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시트 1 - 연도 및 국가별 온실가스 데이터" sheetId="1" r:id="rId4"/>
  </sheets>
</workbook>
</file>

<file path=xl/sharedStrings.xml><?xml version="1.0" encoding="utf-8"?>
<sst xmlns="http://schemas.openxmlformats.org/spreadsheetml/2006/main" uniqueCount="2">
  <si>
    <t>연도 및 국가별 온실가스 데이터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</si>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</sst>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9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59" fontId="3" borderId="2" applyNumberFormat="1" applyFont="1" applyFill="0" applyBorder="1" applyAlignment="1" applyProtection="0">
      <alignment horizontal="right" vertical="top" wrapText="1"/>
    </xf>
    <xf numFmtId="0" fontId="0" borderId="3" applyNumberFormat="1" applyFont="1" applyFill="0" applyBorder="1" applyAlignment="1" applyProtection="0">
      <alignment vertical="top" wrapText="1"/>
    </xf>
    <xf numFmtId="59" fontId="3" borderId="3" applyNumberFormat="1" applyFont="1" applyFill="0" applyBorder="1" applyAlignment="1" applyProtection="0">
      <alignment horizontal="right" vertical="top" wrapText="1"/>
    </xf>
    <xf numFmtId="59" fontId="4" borderId="3" applyNumberFormat="1" applyFont="1" applyFill="0" applyBorder="1" applyAlignment="1" applyProtection="0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E15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1" width="16.3516" style="1" customWidth="1"/>
    <col min="32" max="16384" width="16.3516" style="1" customWidth="1"/>
  </cols>
  <sheetData>
    <row r="1" ht="29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20.25" customHeight="1">
      <c r="A2" s="3">
        <v>1990</v>
      </c>
      <c r="B2" s="3">
        <v>1991</v>
      </c>
      <c r="C2" s="3">
        <v>1992</v>
      </c>
      <c r="D2" s="3">
        <v>1993</v>
      </c>
      <c r="E2" s="3">
        <v>1994</v>
      </c>
      <c r="F2" s="3">
        <v>1995</v>
      </c>
      <c r="G2" s="3">
        <v>1996</v>
      </c>
      <c r="H2" s="3">
        <v>1997</v>
      </c>
      <c r="I2" s="3">
        <v>1998</v>
      </c>
      <c r="J2" s="3">
        <v>1999</v>
      </c>
      <c r="K2" s="3">
        <v>2000</v>
      </c>
      <c r="L2" s="3">
        <v>2001</v>
      </c>
      <c r="M2" s="3">
        <v>2002</v>
      </c>
      <c r="N2" s="3">
        <v>2003</v>
      </c>
      <c r="O2" s="3">
        <v>2004</v>
      </c>
      <c r="P2" s="3">
        <v>2005</v>
      </c>
      <c r="Q2" s="3">
        <v>2006</v>
      </c>
      <c r="R2" s="3">
        <v>2007</v>
      </c>
      <c r="S2" s="3">
        <v>2008</v>
      </c>
      <c r="T2" s="3">
        <v>2009</v>
      </c>
      <c r="U2" s="3">
        <v>2010</v>
      </c>
      <c r="V2" s="3">
        <v>2011</v>
      </c>
      <c r="W2" s="3">
        <v>2012</v>
      </c>
      <c r="X2" s="3">
        <v>2013</v>
      </c>
      <c r="Y2" s="3">
        <v>2014</v>
      </c>
      <c r="Z2" s="3">
        <v>2015</v>
      </c>
      <c r="AA2" s="3">
        <v>2016</v>
      </c>
      <c r="AB2" s="3">
        <v>2017</v>
      </c>
      <c r="AC2" s="3">
        <v>2018</v>
      </c>
      <c r="AD2" s="3">
        <v>2019</v>
      </c>
      <c r="AE2" t="s" s="4">
        <v>1</v>
      </c>
    </row>
    <row r="3" ht="18.25" customHeight="1">
      <c r="A3" s="5">
        <v>19018164.7847979</v>
      </c>
      <c r="B3" s="5">
        <v>18615015.5028601</v>
      </c>
      <c r="C3" s="5">
        <v>18049899.3419272</v>
      </c>
      <c r="D3" s="5">
        <v>17835299.7816792</v>
      </c>
      <c r="E3" s="5">
        <v>17587372.1529182</v>
      </c>
      <c r="F3" s="5">
        <v>17681782.7010484</v>
      </c>
      <c r="G3" s="5">
        <v>17971639.6840738</v>
      </c>
      <c r="H3" s="5">
        <v>17829082.2639041</v>
      </c>
      <c r="I3" s="5">
        <v>17757946.1329219</v>
      </c>
      <c r="J3" s="5">
        <v>17729295.8726564</v>
      </c>
      <c r="K3" s="5">
        <v>17956630.5853954</v>
      </c>
      <c r="L3" s="5">
        <v>17908441.0577888</v>
      </c>
      <c r="M3" s="5">
        <v>17911477.7824075</v>
      </c>
      <c r="N3" s="5">
        <v>18149973.2128095</v>
      </c>
      <c r="O3" s="5">
        <v>18304368.1052489</v>
      </c>
      <c r="P3" s="5">
        <v>18327411.0431752</v>
      </c>
      <c r="Q3" s="5">
        <v>18314158.4724221</v>
      </c>
      <c r="R3" s="5">
        <v>18463613.1515037</v>
      </c>
      <c r="S3" s="5">
        <v>18056349.3155755</v>
      </c>
      <c r="T3" s="5">
        <v>16922160.2787426</v>
      </c>
      <c r="U3" s="5">
        <v>17422008.4794741</v>
      </c>
      <c r="V3" s="5">
        <v>17270622.9497132</v>
      </c>
      <c r="W3" s="5">
        <v>17056535.1082776</v>
      </c>
      <c r="X3" s="5">
        <v>17075773.7667669</v>
      </c>
      <c r="Y3" s="5">
        <v>16870633.5277366</v>
      </c>
      <c r="Z3" s="5">
        <v>16682086.8587904</v>
      </c>
      <c r="AA3" s="5">
        <v>16530328.3156984</v>
      </c>
      <c r="AB3" s="5">
        <v>16558097.2406288</v>
      </c>
      <c r="AC3" s="5">
        <v>16697030.8789308</v>
      </c>
      <c r="AD3" s="5">
        <v>16343106.8618405</v>
      </c>
      <c r="AE3" s="5">
        <f>SUM(A3:AD3)</f>
        <v>528896305.211714</v>
      </c>
    </row>
    <row r="4" ht="20.05" customHeight="1">
      <c r="A4" s="6">
        <f>B4/C4*B4</f>
        <v>0.0487584149967907</v>
      </c>
      <c r="B4" s="6">
        <f>C4/D4*C4</f>
        <v>0.152579581458865</v>
      </c>
      <c r="C4" s="6">
        <f>D4/E4*D4</f>
        <v>0.477466888119615</v>
      </c>
      <c r="D4" s="6">
        <f>E4/F4*E4</f>
        <v>1.49413589335405</v>
      </c>
      <c r="E4" s="6">
        <f>F4/G4*F4</f>
        <v>4.67559557187478</v>
      </c>
      <c r="F4" s="6">
        <f>G4/H4*G4</f>
        <v>14.6313290839034</v>
      </c>
      <c r="G4" s="6">
        <f>H4/I4*H4</f>
        <v>45.7857801152034</v>
      </c>
      <c r="H4" s="6">
        <f>I4/J4*I4</f>
        <v>143.277322841712</v>
      </c>
      <c r="I4" s="6">
        <f>J4/K4*J4</f>
        <v>448.357354380244</v>
      </c>
      <c r="J4" s="6">
        <f>K4-(L4-K4)</f>
        <v>1403.043505</v>
      </c>
      <c r="K4" s="6">
        <f>L4-(M4-L4)</f>
        <v>4390.5403975</v>
      </c>
      <c r="L4" s="6">
        <f>M4-(N4-M4)</f>
        <v>7378.03729</v>
      </c>
      <c r="M4" s="6">
        <f>N4-(O4-N4)</f>
        <v>10365.5341825</v>
      </c>
      <c r="N4" s="6">
        <f>O4-(P4-O4)</f>
        <v>13353.031075</v>
      </c>
      <c r="O4" s="6">
        <f>P4-(Q4-P4)</f>
        <v>16340.5279675</v>
      </c>
      <c r="P4" s="7">
        <v>19328.02486</v>
      </c>
      <c r="Q4" s="6">
        <f>AVERAGE(P4,R4)</f>
        <v>22315.5217525</v>
      </c>
      <c r="R4" s="6">
        <f>AVERAGE(P4,T4)</f>
        <v>25303.018645</v>
      </c>
      <c r="S4" s="6">
        <f>AVERAGE(R4,T4)</f>
        <v>28290.5155375</v>
      </c>
      <c r="T4" s="6">
        <f>AVERAGE(P4,X4)</f>
        <v>31278.01243</v>
      </c>
      <c r="U4" s="6">
        <f>(T4+V4)/2</f>
        <v>34265.5093225</v>
      </c>
      <c r="V4" s="6">
        <f>(T4+X4)/2</f>
        <v>37253.006215</v>
      </c>
      <c r="W4" s="6">
        <f>(V4+X4)/2</f>
        <v>40240.5031075</v>
      </c>
      <c r="X4" s="7">
        <v>43228</v>
      </c>
      <c r="Y4" s="6">
        <f>2*X4-W4</f>
        <v>46215.4968925</v>
      </c>
      <c r="Z4" s="6">
        <f>2*Y4-X4</f>
        <v>49202.993785</v>
      </c>
      <c r="AA4" s="6">
        <f>2*Z4-Y4</f>
        <v>52190.4906775</v>
      </c>
      <c r="AB4" s="6">
        <f>2*AA4-Z4</f>
        <v>55177.98757</v>
      </c>
      <c r="AC4" s="6">
        <f>2*AB4-AA4</f>
        <v>58165.4844625</v>
      </c>
      <c r="AD4" s="6">
        <f>2*AC4-AB4</f>
        <v>61152.981355</v>
      </c>
      <c r="AE4" s="7">
        <f>SUM(A4:AD4)</f>
        <v>657497.161352771</v>
      </c>
    </row>
    <row r="5" ht="20.05" customHeight="1">
      <c r="A5" s="7">
        <v>4341.63</v>
      </c>
      <c r="B5" s="7">
        <v>6486.66</v>
      </c>
      <c r="C5" s="7">
        <v>4581.28</v>
      </c>
      <c r="D5" s="7">
        <v>4588</v>
      </c>
      <c r="E5" s="7">
        <v>4906.36</v>
      </c>
      <c r="F5" s="7">
        <v>4883.76</v>
      </c>
      <c r="G5" s="7">
        <v>4998.58</v>
      </c>
      <c r="H5" s="7">
        <v>5107.07</v>
      </c>
      <c r="I5" s="7">
        <v>5830.67</v>
      </c>
      <c r="J5" s="7">
        <v>6303.45</v>
      </c>
      <c r="K5" s="7">
        <v>5775.17068</v>
      </c>
      <c r="L5" s="7">
        <v>6454.80168</v>
      </c>
      <c r="M5" s="7">
        <v>6471.21198</v>
      </c>
      <c r="N5" s="7">
        <v>6827.43368</v>
      </c>
      <c r="O5" s="7">
        <v>7192.71468</v>
      </c>
      <c r="P5" s="7">
        <v>7131.1297</v>
      </c>
      <c r="Q5" s="7">
        <v>7183.32668</v>
      </c>
      <c r="R5" s="7">
        <v>7551.46668</v>
      </c>
      <c r="S5" s="7">
        <v>7630.93838</v>
      </c>
      <c r="T5" s="7">
        <v>8125.69768</v>
      </c>
      <c r="U5" s="6">
        <f>2*T5-S5</f>
        <v>8620.456980000001</v>
      </c>
      <c r="V5" s="6">
        <f>2*U5-T5</f>
        <v>9115.216280000001</v>
      </c>
      <c r="W5" s="6">
        <f>2*V5-U5</f>
        <v>9609.97558</v>
      </c>
      <c r="X5" s="6">
        <f>2*W5-V5</f>
        <v>10104.73488</v>
      </c>
      <c r="Y5" s="6">
        <f>2*X5-W5</f>
        <v>10599.49418</v>
      </c>
      <c r="Z5" s="6">
        <f>2*Y5-X5</f>
        <v>11094.25348</v>
      </c>
      <c r="AA5" s="6">
        <f>2*Z5-Y5</f>
        <v>11589.01278</v>
      </c>
      <c r="AB5" s="6">
        <f>2*AA5-Z5</f>
        <v>12083.77208</v>
      </c>
      <c r="AC5" s="6">
        <f>2*AB5-AA5</f>
        <v>12578.53138</v>
      </c>
      <c r="AD5" s="6">
        <f>2*AC5-AB5</f>
        <v>13073.29068</v>
      </c>
      <c r="AE5" s="7">
        <f>SUM(A5:AD5)</f>
        <v>230840.09012</v>
      </c>
    </row>
    <row r="6" ht="20.05" customHeight="1">
      <c r="A6" s="6">
        <f>B6-(C6-B6)</f>
        <v>72493.411600000007</v>
      </c>
      <c r="B6" s="6">
        <f>C6-(D6-C6)</f>
        <v>77309.558699999994</v>
      </c>
      <c r="C6" s="6">
        <f>D6-(E6-D6)</f>
        <v>82125.7058</v>
      </c>
      <c r="D6" s="6">
        <f>E6-(F6-E6)</f>
        <v>86941.8529</v>
      </c>
      <c r="E6" s="7">
        <v>91758</v>
      </c>
      <c r="F6" s="6">
        <f>(H6-E6)/2+E6</f>
        <v>96574.1471</v>
      </c>
      <c r="G6" s="6">
        <f>(F6+H6)/2</f>
        <v>98982.22065</v>
      </c>
      <c r="H6" s="6">
        <f>(E6+K6)/2</f>
        <v>101390.2942</v>
      </c>
      <c r="I6" s="6">
        <f>(K6-H6)/2+H6</f>
        <v>106206.4413</v>
      </c>
      <c r="J6" s="6">
        <f>(I6+K6)/2</f>
        <v>108614.51485</v>
      </c>
      <c r="K6" s="7">
        <v>111022.5884</v>
      </c>
      <c r="L6" s="6">
        <f>2*K6-J6</f>
        <v>113430.66195</v>
      </c>
      <c r="M6" s="6">
        <f>2*L6-K6</f>
        <v>115838.7355</v>
      </c>
      <c r="N6" s="6">
        <f>2*M6-L6</f>
        <v>118246.80905</v>
      </c>
      <c r="O6" s="6">
        <f>2*N6-M6</f>
        <v>120654.8826</v>
      </c>
      <c r="P6" s="6">
        <f>2*O6-N6</f>
        <v>123062.95615</v>
      </c>
      <c r="Q6" s="6">
        <f>2*P6-O6</f>
        <v>125471.0297</v>
      </c>
      <c r="R6" s="6">
        <f>2*Q6-P6</f>
        <v>127879.10325</v>
      </c>
      <c r="S6" s="6">
        <f>2*R6-Q6</f>
        <v>130287.1768</v>
      </c>
      <c r="T6" s="6">
        <f>2*S6-R6</f>
        <v>132695.25035</v>
      </c>
      <c r="U6" s="6">
        <f>2*T6-S6</f>
        <v>135103.3239</v>
      </c>
      <c r="V6" s="6">
        <f>2*U6-T6</f>
        <v>137511.39745</v>
      </c>
      <c r="W6" s="6">
        <f>2*V6-U6</f>
        <v>139919.471</v>
      </c>
      <c r="X6" s="6">
        <f>2*W6-V6</f>
        <v>142327.54455</v>
      </c>
      <c r="Y6" s="6">
        <f>2*X6-W6</f>
        <v>144735.6181</v>
      </c>
      <c r="Z6" s="6">
        <f>2*Y6-X6</f>
        <v>147143.69165</v>
      </c>
      <c r="AA6" s="6">
        <f>2*Z6-Y6</f>
        <v>149551.7652</v>
      </c>
      <c r="AB6" s="6">
        <f>2*AA6-Z6</f>
        <v>151959.83875</v>
      </c>
      <c r="AC6" s="6">
        <f>2*AB6-AA6</f>
        <v>154367.9123</v>
      </c>
      <c r="AD6" s="6">
        <f>2*AC6-AB6</f>
        <v>156775.98585</v>
      </c>
      <c r="AE6" s="7">
        <f>SUM(A6:AD6)</f>
        <v>3600381.8896</v>
      </c>
    </row>
    <row r="7" ht="20.05" customHeight="1">
      <c r="A7" s="6">
        <f>2*B7-C7</f>
        <v>26911.6425</v>
      </c>
      <c r="B7" s="6">
        <f>2*C7-D7</f>
        <v>28839.37125</v>
      </c>
      <c r="C7" s="6">
        <f>2*D7-E7</f>
        <v>30767.1</v>
      </c>
      <c r="D7" s="6">
        <f>2*E7-F7</f>
        <v>32694.82875</v>
      </c>
      <c r="E7" s="6">
        <f>2*F7-G7</f>
        <v>34622.5575</v>
      </c>
      <c r="F7" s="6">
        <f>2*G7-H7</f>
        <v>36550.28625</v>
      </c>
      <c r="G7" s="6">
        <f>2*H7-I7</f>
        <v>38478.015</v>
      </c>
      <c r="H7" s="6">
        <f>2*I7-J7</f>
        <v>40405.74375</v>
      </c>
      <c r="I7" s="6">
        <f>2*J7-K7</f>
        <v>42333.4725</v>
      </c>
      <c r="J7" s="6">
        <f>2*K7-L7</f>
        <v>44261.20125</v>
      </c>
      <c r="K7" s="7">
        <v>46188.93</v>
      </c>
      <c r="L7" s="6">
        <f>(P7-K7)/8+K7</f>
        <v>48116.65875</v>
      </c>
      <c r="M7" s="6">
        <f>(P7-K7)/6+K7</f>
        <v>48759.235</v>
      </c>
      <c r="N7" s="6">
        <f>(P7-K7)/4+K7</f>
        <v>50044.3875</v>
      </c>
      <c r="O7" s="6">
        <f>(P7-K7)/2+K7</f>
        <v>53899.845</v>
      </c>
      <c r="P7" s="7">
        <v>61610.76</v>
      </c>
      <c r="Q7" s="6">
        <f>2*P7-O7</f>
        <v>69321.675</v>
      </c>
      <c r="R7" s="6">
        <f>2*Q7-P7</f>
        <v>77032.59</v>
      </c>
      <c r="S7" s="6">
        <f>2*R7-Q7</f>
        <v>84743.505</v>
      </c>
      <c r="T7" s="6">
        <f>2*S7-R7</f>
        <v>92454.42</v>
      </c>
      <c r="U7" s="6">
        <f>2*T7-S7</f>
        <v>100165.335</v>
      </c>
      <c r="V7" s="6">
        <f>2*U7-T7</f>
        <v>107876.25</v>
      </c>
      <c r="W7" s="6">
        <f>2*V7-U7</f>
        <v>115587.165</v>
      </c>
      <c r="X7" s="6">
        <f>2*W7-V7</f>
        <v>123298.08</v>
      </c>
      <c r="Y7" s="6">
        <f>2*X7-W7</f>
        <v>131008.995</v>
      </c>
      <c r="Z7" s="6">
        <f>2*Y7-X7</f>
        <v>138719.91</v>
      </c>
      <c r="AA7" s="6">
        <f>2*Z7-Y7</f>
        <v>146430.825</v>
      </c>
      <c r="AB7" s="6">
        <f>2*AA7-Z7</f>
        <v>154141.74</v>
      </c>
      <c r="AC7" s="6">
        <f>2*AB7-AA7</f>
        <v>161852.655</v>
      </c>
      <c r="AD7" s="6">
        <f>2*AC7-AB7</f>
        <v>169563.57</v>
      </c>
      <c r="AE7" s="7">
        <f>SUM(A7:AD7)</f>
        <v>2336680.75</v>
      </c>
    </row>
    <row r="8" ht="18.05" customHeight="1">
      <c r="A8" s="7">
        <v>388.631</v>
      </c>
      <c r="B8" s="7">
        <v>388.631</v>
      </c>
      <c r="C8" s="7">
        <v>388.631</v>
      </c>
      <c r="D8" s="7">
        <v>388.631</v>
      </c>
      <c r="E8" s="7">
        <v>388.631</v>
      </c>
      <c r="F8" s="7">
        <v>388.631</v>
      </c>
      <c r="G8" s="7">
        <v>388.631</v>
      </c>
      <c r="H8" s="7">
        <v>388.631</v>
      </c>
      <c r="I8" s="7">
        <v>388.631</v>
      </c>
      <c r="J8" s="7">
        <v>388.631</v>
      </c>
      <c r="K8" s="7">
        <v>388.631</v>
      </c>
      <c r="L8" s="7">
        <v>388.631</v>
      </c>
      <c r="M8" s="7">
        <v>388.631</v>
      </c>
      <c r="N8" s="7">
        <v>388.631</v>
      </c>
      <c r="O8" s="7">
        <v>388.631</v>
      </c>
      <c r="P8" s="7">
        <v>388.631</v>
      </c>
      <c r="Q8" s="7">
        <v>388.631</v>
      </c>
      <c r="R8" s="7">
        <v>388.631</v>
      </c>
      <c r="S8" s="7">
        <v>388.631</v>
      </c>
      <c r="T8" s="7">
        <v>388.631</v>
      </c>
      <c r="U8" s="7">
        <v>388.631</v>
      </c>
      <c r="V8" s="7">
        <v>388.631</v>
      </c>
      <c r="W8" s="7">
        <v>388.631</v>
      </c>
      <c r="X8" s="7">
        <v>388.631</v>
      </c>
      <c r="Y8" s="7">
        <v>388.631</v>
      </c>
      <c r="Z8" s="7">
        <v>388.631</v>
      </c>
      <c r="AA8" s="7">
        <v>388.631</v>
      </c>
      <c r="AB8" s="7">
        <v>388.631</v>
      </c>
      <c r="AC8" s="7">
        <v>388.631</v>
      </c>
      <c r="AD8" s="7">
        <v>388.631</v>
      </c>
      <c r="AE8" s="7">
        <f>SUM(A8:AD8)</f>
        <v>11658.93</v>
      </c>
    </row>
    <row r="9" ht="20.05" customHeight="1">
      <c r="A9" s="7">
        <v>231057.275548153</v>
      </c>
      <c r="B9" s="6">
        <f>(C9+A9)/2</f>
        <v>237673.563224272</v>
      </c>
      <c r="C9" s="6">
        <f>(A9+E9)/2</f>
        <v>244289.850900391</v>
      </c>
      <c r="D9" s="6">
        <f>(E9+C9)/2</f>
        <v>250906.13857651</v>
      </c>
      <c r="E9" s="7">
        <v>257522.426252628</v>
      </c>
      <c r="F9" s="6">
        <f>(H9-E9)/3+E9</f>
        <v>261985.047026309</v>
      </c>
      <c r="G9" s="6">
        <f>2*(H9-E9)/3+E9</f>
        <v>266447.66779999</v>
      </c>
      <c r="H9" s="7">
        <v>270910.288573671</v>
      </c>
      <c r="I9" s="6">
        <f>(K9-H9)/2+H9</f>
        <v>276455.523198381</v>
      </c>
      <c r="J9" s="6">
        <f>(I9+K9)/2</f>
        <v>279228.140510736</v>
      </c>
      <c r="K9" s="7">
        <v>282000.757823091</v>
      </c>
      <c r="L9" s="6">
        <f>(P9-K9)/8+K9</f>
        <v>285156.845459148</v>
      </c>
      <c r="M9" s="6">
        <f>(P9-K9)/6+K9</f>
        <v>286208.874671167</v>
      </c>
      <c r="N9" s="6">
        <f>(P9-K9)/4+K9</f>
        <v>288312.933095205</v>
      </c>
      <c r="O9" s="6">
        <f>(P9-K9)/2+K9</f>
        <v>294625.108367319</v>
      </c>
      <c r="P9" s="6">
        <f>(K9+U9)/2</f>
        <v>307249.458911546</v>
      </c>
      <c r="Q9" s="6">
        <f>2*P9-O9</f>
        <v>319873.809455773</v>
      </c>
      <c r="R9" s="6">
        <f>(U9-Q9)/4+Q9</f>
        <v>323029.89709183</v>
      </c>
      <c r="S9" s="6">
        <f>(U9-Q9)/2+Q9</f>
        <v>326185.984727887</v>
      </c>
      <c r="T9" s="6">
        <f>3*(U9-Q9)/4+Q9</f>
        <v>329342.072363943</v>
      </c>
      <c r="U9" s="7">
        <v>332498.16</v>
      </c>
      <c r="V9" s="6">
        <f>(U9+W9)/2</f>
        <v>335730.754965</v>
      </c>
      <c r="W9" s="7">
        <v>338963.34993</v>
      </c>
      <c r="X9" s="6">
        <f>2*W9-V9</f>
        <v>342195.944895</v>
      </c>
      <c r="Y9" s="6">
        <f>2*X9-W9</f>
        <v>345428.53986</v>
      </c>
      <c r="Z9" s="6">
        <f>2*Y9-X9</f>
        <v>348661.134825</v>
      </c>
      <c r="AA9" s="6">
        <f>2*Z9-Y9</f>
        <v>351893.72979</v>
      </c>
      <c r="AB9" s="6">
        <f>2*AA9-Z9</f>
        <v>355126.324755</v>
      </c>
      <c r="AC9" s="6">
        <f>2*AB9-AA9</f>
        <v>358358.91972</v>
      </c>
      <c r="AD9" s="6">
        <f>2*AC9-AB9</f>
        <v>361591.514685</v>
      </c>
      <c r="AE9" s="7">
        <f>SUM(A9:AD9)</f>
        <v>9088910.037002951</v>
      </c>
    </row>
    <row r="10" ht="20.05" customHeight="1">
      <c r="A10" s="7">
        <v>24954.827</v>
      </c>
      <c r="B10" s="6">
        <f>-(A10-F10)/5+A10</f>
        <v>23011.9348</v>
      </c>
      <c r="C10" s="6">
        <f>-2*(A10-F10)/5+A10</f>
        <v>21069.0426</v>
      </c>
      <c r="D10" s="6">
        <f>-3*(A10-F10)/5+A10</f>
        <v>19126.1504</v>
      </c>
      <c r="E10" s="6">
        <f>-4*(A10-F10)/5+A10</f>
        <v>17183.2582</v>
      </c>
      <c r="F10" s="6">
        <f>(A10+K10)/2</f>
        <v>15240.366</v>
      </c>
      <c r="G10" s="6">
        <f>-(F10-K10)/5+F10</f>
        <v>13297.4738</v>
      </c>
      <c r="H10" s="6">
        <f>-2*(F10-K10)/5+F10</f>
        <v>11354.5816</v>
      </c>
      <c r="I10" s="6">
        <f>-3*(F10-K10)/5+F10</f>
        <v>9411.689399999999</v>
      </c>
      <c r="J10" s="6">
        <f>-4*(F10-K10)/5+F10</f>
        <v>7468.7972</v>
      </c>
      <c r="K10" s="7">
        <v>5525.905</v>
      </c>
      <c r="L10" s="6">
        <f>(N10-K10)/3+K10</f>
        <v>5775.194166666670</v>
      </c>
      <c r="M10" s="6">
        <f>2*(N10-K10)/3+K10</f>
        <v>6024.483333333330</v>
      </c>
      <c r="N10" s="6">
        <f>(K10+Q10)/2</f>
        <v>6273.7725</v>
      </c>
      <c r="O10" s="6">
        <f>(Q10-N10)/3+N10</f>
        <v>6523.061666666670</v>
      </c>
      <c r="P10" s="6">
        <f>2*(Q10-N10)/3+N10</f>
        <v>6772.350833333330</v>
      </c>
      <c r="Q10" s="7">
        <v>7021.64</v>
      </c>
      <c r="R10" s="6">
        <f>(Q10+S10)/2</f>
        <v>7066.7715</v>
      </c>
      <c r="S10" s="6">
        <f>(Q10+U10)/2</f>
        <v>7111.903</v>
      </c>
      <c r="T10" s="6">
        <f>(S10+U10)/2</f>
        <v>7157.0345</v>
      </c>
      <c r="U10" s="7">
        <v>7202.166</v>
      </c>
      <c r="V10" s="6">
        <f>2*U10-T10</f>
        <v>7247.2975</v>
      </c>
      <c r="W10" s="6">
        <f>2*V10-U10</f>
        <v>7292.429</v>
      </c>
      <c r="X10" s="6">
        <f>2*W10-V10</f>
        <v>7337.5605</v>
      </c>
      <c r="Y10" s="6">
        <f>2*X10-W10</f>
        <v>7382.692</v>
      </c>
      <c r="Z10" s="6">
        <f>2*Y10-X10</f>
        <v>7427.8235</v>
      </c>
      <c r="AA10" s="6">
        <f>2*Z10-Y10</f>
        <v>7472.955</v>
      </c>
      <c r="AB10" s="6">
        <f>2*AA10-Z10</f>
        <v>7518.0865</v>
      </c>
      <c r="AC10" s="6">
        <f>2*AB10-AA10</f>
        <v>7563.218</v>
      </c>
      <c r="AD10" s="6">
        <f>2*AC10-AB10</f>
        <v>7608.3495</v>
      </c>
      <c r="AE10" s="7">
        <f>SUM(A10:AD10)</f>
        <v>301422.815</v>
      </c>
    </row>
    <row r="11" ht="20.05" customHeight="1">
      <c r="A11" s="7">
        <v>73385.78</v>
      </c>
      <c r="B11" s="7">
        <v>66568.960000000006</v>
      </c>
      <c r="C11" s="7">
        <v>57604.85</v>
      </c>
      <c r="D11" s="7">
        <v>50842.94</v>
      </c>
      <c r="E11" s="7">
        <v>45065.06</v>
      </c>
      <c r="F11" s="7">
        <v>47539.94</v>
      </c>
      <c r="G11" s="7">
        <v>40316.85</v>
      </c>
      <c r="H11" s="7">
        <v>39318.38</v>
      </c>
      <c r="I11" s="7">
        <v>38821.97</v>
      </c>
      <c r="J11" s="7">
        <v>39090.76</v>
      </c>
      <c r="K11" s="7">
        <v>40624.5</v>
      </c>
      <c r="L11" s="7">
        <v>40828.82</v>
      </c>
      <c r="M11" s="7">
        <v>40779.79</v>
      </c>
      <c r="N11" s="7">
        <v>43684.26</v>
      </c>
      <c r="O11" s="7">
        <v>46259.96</v>
      </c>
      <c r="P11" s="7">
        <v>49322.49</v>
      </c>
      <c r="Q11" s="7">
        <v>49235.65</v>
      </c>
      <c r="R11" s="7">
        <v>46944.33</v>
      </c>
      <c r="S11" s="7">
        <v>53779.54</v>
      </c>
      <c r="T11" s="7">
        <v>48281.83</v>
      </c>
      <c r="U11" s="7">
        <v>48048.28</v>
      </c>
      <c r="V11" s="7">
        <v>49128.55</v>
      </c>
      <c r="W11" s="7">
        <v>51803.95</v>
      </c>
      <c r="X11" s="7">
        <v>57994.77296173</v>
      </c>
      <c r="Y11" s="6">
        <f>2*X11-W11</f>
        <v>64185.59592346</v>
      </c>
      <c r="Z11" s="6">
        <f>2*Y11-X11</f>
        <v>70376.41888519</v>
      </c>
      <c r="AA11" s="6">
        <f>2*Z11-Y11</f>
        <v>76567.241846920006</v>
      </c>
      <c r="AB11" s="6">
        <f>2*AA11-Z11</f>
        <v>82758.06480865</v>
      </c>
      <c r="AC11" s="6">
        <f>2*AB11-AA11</f>
        <v>88948.88777038</v>
      </c>
      <c r="AD11" s="6">
        <f>2*AC11-AB11</f>
        <v>95139.71073211</v>
      </c>
      <c r="AE11" s="7">
        <f>SUM(A11:AD11)</f>
        <v>1643248.13292844</v>
      </c>
    </row>
    <row r="12" ht="20.05" customHeight="1">
      <c r="A12" s="7">
        <v>1915.2</v>
      </c>
      <c r="B12" s="6">
        <f>(A12+C12)/2</f>
        <v>1985.7</v>
      </c>
      <c r="C12" s="6">
        <f>(A12+E12)/2</f>
        <v>2056.2</v>
      </c>
      <c r="D12" s="6">
        <f>(C12+E12)/2</f>
        <v>2126.7</v>
      </c>
      <c r="E12" s="7">
        <v>2197.2</v>
      </c>
      <c r="F12" s="6">
        <f>(H12-E12)/3+E12</f>
        <v>1990.61383</v>
      </c>
      <c r="G12" s="6">
        <f>2*(H12-E12)/3+E12</f>
        <v>1784.02766</v>
      </c>
      <c r="H12" s="6">
        <f>(E12+K12)/2</f>
        <v>1577.44149</v>
      </c>
      <c r="I12" s="6">
        <f>(K12-H12)/3+H12</f>
        <v>1370.85532</v>
      </c>
      <c r="J12" s="6">
        <f>2*(K12-H12)/3+H12</f>
        <v>1164.26915</v>
      </c>
      <c r="K12" s="7">
        <v>957.68298</v>
      </c>
      <c r="L12" s="6">
        <f>2*K12-J12</f>
        <v>751.09681</v>
      </c>
      <c r="M12" s="6">
        <f>2*L12-K12</f>
        <v>544.51064</v>
      </c>
      <c r="N12" s="6">
        <f>2*M12-L12</f>
        <v>337.92447</v>
      </c>
      <c r="O12" s="6">
        <f>2*N12-M12</f>
        <v>131.3383</v>
      </c>
      <c r="P12" s="6">
        <f>O12/(N12/O12)</f>
        <v>51.0461673488457</v>
      </c>
      <c r="Q12" s="6">
        <f>P12/(O12/P12)</f>
        <v>19.8396903340942</v>
      </c>
      <c r="R12" s="6">
        <f>Q12/(P12/Q12)</f>
        <v>7.71092783250164</v>
      </c>
      <c r="S12" s="6">
        <f>R12/(Q12/R12)</f>
        <v>2.99694234319122</v>
      </c>
      <c r="T12" s="6">
        <f>S12/(R12/S12)</f>
        <v>1.16479671493678</v>
      </c>
      <c r="U12" s="6">
        <f>T12/(S12/T12)</f>
        <v>0.452711874891397</v>
      </c>
      <c r="V12" s="6">
        <f>U12/(T12/U12)</f>
        <v>0.175951768269545</v>
      </c>
      <c r="W12" s="6">
        <f>V12/(U12/V12)</f>
        <v>0.0683857139038081</v>
      </c>
      <c r="X12" s="6">
        <f>W12/(V12/W12)</f>
        <v>0.0265789080276208</v>
      </c>
      <c r="Y12" s="6">
        <f>X12/(W12/X12)</f>
        <v>0.0103302036582437</v>
      </c>
      <c r="Z12" s="6">
        <f>Y12/(X12/Y12)</f>
        <v>0.00401495454628517</v>
      </c>
      <c r="AA12" s="6">
        <f>Z12/(Y12/Z12)</f>
        <v>0.00156045907147939</v>
      </c>
      <c r="AB12" s="6">
        <f>AA12/(Z12/AA12)</f>
        <v>0.000606490680203423</v>
      </c>
      <c r="AC12" s="6">
        <f>AB12/(AA12/AB12)</f>
        <v>0.000235719700629437</v>
      </c>
      <c r="AD12" s="6">
        <f>AC12/(AB12/AC12)</f>
        <v>9.16152202803756e-05</v>
      </c>
      <c r="AE12" s="7">
        <f>SUM(A12:AD12)</f>
        <v>20974.2596422815</v>
      </c>
    </row>
    <row r="13" ht="20.05" customHeight="1">
      <c r="A13" s="6">
        <f>2*B13-C13</f>
        <v>17749.7333333332</v>
      </c>
      <c r="B13" s="6">
        <f>2*C13-D13</f>
        <v>18212.0399999999</v>
      </c>
      <c r="C13" s="6">
        <f>2*D13-E13</f>
        <v>18674.3466666666</v>
      </c>
      <c r="D13" s="6">
        <f>2*E13-F13</f>
        <v>19136.6533333333</v>
      </c>
      <c r="E13" s="7">
        <v>19598.96</v>
      </c>
      <c r="F13" s="6">
        <f>(H13-E13)/3+E13</f>
        <v>20061.2666666667</v>
      </c>
      <c r="G13" s="6">
        <f>2*(H13-E13)/3+E13</f>
        <v>20523.5733333333</v>
      </c>
      <c r="H13" s="6">
        <f>(E13+K13)/2</f>
        <v>20985.88</v>
      </c>
      <c r="I13" s="6">
        <f>(K13-H13)/3+H13</f>
        <v>21448.1866666667</v>
      </c>
      <c r="J13" s="6">
        <f>2*(K13-H13)/3+H13</f>
        <v>21910.4933333333</v>
      </c>
      <c r="K13" s="7">
        <v>22372.8</v>
      </c>
      <c r="L13" s="6">
        <f>2*K13-J13</f>
        <v>22835.1066666667</v>
      </c>
      <c r="M13" s="6">
        <f>2*L13-K13</f>
        <v>23297.4133333334</v>
      </c>
      <c r="N13" s="6">
        <f>2*M13-L13</f>
        <v>23759.7200000001</v>
      </c>
      <c r="O13" s="6">
        <f>2*N13-M13</f>
        <v>24222.0266666668</v>
      </c>
      <c r="P13" s="6">
        <f>2*O13-N13</f>
        <v>24684.3333333335</v>
      </c>
      <c r="Q13" s="6">
        <f>2*P13-O13</f>
        <v>25146.6400000002</v>
      </c>
      <c r="R13" s="6">
        <f>2*Q13-P13</f>
        <v>25608.9466666669</v>
      </c>
      <c r="S13" s="6">
        <f>2*R13-Q13</f>
        <v>26071.2533333336</v>
      </c>
      <c r="T13" s="6">
        <f>2*S13-R13</f>
        <v>26533.5600000003</v>
      </c>
      <c r="U13" s="6">
        <f>2*T13-S13</f>
        <v>26995.866666667</v>
      </c>
      <c r="V13" s="6">
        <f>2*U13-T13</f>
        <v>27458.1733333337</v>
      </c>
      <c r="W13" s="6">
        <f>2*V13-U13</f>
        <v>27920.4800000004</v>
      </c>
      <c r="X13" s="6">
        <f>2*W13-V13</f>
        <v>28382.7866666671</v>
      </c>
      <c r="Y13" s="6">
        <f>2*X13-W13</f>
        <v>28845.0933333338</v>
      </c>
      <c r="Z13" s="6">
        <f>2*Y13-X13</f>
        <v>29307.4000000005</v>
      </c>
      <c r="AA13" s="6">
        <f>2*Z13-Y13</f>
        <v>29769.7066666672</v>
      </c>
      <c r="AB13" s="6">
        <f>2*AA13-Z13</f>
        <v>30232.0133333339</v>
      </c>
      <c r="AC13" s="6">
        <f>2*AB13-AA13</f>
        <v>30694.3200000006</v>
      </c>
      <c r="AD13" s="6">
        <f>2*AC13-AB13</f>
        <v>31156.6266666673</v>
      </c>
      <c r="AE13" s="7">
        <f>SUM(A13:AD13)</f>
        <v>733595.400000006</v>
      </c>
    </row>
    <row r="14" ht="20.05" customHeight="1">
      <c r="A14" s="6">
        <f>2*B14-C14</f>
        <v>23651.4645714284</v>
      </c>
      <c r="B14" s="6">
        <f>2*C14-D14</f>
        <v>29220.1364285713</v>
      </c>
      <c r="C14" s="6">
        <f>2*D14-E14</f>
        <v>34788.8082857142</v>
      </c>
      <c r="D14" s="6">
        <f>2*E14-F14</f>
        <v>40357.4801428571</v>
      </c>
      <c r="E14" s="7">
        <v>45926.152</v>
      </c>
      <c r="F14" s="6">
        <f>(L14-E14)/7*1+E14</f>
        <v>51494.8238571429</v>
      </c>
      <c r="G14" s="6">
        <f>(L14-E14)/7*2+E14</f>
        <v>57063.4957142857</v>
      </c>
      <c r="H14" s="6">
        <f>(L14-E14)/7*3+E14</f>
        <v>62632.1675714286</v>
      </c>
      <c r="I14" s="6">
        <f>(L14-E14)/7*4+E14</f>
        <v>68200.8394285714</v>
      </c>
      <c r="J14" s="6">
        <f>(L14-E14)/7*5+E14</f>
        <v>73769.5112857143</v>
      </c>
      <c r="K14" s="6">
        <f>(L14-E14)/7*6+E14</f>
        <v>79338.1831428571</v>
      </c>
      <c r="L14" s="7">
        <v>84906.855</v>
      </c>
      <c r="M14" s="6">
        <f>(N14+L14)/2</f>
        <v>88540.7</v>
      </c>
      <c r="N14" s="6">
        <f>(L14+P14)/2</f>
        <v>92174.545</v>
      </c>
      <c r="O14" s="6">
        <f>(P14+N14)/2</f>
        <v>95808.39</v>
      </c>
      <c r="P14" s="7">
        <v>99442.235</v>
      </c>
      <c r="Q14" s="6">
        <f>2*P14-O14</f>
        <v>103076.08</v>
      </c>
      <c r="R14" s="6">
        <f>2*Q14-P14</f>
        <v>106709.925</v>
      </c>
      <c r="S14" s="6">
        <f>2*R14-Q14</f>
        <v>110343.77</v>
      </c>
      <c r="T14" s="6">
        <f>2*S14-R14</f>
        <v>113977.615</v>
      </c>
      <c r="U14" s="6">
        <f>2*T14-S14</f>
        <v>117611.46</v>
      </c>
      <c r="V14" s="6">
        <f>2*U14-T14</f>
        <v>121245.305</v>
      </c>
      <c r="W14" s="6">
        <f>2*V14-U14</f>
        <v>124879.15</v>
      </c>
      <c r="X14" s="6">
        <f>2*W14-V14</f>
        <v>128512.995</v>
      </c>
      <c r="Y14" s="6">
        <f>2*X14-W14</f>
        <v>132146.84</v>
      </c>
      <c r="Z14" s="6">
        <f>2*Y14-X14</f>
        <v>135780.685</v>
      </c>
      <c r="AA14" s="6">
        <f>2*Z14-Y14</f>
        <v>139414.53</v>
      </c>
      <c r="AB14" s="6">
        <f>2*AA14-Z14</f>
        <v>143048.375</v>
      </c>
      <c r="AC14" s="6">
        <f>2*AB14-AA14</f>
        <v>146682.22</v>
      </c>
      <c r="AD14" s="6">
        <f>2*AC14-AB14</f>
        <v>150316.065</v>
      </c>
      <c r="AE14" s="7">
        <f>SUM(A14:AD14)</f>
        <v>2801060.80242857</v>
      </c>
    </row>
    <row r="15" ht="20.05" customHeight="1">
      <c r="A15" s="7">
        <v>3276.39</v>
      </c>
      <c r="B15" s="6">
        <f>(A15+C15)/2</f>
        <v>3394.9175</v>
      </c>
      <c r="C15" s="6">
        <f>(A15+E15)/2</f>
        <v>3513.445</v>
      </c>
      <c r="D15" s="6">
        <f>(C15+E15)/2</f>
        <v>3631.9725</v>
      </c>
      <c r="E15" s="7">
        <v>3750.5</v>
      </c>
      <c r="F15" s="6">
        <f>(E15-H15)/3*1+E15</f>
        <v>3648.52</v>
      </c>
      <c r="G15" s="6">
        <f>(E15-H15)/3*2+E15</f>
        <v>3546.54</v>
      </c>
      <c r="H15" s="7">
        <v>4056.44</v>
      </c>
      <c r="I15" s="6">
        <f>(K15-H15)/3*1+H15</f>
        <v>3209.626666666670</v>
      </c>
      <c r="J15" s="6">
        <f>(K15-H15)/3*2+H15</f>
        <v>2362.813333333330</v>
      </c>
      <c r="K15" s="7">
        <v>1516</v>
      </c>
      <c r="L15" s="7">
        <v>1435</v>
      </c>
      <c r="M15" s="7">
        <v>1544</v>
      </c>
      <c r="N15" s="7">
        <v>1544</v>
      </c>
      <c r="O15" s="7">
        <v>1594</v>
      </c>
      <c r="P15" s="7">
        <v>1643</v>
      </c>
      <c r="Q15" s="7">
        <v>1673</v>
      </c>
      <c r="R15" s="7">
        <v>1773</v>
      </c>
      <c r="S15" s="7">
        <v>1865</v>
      </c>
      <c r="T15" s="7">
        <v>1921</v>
      </c>
      <c r="U15" s="7">
        <v>1979</v>
      </c>
      <c r="V15" s="6">
        <f>2*U15-T15</f>
        <v>2037</v>
      </c>
      <c r="W15" s="6">
        <f>2*V15-U15</f>
        <v>2095</v>
      </c>
      <c r="X15" s="6">
        <f>2*W15-V15</f>
        <v>2153</v>
      </c>
      <c r="Y15" s="6">
        <f>2*X15-W15</f>
        <v>2211</v>
      </c>
      <c r="Z15" s="6">
        <f>2*Y15-X15</f>
        <v>2269</v>
      </c>
      <c r="AA15" s="6">
        <f>2*Z15-Y15</f>
        <v>2327</v>
      </c>
      <c r="AB15" s="6">
        <f>2*AA15-Z15</f>
        <v>2385</v>
      </c>
      <c r="AC15" s="6">
        <f>2*AB15-AA15</f>
        <v>2443</v>
      </c>
      <c r="AD15" s="6">
        <f>2*AC15-AB15</f>
        <v>2501</v>
      </c>
      <c r="AE15" s="7">
        <f>SUM(A15:AD15)</f>
        <v>73299.164999999994</v>
      </c>
    </row>
    <row r="16" ht="20.05" customHeight="1">
      <c r="A16" s="6">
        <f>2*B16-C16</f>
        <v>2705.663906666680</v>
      </c>
      <c r="B16" s="6">
        <f>2*C16-D16</f>
        <v>3612.999430000010</v>
      </c>
      <c r="C16" s="6">
        <f>2*D16-E16</f>
        <v>4520.334953333340</v>
      </c>
      <c r="D16" s="6">
        <f>2*E16-F16</f>
        <v>5427.670476666670</v>
      </c>
      <c r="E16" s="7">
        <v>6335.006</v>
      </c>
      <c r="F16" s="6">
        <f>(H16-E16)/3*1+E16</f>
        <v>7242.341523333330</v>
      </c>
      <c r="G16" s="6">
        <f>(H16-E16)/3*2+E16</f>
        <v>8149.677046666670</v>
      </c>
      <c r="H16" s="6">
        <f>(E16+K16)/2</f>
        <v>9057.012570000001</v>
      </c>
      <c r="I16" s="6">
        <f>(K16-H16)/3*1+H16</f>
        <v>9964.348093333330</v>
      </c>
      <c r="J16" s="6">
        <f>(K16-H16)/3*2+H16</f>
        <v>10871.6836166667</v>
      </c>
      <c r="K16" s="7">
        <v>11779.01914</v>
      </c>
      <c r="L16" s="6">
        <f>-(K16-N16)/3*1+K16</f>
        <v>8278.390026666670</v>
      </c>
      <c r="M16" s="6">
        <f>-(K16-N16)/3*2+K16</f>
        <v>4777.760913333330</v>
      </c>
      <c r="N16" s="7">
        <v>1277.1318</v>
      </c>
      <c r="O16" s="6">
        <f>(Q16-N16)/3*1+N16</f>
        <v>1285.4706</v>
      </c>
      <c r="P16" s="6">
        <f>(Q16-N16)/3*2+N16</f>
        <v>1293.8094</v>
      </c>
      <c r="Q16" s="7">
        <v>1302.1482</v>
      </c>
      <c r="R16" s="6">
        <f>(T16-Q16)/3*1+Q16</f>
        <v>1269.038733333330</v>
      </c>
      <c r="S16" s="6">
        <f>(T16-Q16)/3*2+Q16</f>
        <v>1235.929266666670</v>
      </c>
      <c r="T16" s="7">
        <v>1202.8198</v>
      </c>
      <c r="U16" s="6">
        <f>2*T16-S16</f>
        <v>1169.710333333330</v>
      </c>
      <c r="V16" s="6">
        <f>2*U16-T16</f>
        <v>1136.600866666660</v>
      </c>
      <c r="W16" s="6">
        <f>2*V16-U16</f>
        <v>1103.491399999990</v>
      </c>
      <c r="X16" s="6">
        <f>2*W16-V16</f>
        <v>1070.381933333320</v>
      </c>
      <c r="Y16" s="6">
        <f>2*X16-W16</f>
        <v>1037.272466666650</v>
      </c>
      <c r="Z16" s="6">
        <f>2*Y16-X16</f>
        <v>1004.162999999980</v>
      </c>
      <c r="AA16" s="6">
        <f>2*Z16-Y16</f>
        <v>971.053533333310</v>
      </c>
      <c r="AB16" s="6">
        <f>2*AA16-Z16</f>
        <v>937.944066666640</v>
      </c>
      <c r="AC16" s="6">
        <f>2*AB16-AA16</f>
        <v>904.834599999970</v>
      </c>
      <c r="AD16" s="6">
        <f>2*AC16-AB16</f>
        <v>871.7251333333001</v>
      </c>
      <c r="AE16" s="7">
        <f>SUM(A16:AD16)</f>
        <v>111795.43283</v>
      </c>
    </row>
    <row r="17" ht="20.05" customHeight="1">
      <c r="A17" s="6">
        <f>2*B17-C17</f>
        <v>72444.20156</v>
      </c>
      <c r="B17" s="6">
        <f>2*C17-D17</f>
        <v>65824.884404</v>
      </c>
      <c r="C17" s="6">
        <f>2*D17-E17</f>
        <v>59205.567248</v>
      </c>
      <c r="D17" s="6">
        <f>2*E17-F17</f>
        <v>52586.250092</v>
      </c>
      <c r="E17" s="6">
        <f>2*F17-G17</f>
        <v>45966.932936</v>
      </c>
      <c r="F17" s="7">
        <v>39347.61578</v>
      </c>
      <c r="G17" s="6">
        <f>(K17-F17)/5*1+F17</f>
        <v>32728.298624</v>
      </c>
      <c r="H17" s="6">
        <f>(K17-F17)/5*2+F17</f>
        <v>26108.981468</v>
      </c>
      <c r="I17" s="6">
        <f>(K17-F17)/5*3+F17</f>
        <v>19489.664312</v>
      </c>
      <c r="J17" s="6">
        <f>(K17-F17)/5*4+F17</f>
        <v>12870.347156</v>
      </c>
      <c r="K17" s="7">
        <v>6251.03</v>
      </c>
      <c r="L17" s="6">
        <f>K17/2</f>
        <v>3125.515</v>
      </c>
      <c r="M17" s="6">
        <f>L17/2</f>
        <v>1562.7575</v>
      </c>
      <c r="N17" s="6">
        <f>M17/2</f>
        <v>781.37875</v>
      </c>
      <c r="O17" s="6">
        <f>N17/2</f>
        <v>390.689375</v>
      </c>
      <c r="P17" s="6">
        <f>O17/2</f>
        <v>195.3446875</v>
      </c>
      <c r="Q17" s="6">
        <f>P17/2</f>
        <v>97.67234375</v>
      </c>
      <c r="R17" s="6">
        <f>Q17/2</f>
        <v>48.836171875</v>
      </c>
      <c r="S17" s="6">
        <f>R17/2</f>
        <v>24.4180859375</v>
      </c>
      <c r="T17" s="6">
        <f>S17/2</f>
        <v>12.209042968750</v>
      </c>
      <c r="U17" s="6">
        <f>T17/2</f>
        <v>6.104521484375</v>
      </c>
      <c r="V17" s="6">
        <f>U17/2</f>
        <v>3.0522607421875</v>
      </c>
      <c r="W17" s="6">
        <f>V17/2</f>
        <v>1.52613037109375</v>
      </c>
      <c r="X17" s="6">
        <f>W17/2</f>
        <v>0.763065185546875</v>
      </c>
      <c r="Y17" s="6">
        <f>X17/2</f>
        <v>0.381532592773438</v>
      </c>
      <c r="Z17" s="6">
        <f>Y17/2</f>
        <v>0.190766296386719</v>
      </c>
      <c r="AA17" s="6">
        <f>Z17/2</f>
        <v>0.0953831481933595</v>
      </c>
      <c r="AB17" s="6">
        <f>AA17/2</f>
        <v>0.0476915740966798</v>
      </c>
      <c r="AC17" s="6">
        <f>AB17/2</f>
        <v>0.0238457870483399</v>
      </c>
      <c r="AD17" s="6">
        <f>AC17/2</f>
        <v>0.01192289352417</v>
      </c>
      <c r="AE17" s="7">
        <f>SUM(A17:AD17)</f>
        <v>439074.791657106</v>
      </c>
    </row>
    <row r="18" ht="20.05" customHeight="1">
      <c r="A18" s="6">
        <f>2*B18-C18</f>
        <v>1117.05</v>
      </c>
      <c r="B18" s="6">
        <f>2*C18-D18</f>
        <v>1160.935</v>
      </c>
      <c r="C18" s="6">
        <f>2*D18-E18</f>
        <v>1204.82</v>
      </c>
      <c r="D18" s="6">
        <f>2*E18-F18</f>
        <v>1248.705</v>
      </c>
      <c r="E18" s="7">
        <v>1292.59</v>
      </c>
      <c r="F18" s="6">
        <f>(H18-E18)/3*1+E18</f>
        <v>1336.475</v>
      </c>
      <c r="G18" s="6">
        <f>(H18-E18)/3*2+E18</f>
        <v>1380.36</v>
      </c>
      <c r="H18" s="6">
        <f>(E18+K18)/2</f>
        <v>1424.245</v>
      </c>
      <c r="I18" s="6">
        <f>(K18-H18)/3*1+H18</f>
        <v>1468.13</v>
      </c>
      <c r="J18" s="6">
        <f>(K18-H18)/3*2+H18</f>
        <v>1512.015</v>
      </c>
      <c r="K18" s="7">
        <v>1555.9</v>
      </c>
      <c r="L18" s="6">
        <f>(Z18-K18)/15*1+K18</f>
        <v>1597.674617413330</v>
      </c>
      <c r="M18" s="6">
        <f>(Z18-K18)/15*2+K18</f>
        <v>1639.449234826670</v>
      </c>
      <c r="N18" s="6">
        <f>(Z18-K18)/15*3+K18</f>
        <v>1681.22385224</v>
      </c>
      <c r="O18" s="6">
        <f>(Z18-K18)/15*4+K18</f>
        <v>1722.998469653330</v>
      </c>
      <c r="P18" s="6">
        <f>(Z18-K18)/15*5+K18</f>
        <v>1764.773087066670</v>
      </c>
      <c r="Q18" s="6">
        <f>(Z18-K18)/15*6+K18</f>
        <v>1806.54770448</v>
      </c>
      <c r="R18" s="6">
        <f>(Z18-K18)/15*7+K18</f>
        <v>1848.322321893330</v>
      </c>
      <c r="S18" s="6">
        <f>(Z18-K18)/15*8+K18</f>
        <v>1890.096939306670</v>
      </c>
      <c r="T18" s="6">
        <f>(Z18-K18)/15*9+K18</f>
        <v>1931.87155672</v>
      </c>
      <c r="U18" s="6">
        <f>(Z18-K18)/15*10+K18</f>
        <v>1973.646174133330</v>
      </c>
      <c r="V18" s="6">
        <f>(Z18-K18)/15*11+K18</f>
        <v>2015.420791546670</v>
      </c>
      <c r="W18" s="6">
        <f>(Z18-K18)/15*12+K18</f>
        <v>2057.19540896</v>
      </c>
      <c r="X18" s="6">
        <f>(Z18-K18)/15*13+K18</f>
        <v>2098.970026373330</v>
      </c>
      <c r="Y18" s="6">
        <f>(Z18-K18)/15*14+K18</f>
        <v>2140.744643786670</v>
      </c>
      <c r="Z18" s="7">
        <v>2182.5192612</v>
      </c>
      <c r="AA18" s="6">
        <f>2*Z18-Y18</f>
        <v>2224.293878613330</v>
      </c>
      <c r="AB18" s="6">
        <f>2*AA18-Z18</f>
        <v>2266.068496026660</v>
      </c>
      <c r="AC18" s="6">
        <f>2*AB18-AA18</f>
        <v>2307.843113439990</v>
      </c>
      <c r="AD18" s="6">
        <f>2*AC18-AB18</f>
        <v>2349.617730853320</v>
      </c>
      <c r="AE18" s="7">
        <f>SUM(A18:AD18)</f>
        <v>52200.5023085333</v>
      </c>
    </row>
    <row r="19" ht="20.05" customHeight="1">
      <c r="A19" s="7">
        <v>15323.57</v>
      </c>
      <c r="B19" s="7">
        <v>15323.57</v>
      </c>
      <c r="C19" s="7">
        <v>15323.57</v>
      </c>
      <c r="D19" s="7">
        <v>15323.57</v>
      </c>
      <c r="E19" s="7">
        <v>15323.57</v>
      </c>
      <c r="F19" s="6">
        <f>(E19+G19)/2</f>
        <v>23512.2475</v>
      </c>
      <c r="G19" s="6">
        <f>(E19+I19)/2</f>
        <v>31700.925</v>
      </c>
      <c r="H19" s="6">
        <f>(G19+I19)/2</f>
        <v>39889.6025</v>
      </c>
      <c r="I19" s="7">
        <v>48078.28</v>
      </c>
      <c r="J19" s="6">
        <f>(I19+K19)/2</f>
        <v>45523.735</v>
      </c>
      <c r="K19" s="7">
        <v>42969.19</v>
      </c>
      <c r="L19" s="6">
        <f>(K19+M19)/2</f>
        <v>36906.90135</v>
      </c>
      <c r="M19" s="7">
        <v>30844.6127</v>
      </c>
      <c r="N19" s="6">
        <f>(M19+O19)/2</f>
        <v>37254.8578</v>
      </c>
      <c r="O19" s="7">
        <v>43665.1029</v>
      </c>
      <c r="P19" s="7">
        <v>48078.28</v>
      </c>
      <c r="Q19" s="6">
        <f>(P19+R19)/2</f>
        <v>45523.735</v>
      </c>
      <c r="R19" s="7">
        <v>42969.19</v>
      </c>
      <c r="S19" s="6">
        <f>(R19+T19)/2</f>
        <v>36906.90135</v>
      </c>
      <c r="T19" s="7">
        <v>30844.6127</v>
      </c>
      <c r="U19" s="6">
        <f>(T19+V19)/2</f>
        <v>39461.44635</v>
      </c>
      <c r="V19" s="7">
        <v>48078.28</v>
      </c>
      <c r="W19" s="6">
        <f>(V19+X19)/2</f>
        <v>45523.735</v>
      </c>
      <c r="X19" s="7">
        <v>42969.19</v>
      </c>
      <c r="Y19" s="6">
        <f>(X19+Z19)/2</f>
        <v>36906.90135</v>
      </c>
      <c r="Z19" s="7">
        <v>30844.6127</v>
      </c>
      <c r="AA19" s="6">
        <f>(Z19+AB19)/2</f>
        <v>39461.44635</v>
      </c>
      <c r="AB19" s="7">
        <v>48078.28</v>
      </c>
      <c r="AC19" s="6">
        <f>(AB19+AD19)/2</f>
        <v>45523.735</v>
      </c>
      <c r="AD19" s="7">
        <v>42969.19</v>
      </c>
      <c r="AE19" s="7">
        <f>SUM(A19:AD19)</f>
        <v>1081102.84055</v>
      </c>
    </row>
    <row r="20" ht="20.05" customHeight="1">
      <c r="A20" s="7">
        <v>34043.49</v>
      </c>
      <c r="B20" s="7">
        <v>30796.73</v>
      </c>
      <c r="C20" s="7">
        <v>10566.84</v>
      </c>
      <c r="D20" s="7">
        <v>4009.57</v>
      </c>
      <c r="E20" s="7">
        <v>4473.75</v>
      </c>
      <c r="F20" s="7">
        <v>4457.51</v>
      </c>
      <c r="G20" s="7">
        <v>7389.56</v>
      </c>
      <c r="H20" s="7">
        <v>10243.55</v>
      </c>
      <c r="I20" s="7">
        <v>14224.54</v>
      </c>
      <c r="J20" s="7">
        <v>14598.5</v>
      </c>
      <c r="K20" s="7">
        <v>15249.48</v>
      </c>
      <c r="L20" s="7">
        <v>16118.46</v>
      </c>
      <c r="M20" s="7">
        <v>16080.08</v>
      </c>
      <c r="N20" s="7">
        <v>16436.75</v>
      </c>
      <c r="O20" s="7">
        <v>17451.84</v>
      </c>
      <c r="P20" s="7">
        <v>16461.55</v>
      </c>
      <c r="Q20" s="7">
        <v>18721.69</v>
      </c>
      <c r="R20" s="7">
        <v>18788.5</v>
      </c>
      <c r="S20" s="7">
        <v>20379.4</v>
      </c>
      <c r="T20" s="7">
        <v>23782.87</v>
      </c>
      <c r="U20" s="7">
        <v>25740.2</v>
      </c>
      <c r="V20" s="7">
        <v>28107.84</v>
      </c>
      <c r="W20" s="7">
        <v>21816.44</v>
      </c>
      <c r="X20" s="7">
        <v>24029</v>
      </c>
      <c r="Y20" s="7">
        <v>25740</v>
      </c>
      <c r="Z20" s="6">
        <f>2*Y20-X20</f>
        <v>27451</v>
      </c>
      <c r="AA20" s="6">
        <f>2*Z20-Y20</f>
        <v>29162</v>
      </c>
      <c r="AB20" s="6">
        <f>2*AA20-Z20</f>
        <v>30873</v>
      </c>
      <c r="AC20" s="6">
        <f>2*AB20-AA20</f>
        <v>32584</v>
      </c>
      <c r="AD20" s="6">
        <f>2*AC20-AB20</f>
        <v>34295</v>
      </c>
      <c r="AE20" s="7">
        <f>SUM(A20:AD20)</f>
        <v>594073.14</v>
      </c>
    </row>
    <row r="21" ht="20.05" customHeight="1">
      <c r="A21" s="6">
        <f>2*C21-B21</f>
        <v>22575.385</v>
      </c>
      <c r="B21" s="6">
        <f>2*D21-C21</f>
        <v>1321.553</v>
      </c>
      <c r="C21" s="6">
        <f>2*E21-D21</f>
        <v>11948.469</v>
      </c>
      <c r="D21" s="6">
        <f>2*F21-E21</f>
        <v>6635.011</v>
      </c>
      <c r="E21" s="7">
        <v>9291.74</v>
      </c>
      <c r="F21" s="6">
        <f>(H21-E21)/3*1+E21</f>
        <v>7963.3755</v>
      </c>
      <c r="G21" s="6">
        <f>(H21-E21)/3*2+E21</f>
        <v>6635.011</v>
      </c>
      <c r="H21" s="6">
        <f>(E20+K21)/2</f>
        <v>5306.6465</v>
      </c>
      <c r="I21" s="6">
        <f>(K21-H21)/3*1+H21</f>
        <v>5584.278666666670</v>
      </c>
      <c r="J21" s="6">
        <f>(K21-H21)/3*2+H21</f>
        <v>5861.910833333330</v>
      </c>
      <c r="K21" s="7">
        <v>6139.543</v>
      </c>
      <c r="L21" s="6">
        <f>(Z21-K21)/15*1+K21</f>
        <v>7328.745735538730</v>
      </c>
      <c r="M21" s="6">
        <f>(Z21-K21)/15*2+K21</f>
        <v>8517.948471077470</v>
      </c>
      <c r="N21" s="6">
        <f>(Z21-K21)/15*3+K21</f>
        <v>9707.151206616199</v>
      </c>
      <c r="O21" s="6">
        <f>(Z21-K21)/15*4+K21</f>
        <v>10896.3539421549</v>
      </c>
      <c r="P21" s="6">
        <f>(Z21-K21)/15*5+K21</f>
        <v>12085.5566776937</v>
      </c>
      <c r="Q21" s="6">
        <f>(Z21-K21)/15*6+K21</f>
        <v>13274.7594132324</v>
      </c>
      <c r="R21" s="6">
        <f>(Z21-K21)/15*7+K21</f>
        <v>14463.9621487711</v>
      </c>
      <c r="S21" s="6">
        <f>(Z21-K21)/15*8+K21</f>
        <v>15653.1648843099</v>
      </c>
      <c r="T21" s="6">
        <f>(Z21-K21)/15*9+K21</f>
        <v>16842.3676198486</v>
      </c>
      <c r="U21" s="6">
        <f>(Z21-K21)/15*10+K21</f>
        <v>18031.5703553873</v>
      </c>
      <c r="V21" s="6">
        <f>(Z21-K21)/15*11+K21</f>
        <v>19220.7730909261</v>
      </c>
      <c r="W21" s="6">
        <f>(Z21-K21)/15*12+K21</f>
        <v>20409.9758264648</v>
      </c>
      <c r="X21" s="6">
        <f>(Z21-K21)/15*13+K21</f>
        <v>21599.1785620035</v>
      </c>
      <c r="Y21" s="6">
        <f>(Z21-K21)/15*14+K21</f>
        <v>22788.3812975423</v>
      </c>
      <c r="Z21" s="7">
        <v>23977.584033081</v>
      </c>
      <c r="AA21" s="6">
        <f>2*Z21-Y21</f>
        <v>25166.7867686197</v>
      </c>
      <c r="AB21" s="6">
        <f>2*AA21-Z21</f>
        <v>26355.9895041584</v>
      </c>
      <c r="AC21" s="6">
        <f>2*AB21-AA21</f>
        <v>27545.1922396971</v>
      </c>
      <c r="AD21" s="6">
        <f>2*AC21-AB21</f>
        <v>28734.3949752358</v>
      </c>
      <c r="AE21" s="7">
        <f>SUM(A21:AD21)</f>
        <v>431862.760252359</v>
      </c>
    </row>
    <row r="22" ht="20.05" customHeight="1">
      <c r="A22" s="7">
        <v>552640.8199999999</v>
      </c>
      <c r="B22" s="7">
        <v>574601.49</v>
      </c>
      <c r="C22" s="7">
        <v>583848.35</v>
      </c>
      <c r="D22" s="7">
        <v>596099.4</v>
      </c>
      <c r="E22" s="7">
        <v>613905.5</v>
      </c>
      <c r="F22" s="7">
        <v>638769.9</v>
      </c>
      <c r="G22" s="7">
        <v>643708.8199999999</v>
      </c>
      <c r="H22" s="7">
        <v>668029.6</v>
      </c>
      <c r="I22" s="7">
        <v>685872.35</v>
      </c>
      <c r="J22" s="7">
        <v>702927.5699999999</v>
      </c>
      <c r="K22" s="7">
        <v>725162.144</v>
      </c>
      <c r="L22" s="7">
        <v>744084.15</v>
      </c>
      <c r="M22" s="7">
        <v>760963.1040000001</v>
      </c>
      <c r="N22" s="7">
        <v>778785.7120000001</v>
      </c>
      <c r="O22" s="7">
        <v>815887.2120000001</v>
      </c>
      <c r="P22" s="7">
        <v>830176.872</v>
      </c>
      <c r="Q22" s="7">
        <v>837355.38</v>
      </c>
      <c r="R22" s="7">
        <v>843618.61</v>
      </c>
      <c r="S22" s="7">
        <v>872592.78</v>
      </c>
      <c r="T22" s="7">
        <v>858585.47</v>
      </c>
      <c r="U22" s="7">
        <v>921055.095</v>
      </c>
      <c r="V22" s="7">
        <v>954163.29</v>
      </c>
      <c r="W22" s="7">
        <v>985944.61</v>
      </c>
      <c r="X22" s="7">
        <v>1030985.67</v>
      </c>
      <c r="Y22" s="7">
        <v>1062897.04</v>
      </c>
      <c r="Z22" s="7">
        <v>1041676.99</v>
      </c>
      <c r="AA22" s="7">
        <v>1014702.38</v>
      </c>
      <c r="AB22" s="6">
        <f>2*AA22-Z22</f>
        <v>987727.77</v>
      </c>
      <c r="AC22" s="6">
        <f>2*AB22-AA22</f>
        <v>960753.16</v>
      </c>
      <c r="AD22" s="6">
        <f>2*AC22-AB22</f>
        <v>933778.55</v>
      </c>
      <c r="AE22" s="7">
        <f>SUM(A22:AD22)</f>
        <v>24221299.789</v>
      </c>
    </row>
    <row r="23" ht="18.05" customHeight="1">
      <c r="A23" s="7">
        <v>9488.834143239999</v>
      </c>
      <c r="B23" s="7">
        <v>9488.834143239999</v>
      </c>
      <c r="C23" s="7">
        <v>9488.834143239999</v>
      </c>
      <c r="D23" s="7">
        <v>9488.834143239999</v>
      </c>
      <c r="E23" s="7">
        <v>9488.834143239999</v>
      </c>
      <c r="F23" s="7">
        <v>9488.834143239999</v>
      </c>
      <c r="G23" s="7">
        <v>9488.834143239999</v>
      </c>
      <c r="H23" s="7">
        <v>9488.834143239999</v>
      </c>
      <c r="I23" s="7">
        <v>9488.834143239999</v>
      </c>
      <c r="J23" s="7">
        <v>9488.834143239999</v>
      </c>
      <c r="K23" s="7">
        <v>9488.834143239999</v>
      </c>
      <c r="L23" s="7">
        <v>9488.834143239999</v>
      </c>
      <c r="M23" s="7">
        <v>9488.834143239999</v>
      </c>
      <c r="N23" s="7">
        <v>9488.834143239999</v>
      </c>
      <c r="O23" s="7">
        <v>9488.834143239999</v>
      </c>
      <c r="P23" s="7">
        <v>9488.834143239999</v>
      </c>
      <c r="Q23" s="7">
        <v>9488.834143239999</v>
      </c>
      <c r="R23" s="7">
        <v>9488.834143239999</v>
      </c>
      <c r="S23" s="7">
        <v>9488.834143239999</v>
      </c>
      <c r="T23" s="7">
        <v>9488.834143239999</v>
      </c>
      <c r="U23" s="7">
        <v>9488.834143239999</v>
      </c>
      <c r="V23" s="7">
        <v>9488.834143239999</v>
      </c>
      <c r="W23" s="7">
        <v>9488.834143239999</v>
      </c>
      <c r="X23" s="7">
        <v>9488.834143239999</v>
      </c>
      <c r="Y23" s="7">
        <v>9488.834143239999</v>
      </c>
      <c r="Z23" s="7">
        <v>9488.834143239999</v>
      </c>
      <c r="AA23" s="7">
        <v>9488.834143239999</v>
      </c>
      <c r="AB23" s="7">
        <v>9488.834143239999</v>
      </c>
      <c r="AC23" s="7">
        <v>9488.834143239999</v>
      </c>
      <c r="AD23" s="7">
        <v>9488.834143239999</v>
      </c>
      <c r="AE23" s="7">
        <f>SUM(A23:AD23)</f>
        <v>284665.0242972</v>
      </c>
    </row>
    <row r="24" ht="20.05" customHeight="1">
      <c r="A24" s="7">
        <f>2*B24-C24</f>
        <v>1524.364135728010</v>
      </c>
      <c r="B24" s="7">
        <f>2*C24-D24</f>
        <v>2635.460951273420</v>
      </c>
      <c r="C24" s="7">
        <f>2*D24-E24</f>
        <v>3746.557766818830</v>
      </c>
      <c r="D24" s="7">
        <f>2*E24-F24</f>
        <v>4857.654582364240</v>
      </c>
      <c r="E24" s="7">
        <v>5968.751397909650</v>
      </c>
      <c r="F24" s="7">
        <f>(R24-E24)/13*1+E24</f>
        <v>7079.848213455060</v>
      </c>
      <c r="G24" s="7">
        <f>(R24-E24)/13*2+E24</f>
        <v>8190.945029000470</v>
      </c>
      <c r="H24" s="7">
        <f>(R24-E24)/13*3+E24</f>
        <v>9302.041844545880</v>
      </c>
      <c r="I24" s="7">
        <f>(R24-E24)/13*4+E24</f>
        <v>10413.1386600913</v>
      </c>
      <c r="J24" s="7">
        <f>(R24-E24)/13*5+E24</f>
        <v>11524.2354756367</v>
      </c>
      <c r="K24" s="7">
        <f>(R24-E24)/13*6+E24</f>
        <v>12635.3322911821</v>
      </c>
      <c r="L24" s="7">
        <f>(R24-E24)/13*7+E24</f>
        <v>13746.4291067275</v>
      </c>
      <c r="M24" s="7">
        <f>(R24-E24)/13*8+E24</f>
        <v>14857.5259222729</v>
      </c>
      <c r="N24" s="7">
        <f>(R24-E24)/13*9+E24</f>
        <v>15968.6227378184</v>
      </c>
      <c r="O24" s="7">
        <f>(R24-E24)/13*10+E24</f>
        <v>17079.7195533638</v>
      </c>
      <c r="P24" s="7">
        <f>(R24-E24)/13*11+E24</f>
        <v>18190.8163689092</v>
      </c>
      <c r="Q24" s="7">
        <f>(R24-E24)/13*12+E24</f>
        <v>19301.9131844546</v>
      </c>
      <c r="R24" s="7">
        <v>20413.01</v>
      </c>
      <c r="S24" s="7">
        <v>17789.055</v>
      </c>
      <c r="T24" s="7">
        <v>18158.7793344</v>
      </c>
      <c r="U24" s="7">
        <v>18974.78</v>
      </c>
      <c r="V24" s="7">
        <v>19482.97</v>
      </c>
      <c r="W24" s="7">
        <v>20466</v>
      </c>
      <c r="X24" s="7">
        <v>21223.62</v>
      </c>
      <c r="Y24" s="7">
        <v>22519.41</v>
      </c>
      <c r="Z24" s="7">
        <v>22627.7421</v>
      </c>
      <c r="AA24" s="7">
        <v>24274.57</v>
      </c>
      <c r="AB24" s="7">
        <v>25001.16</v>
      </c>
      <c r="AC24" s="6">
        <f>2*AB24-AA24</f>
        <v>25727.75</v>
      </c>
      <c r="AD24" s="6">
        <f>2*AC24-AB24</f>
        <v>26454.34</v>
      </c>
      <c r="AE24" s="7">
        <f>SUM(A24:AD24)</f>
        <v>460136.543655952</v>
      </c>
    </row>
    <row r="25" ht="18.05" customHeight="1">
      <c r="A25" s="7">
        <f>2*B25-C25</f>
        <v>2583.4726016</v>
      </c>
      <c r="B25" s="7">
        <f>2*C25-D25</f>
        <v>2509.9684802</v>
      </c>
      <c r="C25" s="7">
        <f>2*D25-E25</f>
        <v>2436.4643588</v>
      </c>
      <c r="D25" s="7">
        <f>2*E25-F25</f>
        <v>2362.9602374</v>
      </c>
      <c r="E25" s="7">
        <f>2*F25-G25</f>
        <v>2289.456116</v>
      </c>
      <c r="F25" s="7">
        <f>2*G25-H25</f>
        <v>2215.9519946</v>
      </c>
      <c r="G25" s="7">
        <f>2*H25-I25</f>
        <v>2142.4478732</v>
      </c>
      <c r="H25" s="7">
        <f>2*I25-J25</f>
        <v>2068.9437518</v>
      </c>
      <c r="I25" s="7">
        <v>1995.4396304</v>
      </c>
      <c r="J25" s="7">
        <f>(P25-I25)/7*1+I25</f>
        <v>1921.935509</v>
      </c>
      <c r="K25" s="7">
        <f>(P25-I25)/7*2+I25</f>
        <v>1848.4313876</v>
      </c>
      <c r="L25" s="7">
        <f>(P25-I25)/7*3+I25</f>
        <v>1774.9272662</v>
      </c>
      <c r="M25" s="7">
        <f>(P25-I25)/7*4+I25</f>
        <v>1701.4231448</v>
      </c>
      <c r="N25" s="7">
        <f>(P25-I25)/7*5+I25</f>
        <v>1627.9190234</v>
      </c>
      <c r="O25" s="7">
        <f>(P25-I25)/7*6+I25</f>
        <v>1554.414902</v>
      </c>
      <c r="P25" s="7">
        <v>1480.9107806</v>
      </c>
      <c r="Q25" s="7">
        <f>(U25-P25)/5*1+P25</f>
        <v>1572.56340174</v>
      </c>
      <c r="R25" s="7">
        <f>(U25-P25)/5*2+P25</f>
        <v>1664.21602288</v>
      </c>
      <c r="S25" s="7">
        <f>(U25-P25)/5*3+P25</f>
        <v>1755.86864402</v>
      </c>
      <c r="T25" s="7">
        <f>(U25-P25)/5*4+P25</f>
        <v>1847.52126516</v>
      </c>
      <c r="U25" s="7">
        <v>1939.1738863</v>
      </c>
      <c r="V25" s="7">
        <f>(Z25-U25)/5*1+U25</f>
        <v>1892.79745752</v>
      </c>
      <c r="W25" s="7">
        <f>(Z25-U25)/5*2+U25</f>
        <v>1846.42102874</v>
      </c>
      <c r="X25" s="7">
        <f>(Z25-U25)/5*3+U25</f>
        <v>1800.04459996</v>
      </c>
      <c r="Y25" s="7">
        <f>(Z25-U25)/5*4+U25</f>
        <v>1753.66817118</v>
      </c>
      <c r="Z25" s="7">
        <v>1707.2917424</v>
      </c>
      <c r="AA25" s="7">
        <f>2*Z25-Y25</f>
        <v>1660.91531362</v>
      </c>
      <c r="AB25" s="7">
        <f>2*AA25-Z25</f>
        <v>1614.53888484</v>
      </c>
      <c r="AC25" s="7">
        <f>2*AB25-AA25</f>
        <v>1568.16245606</v>
      </c>
      <c r="AD25" s="7">
        <f>2*AC25-AB25</f>
        <v>1521.78602728</v>
      </c>
      <c r="AE25" s="7">
        <f>SUM(A25:AD25)</f>
        <v>56660.0359593</v>
      </c>
    </row>
    <row r="26" ht="18.05" customHeight="1">
      <c r="A26" s="7">
        <f>2*B26-C26</f>
        <v>138.1767885</v>
      </c>
      <c r="B26" s="7">
        <f>2*C26-D26</f>
        <v>169.12509965</v>
      </c>
      <c r="C26" s="7">
        <f>2*D26-E26</f>
        <v>200.0734108</v>
      </c>
      <c r="D26" s="7">
        <f>2*E26-F26</f>
        <v>231.02172195</v>
      </c>
      <c r="E26" s="7">
        <f>2*F26-G26</f>
        <v>261.9700331</v>
      </c>
      <c r="F26" s="7">
        <v>292.91834425</v>
      </c>
      <c r="G26" s="7">
        <f>(K26-F26)/5*1+F26</f>
        <v>323.8666554</v>
      </c>
      <c r="H26" s="7">
        <f>(K26-F26)/5*2+F26</f>
        <v>354.81496655</v>
      </c>
      <c r="I26" s="7">
        <f>(K26-F26)/5*3+F26</f>
        <v>385.7632777</v>
      </c>
      <c r="J26" s="7">
        <f>(K26-F26)/5*4+F26</f>
        <v>416.71158885</v>
      </c>
      <c r="K26" s="7">
        <v>447.6599</v>
      </c>
      <c r="L26" s="7">
        <f>2*K26-J26</f>
        <v>478.60821115</v>
      </c>
      <c r="M26" s="7">
        <f>2*L26-K26</f>
        <v>509.5565223</v>
      </c>
      <c r="N26" s="7">
        <f>2*M26-L26</f>
        <v>540.50483345</v>
      </c>
      <c r="O26" s="7">
        <f>2*N26-M26</f>
        <v>571.4531446</v>
      </c>
      <c r="P26" s="7">
        <f>2*O26-N26</f>
        <v>602.40145575</v>
      </c>
      <c r="Q26" s="7">
        <f>2*P26-O26</f>
        <v>633.3497669</v>
      </c>
      <c r="R26" s="7">
        <f>2*Q26-P26</f>
        <v>664.29807805</v>
      </c>
      <c r="S26" s="7">
        <f>2*R26-Q26</f>
        <v>695.2463892</v>
      </c>
      <c r="T26" s="7">
        <f>2*S26-R26</f>
        <v>726.1947003499999</v>
      </c>
      <c r="U26" s="7">
        <f>2*T26-S26</f>
        <v>757.1430114999999</v>
      </c>
      <c r="V26" s="7">
        <f>2*U26-T26</f>
        <v>788.0913226500001</v>
      </c>
      <c r="W26" s="7">
        <f>2*V26-U26</f>
        <v>819.0396338</v>
      </c>
      <c r="X26" s="7">
        <f>2*W26-V26</f>
        <v>849.98794495</v>
      </c>
      <c r="Y26" s="7">
        <f>2*X26-W26</f>
        <v>880.9362561</v>
      </c>
      <c r="Z26" s="7">
        <f>2*Y26-X26</f>
        <v>911.88456725</v>
      </c>
      <c r="AA26" s="7">
        <f>2*Z26-Y26</f>
        <v>942.8328784</v>
      </c>
      <c r="AB26" s="7">
        <f>2*AA26-Z26</f>
        <v>973.78118955</v>
      </c>
      <c r="AC26" s="7">
        <f>2*AB26-AA26</f>
        <v>1004.7295007</v>
      </c>
      <c r="AD26" s="7">
        <f>2*AC26-AB26</f>
        <v>1035.67781185</v>
      </c>
      <c r="AE26" s="7">
        <f>SUM(A26:AD26)</f>
        <v>17607.81900525</v>
      </c>
    </row>
    <row r="27" ht="18.05" customHeight="1">
      <c r="A27" s="7">
        <f>2*B27-C27</f>
        <v>5198.2566666668</v>
      </c>
      <c r="B27" s="7">
        <f>2*C27-D27</f>
        <v>7089.3400000001</v>
      </c>
      <c r="C27" s="7">
        <f>2*D27-E27</f>
        <v>8980.4233333334</v>
      </c>
      <c r="D27" s="7">
        <f>2*E27-F27</f>
        <v>10871.5066666667</v>
      </c>
      <c r="E27" s="7">
        <v>12762.59</v>
      </c>
      <c r="F27" s="7">
        <f>(H27-E27)/3+E27</f>
        <v>14653.6733333333</v>
      </c>
      <c r="G27" s="7">
        <f>(F27+H27)/2</f>
        <v>16544.7566666667</v>
      </c>
      <c r="H27" s="7">
        <f>(E27+K27)/2</f>
        <v>18435.84</v>
      </c>
      <c r="I27" s="7">
        <f>(K27-H27)/3+H27</f>
        <v>20326.9233333333</v>
      </c>
      <c r="J27" s="7">
        <f>2*(K27-H27)/3+H27</f>
        <v>22218.0066666667</v>
      </c>
      <c r="K27" s="7">
        <v>24109.09</v>
      </c>
      <c r="L27" s="7">
        <f>2*K27-J27</f>
        <v>26000.1733333333</v>
      </c>
      <c r="M27" s="7">
        <f>2*L27-K27</f>
        <v>27891.2566666666</v>
      </c>
      <c r="N27" s="7">
        <f>2*M27-L27</f>
        <v>29782.3399999999</v>
      </c>
      <c r="O27" s="7">
        <f>2*N27-M27</f>
        <v>31673.4233333332</v>
      </c>
      <c r="P27" s="7">
        <f>2*O27-N27</f>
        <v>33564.5066666665</v>
      </c>
      <c r="Q27" s="7">
        <f>2*P27-O27</f>
        <v>35455.5899999998</v>
      </c>
      <c r="R27" s="7">
        <f>2*Q27-P27</f>
        <v>37346.6733333331</v>
      </c>
      <c r="S27" s="7">
        <f>2*R27-Q27</f>
        <v>39237.7566666664</v>
      </c>
      <c r="T27" s="7">
        <f>2*S27-R27</f>
        <v>41128.8399999997</v>
      </c>
      <c r="U27" s="7">
        <f>2*T27-S27</f>
        <v>43019.923333333</v>
      </c>
      <c r="V27" s="7">
        <f>2*U27-T27</f>
        <v>44911.0066666663</v>
      </c>
      <c r="W27" s="7">
        <f>2*V27-U27</f>
        <v>46802.0899999996</v>
      </c>
      <c r="X27" s="7">
        <f>2*W27-V27</f>
        <v>48693.1733333329</v>
      </c>
      <c r="Y27" s="7">
        <f>2*X27-W27</f>
        <v>50584.2566666662</v>
      </c>
      <c r="Z27" s="7">
        <f>2*Y27-X27</f>
        <v>52475.3399999995</v>
      </c>
      <c r="AA27" s="7">
        <f>2*Z27-Y27</f>
        <v>54366.4233333328</v>
      </c>
      <c r="AB27" s="7">
        <f>2*AA27-Z27</f>
        <v>56257.5066666661</v>
      </c>
      <c r="AC27" s="7">
        <f>2*AB27-AA27</f>
        <v>58148.5899999994</v>
      </c>
      <c r="AD27" s="7">
        <f>2*AC27-AB27</f>
        <v>60039.6733333327</v>
      </c>
      <c r="AE27" s="7">
        <f>SUM(A27:AD27)</f>
        <v>978568.949999994</v>
      </c>
    </row>
    <row r="28" ht="18.05" customHeight="1">
      <c r="A28" s="7">
        <v>28939</v>
      </c>
      <c r="B28" s="7">
        <f>A28+(G28-A28)/6*1</f>
        <v>44137.447</v>
      </c>
      <c r="C28" s="7">
        <f>A28+(G28-A28)/6*2</f>
        <v>59335.894</v>
      </c>
      <c r="D28" s="7">
        <f>A28+(G28-A28)/6*3</f>
        <v>74534.341</v>
      </c>
      <c r="E28" s="7">
        <v>165725.023</v>
      </c>
      <c r="F28" s="7">
        <f>E28+(K28-E28)/6*1</f>
        <v>142927.3525</v>
      </c>
      <c r="G28" s="7">
        <f>E28+(K28-E28)/6*2</f>
        <v>120129.682</v>
      </c>
      <c r="H28" s="7">
        <f>E28+(K28-E28)/6*3</f>
        <v>97332.011499999993</v>
      </c>
      <c r="I28" s="7">
        <f>E28+(K28-E28)/6*4</f>
        <v>74534.341</v>
      </c>
      <c r="J28" s="7">
        <f>E28+(K28-E28)/6*5</f>
        <v>51736.6705</v>
      </c>
      <c r="K28" s="7">
        <v>28939</v>
      </c>
      <c r="L28" s="7">
        <f>K28*K28/J28</f>
        <v>16187.0818687492</v>
      </c>
      <c r="M28" s="7">
        <f>L28*L28/K28</f>
        <v>9054.273451936460</v>
      </c>
      <c r="N28" s="7">
        <f>M28*M28/L28</f>
        <v>5064.524193252630</v>
      </c>
      <c r="O28" s="7">
        <f>N28*N28/M28</f>
        <v>2832.8507461364</v>
      </c>
      <c r="P28" s="7">
        <f>O28*O28/N28</f>
        <v>1584.560176566470</v>
      </c>
      <c r="Q28" s="7">
        <f>P28*P28/O28</f>
        <v>886.326594009506</v>
      </c>
      <c r="R28" s="7">
        <f>Q28*Q28/P28</f>
        <v>495.768379684215</v>
      </c>
      <c r="S28" s="7">
        <f>R28*R28/Q28</f>
        <v>277.308937761689</v>
      </c>
      <c r="T28" s="7">
        <f>S28*S28/R28</f>
        <v>155.113254724916</v>
      </c>
      <c r="U28" s="7">
        <f>T28*T28/S28</f>
        <v>86.76287892326511</v>
      </c>
      <c r="V28" s="7">
        <f>U28*U28/T28</f>
        <v>48.5309728843177</v>
      </c>
      <c r="W28" s="7">
        <f>V28*V28/U28</f>
        <v>27.1458872541726</v>
      </c>
      <c r="X28" s="7">
        <f>W28*W28/V28</f>
        <v>15.1841010188026</v>
      </c>
      <c r="Y28" s="7">
        <f>X28*X28/W28</f>
        <v>8.493254303698</v>
      </c>
      <c r="Z28" s="7">
        <f>Y28*Y28/X28</f>
        <v>4.7507171203589</v>
      </c>
      <c r="AA28" s="7">
        <f>Z28*Z28/Y28</f>
        <v>2.65732219366661</v>
      </c>
      <c r="AB28" s="7">
        <f>AA28*AA28/Z28</f>
        <v>1.48637796401139</v>
      </c>
      <c r="AC28" s="7">
        <f>AB28*AB28/AA28</f>
        <v>0.831408196252708</v>
      </c>
      <c r="AD28" s="7">
        <f>AC28*AC28/AB28</f>
        <v>0.465049674801883</v>
      </c>
      <c r="AE28" s="7">
        <f>SUM(A28:AD28)</f>
        <v>925004.8780723549</v>
      </c>
    </row>
    <row r="29" ht="18.05" customHeight="1">
      <c r="A29" s="7">
        <f>2*B29-C29</f>
        <v>40169.706</v>
      </c>
      <c r="B29" s="7">
        <f>2*C29-D29</f>
        <v>39561.5295</v>
      </c>
      <c r="C29" s="7">
        <f>2*D29-E29</f>
        <v>38953.353</v>
      </c>
      <c r="D29" s="7">
        <f>2*E29-F29</f>
        <v>38345.1765</v>
      </c>
      <c r="E29" s="7">
        <v>37737</v>
      </c>
      <c r="F29" s="7">
        <f>E29+(N29-E29)/9*1</f>
        <v>37128.8235</v>
      </c>
      <c r="G29" s="7">
        <f>E29+(N29-E29)/9*2</f>
        <v>36520.647</v>
      </c>
      <c r="H29" s="7">
        <f>E29+(N29-E29)/9*3</f>
        <v>35912.4705</v>
      </c>
      <c r="I29" s="7">
        <f>E29+(N29-E29)/9*4</f>
        <v>35304.294</v>
      </c>
      <c r="J29" s="7">
        <f>E29+(N29-E29)/9*5</f>
        <v>34696.1175</v>
      </c>
      <c r="K29" s="7">
        <f>E29+(N29-E29)/9*6</f>
        <v>34087.941</v>
      </c>
      <c r="L29" s="7">
        <f>E29+(N29-E29)/9*7</f>
        <v>33479.7645</v>
      </c>
      <c r="M29" s="7">
        <f>E29+(N29-E29)/9*8</f>
        <v>32871.588</v>
      </c>
      <c r="N29" s="7">
        <v>32263.4115</v>
      </c>
      <c r="O29" s="7">
        <v>32278.7546</v>
      </c>
      <c r="P29" s="7">
        <v>32295.5651</v>
      </c>
      <c r="Q29" s="7">
        <v>9756.0164</v>
      </c>
      <c r="R29" s="7">
        <v>9777.197099999999</v>
      </c>
      <c r="S29" s="7">
        <v>9782.46293</v>
      </c>
      <c r="T29" s="7">
        <v>5201.6271</v>
      </c>
      <c r="U29" s="7">
        <v>5225.2547</v>
      </c>
      <c r="V29" s="7">
        <f>S29-T29</f>
        <v>4580.83583</v>
      </c>
      <c r="W29" s="7">
        <f>V29-(U29-T29)</f>
        <v>4557.20823</v>
      </c>
      <c r="X29" s="7">
        <f>U29-V29</f>
        <v>644.41887</v>
      </c>
      <c r="Y29" s="7">
        <f>X29-(W29-V29)</f>
        <v>668.04647</v>
      </c>
      <c r="Z29" s="7">
        <f>W29-X29</f>
        <v>3912.78936</v>
      </c>
      <c r="AA29" s="7">
        <f>Z29-(Y29-X29)</f>
        <v>3889.16176</v>
      </c>
      <c r="AB29" s="7">
        <f>AA29*AA29/Z29</f>
        <v>3865.676836599840</v>
      </c>
      <c r="AC29" s="7">
        <f>AB29*AB29/AA29</f>
        <v>3842.333728238790</v>
      </c>
      <c r="AD29" s="7">
        <f>AC29*AC29/AB29</f>
        <v>3819.131578558710</v>
      </c>
      <c r="AE29" s="7">
        <f>SUM(A29:AD29)</f>
        <v>641128.3030933969</v>
      </c>
    </row>
    <row r="30" ht="18.05" customHeight="1">
      <c r="A30" s="7">
        <f>B30*B30/C30</f>
        <v>1693.527306168330</v>
      </c>
      <c r="B30" s="7">
        <f>C30*C30/D30</f>
        <v>2844.065120392270</v>
      </c>
      <c r="C30" s="7">
        <f>2*D30-E30</f>
        <v>4776.248</v>
      </c>
      <c r="D30" s="7">
        <v>8021.105</v>
      </c>
      <c r="E30" s="7">
        <f>D30+(I30-D30)/5*1</f>
        <v>11265.962</v>
      </c>
      <c r="F30" s="7">
        <f>D30+(I30-D30)/5*2</f>
        <v>14510.819</v>
      </c>
      <c r="G30" s="7">
        <f>D30+(I30-D30)/5*3</f>
        <v>17755.676</v>
      </c>
      <c r="H30" s="7">
        <f>D30+(I30-D30)/5*4</f>
        <v>21000.533</v>
      </c>
      <c r="I30" s="7">
        <v>24245.39</v>
      </c>
      <c r="J30" s="7">
        <v>23065.11</v>
      </c>
      <c r="K30" s="7">
        <v>22880.45</v>
      </c>
      <c r="L30" s="7">
        <v>24406.47</v>
      </c>
      <c r="M30" s="7">
        <v>22584.31</v>
      </c>
      <c r="N30" s="7">
        <v>25714</v>
      </c>
      <c r="O30" s="7">
        <f>2*N30-M30</f>
        <v>28843.69</v>
      </c>
      <c r="P30" s="7">
        <f>2*O30-N30</f>
        <v>31973.38</v>
      </c>
      <c r="Q30" s="7">
        <f>2*P30-O30</f>
        <v>35103.07</v>
      </c>
      <c r="R30" s="7">
        <f>2*Q30-P30</f>
        <v>38232.76</v>
      </c>
      <c r="S30" s="7">
        <f>2*R30-Q30</f>
        <v>41362.45</v>
      </c>
      <c r="T30" s="7">
        <f>2*S30-R30</f>
        <v>44492.14</v>
      </c>
      <c r="U30" s="7">
        <f>2*T30-S30</f>
        <v>47621.83</v>
      </c>
      <c r="V30" s="7">
        <f>2*U30-T30</f>
        <v>50751.52</v>
      </c>
      <c r="W30" s="7">
        <f>2*V30-U30</f>
        <v>53881.21</v>
      </c>
      <c r="X30" s="7">
        <f>2*W30-V30</f>
        <v>57010.9</v>
      </c>
      <c r="Y30" s="7">
        <f>2*X30-W30</f>
        <v>60140.59</v>
      </c>
      <c r="Z30" s="7">
        <f>2*Y30-X30</f>
        <v>63270.28</v>
      </c>
      <c r="AA30" s="7">
        <f>2*Z30-Y30</f>
        <v>66399.97</v>
      </c>
      <c r="AB30" s="7">
        <f>2*AA30-Z30</f>
        <v>69529.66</v>
      </c>
      <c r="AC30" s="7">
        <f>2*AB30-AA30</f>
        <v>72659.350000000006</v>
      </c>
      <c r="AD30" s="7">
        <f>2*AC30-AB30</f>
        <v>75789.039999999994</v>
      </c>
      <c r="AE30" s="7">
        <f>SUM(A30:AD30)</f>
        <v>1061825.50542656</v>
      </c>
    </row>
    <row r="31" ht="20.05" customHeight="1">
      <c r="A31" s="7">
        <v>47581.433</v>
      </c>
      <c r="B31" s="7">
        <f>A31+(D31-A31)/3*1</f>
        <v>48444.9086666667</v>
      </c>
      <c r="C31" s="7">
        <f>A31+(D31-A31)/3*2</f>
        <v>49308.3843333333</v>
      </c>
      <c r="D31" s="7">
        <v>50171.86</v>
      </c>
      <c r="E31" s="7">
        <v>52863.89</v>
      </c>
      <c r="F31" s="7">
        <f>E31+(K31-E31)/6*1</f>
        <v>55924.8351666667</v>
      </c>
      <c r="G31" s="7">
        <f>E31+(K31-E31)/6*2</f>
        <v>58985.7803333333</v>
      </c>
      <c r="H31" s="7">
        <f>E31+(K31-E31)/6*3</f>
        <v>62046.7255</v>
      </c>
      <c r="I31" s="7">
        <f>E31+(K31-E31)/6*4</f>
        <v>65107.6706666667</v>
      </c>
      <c r="J31" s="7">
        <f>E31+(K31-E31)/6*5</f>
        <v>68168.6158333333</v>
      </c>
      <c r="K31" s="7">
        <v>71229.561</v>
      </c>
      <c r="L31" s="7">
        <f>K31+(Q31-K31)/6*1</f>
        <v>72517.1661979295</v>
      </c>
      <c r="M31" s="7">
        <f>K31+(Q31-K31)/6*2</f>
        <v>73804.771395859</v>
      </c>
      <c r="N31" s="7">
        <f>K31+(Q31-K31)/6*3</f>
        <v>75092.376593788606</v>
      </c>
      <c r="O31" s="7">
        <f>K31+(Q31-K31)/6*4</f>
        <v>76379.981791718106</v>
      </c>
      <c r="P31" s="7">
        <f>K31+(Q31-K31)/6*5</f>
        <v>77667.586989647607</v>
      </c>
      <c r="Q31" s="7">
        <v>78955.192187577093</v>
      </c>
      <c r="R31" s="7">
        <f>Q31+(U31-Q31)/4*1</f>
        <v>80874.084390682794</v>
      </c>
      <c r="S31" s="7">
        <f>Q31+(U31-Q31)/4*2</f>
        <v>82792.9765937886</v>
      </c>
      <c r="T31" s="7">
        <f>Q31+(U31-Q31)/4*3</f>
        <v>84711.8687968943</v>
      </c>
      <c r="U31" s="7">
        <v>86630.761</v>
      </c>
      <c r="V31" s="7">
        <f>U31+(X31-U31)/3*1</f>
        <v>91614.873333333293</v>
      </c>
      <c r="W31" s="7">
        <f>U31+(X31-U31)/3*2</f>
        <v>96598.9856666667</v>
      </c>
      <c r="X31" s="7">
        <v>101583.098</v>
      </c>
      <c r="Y31" s="7">
        <f>X31+(AA31-X31)/3*1</f>
        <v>104173.344666667</v>
      </c>
      <c r="Z31" s="7">
        <f>X31+(AA31-X31)/3*2</f>
        <v>106763.591333333</v>
      </c>
      <c r="AA31" s="7">
        <v>109353.838</v>
      </c>
      <c r="AB31" s="6">
        <f>(AA31+AC31)/2</f>
        <v>110677.192</v>
      </c>
      <c r="AC31" s="7">
        <v>112000.546</v>
      </c>
      <c r="AD31" s="6">
        <f>2*AC31-AB31</f>
        <v>113323.9</v>
      </c>
      <c r="AE31" s="7">
        <f>SUM(A31:AD31)</f>
        <v>2365349.79943789</v>
      </c>
    </row>
    <row r="32" ht="18.05" customHeight="1">
      <c r="A32" s="7">
        <f>2*B32-C32</f>
        <v>2738489.33333332</v>
      </c>
      <c r="B32" s="7">
        <f>2*C32-D32</f>
        <v>3068271.24999999</v>
      </c>
      <c r="C32" s="7">
        <f>2*D32-E32</f>
        <v>3398053.16666666</v>
      </c>
      <c r="D32" s="7">
        <f>2*E32-F32</f>
        <v>3727835.08333333</v>
      </c>
      <c r="E32" s="7">
        <v>4057617</v>
      </c>
      <c r="F32" s="7">
        <f>E32+(P32-E32)/12*1</f>
        <v>4387398.91666667</v>
      </c>
      <c r="G32" s="7">
        <f>E32+(P32-E32)/12*2</f>
        <v>4717180.83333333</v>
      </c>
      <c r="H32" s="7">
        <f>E32+(P32-E32)/12*3</f>
        <v>5046962.75</v>
      </c>
      <c r="I32" s="7">
        <f>E32+(P32-E32)/12*4</f>
        <v>5376744.66666667</v>
      </c>
      <c r="J32" s="7">
        <f>E32+(P32-E32)/12*5</f>
        <v>5706526.58333333</v>
      </c>
      <c r="K32" s="7">
        <f>E32+(P32-E32)/12*6</f>
        <v>6036308.5</v>
      </c>
      <c r="L32" s="7">
        <f>E32+(P32-E32)/12*7</f>
        <v>6366090.41666667</v>
      </c>
      <c r="M32" s="7">
        <f>E32+(P32-E32)/12*8</f>
        <v>6695872.33333333</v>
      </c>
      <c r="N32" s="7">
        <f>E32+(P32-E32)/12*9</f>
        <v>7025654.25</v>
      </c>
      <c r="O32" s="7">
        <f>E32+(P32-E32)/12*10</f>
        <v>7355436.16666667</v>
      </c>
      <c r="P32" s="7">
        <v>8015000</v>
      </c>
      <c r="Q32" s="7">
        <f>P32+(U32-P32)/5*1</f>
        <v>8520666.199999999</v>
      </c>
      <c r="R32" s="7">
        <f>P32+(U32-P32)/5*2</f>
        <v>9026332.4</v>
      </c>
      <c r="S32" s="7">
        <f>P32+(U32-P32)/5*3</f>
        <v>9531998.6</v>
      </c>
      <c r="T32" s="7">
        <f>P32+(U32-P32)/5*4</f>
        <v>10037664.8</v>
      </c>
      <c r="U32" s="7">
        <v>10543331</v>
      </c>
      <c r="V32" s="7">
        <f>(U32+W32)/2</f>
        <v>11219548</v>
      </c>
      <c r="W32" s="7">
        <v>11895765</v>
      </c>
      <c r="X32" s="7">
        <f>(W32+Y32)/2</f>
        <v>12097982.5</v>
      </c>
      <c r="Y32" s="7">
        <v>12300200</v>
      </c>
      <c r="Z32" s="7">
        <f>2*Y32-X32</f>
        <v>12502417.5</v>
      </c>
      <c r="AA32" s="7">
        <f>2*Z32-Y32</f>
        <v>12704635</v>
      </c>
      <c r="AB32" s="7">
        <f>2*AA32-Z32</f>
        <v>12906852.5</v>
      </c>
      <c r="AC32" s="7">
        <f>2*AB32-AA32</f>
        <v>13109070</v>
      </c>
      <c r="AD32" s="7">
        <f>2*AC32-AB32</f>
        <v>13311287.5</v>
      </c>
      <c r="AE32" s="7">
        <f>SUM(A32:AD32)</f>
        <v>243427192.25</v>
      </c>
    </row>
    <row r="33" ht="18.05" customHeight="1">
      <c r="A33" s="7">
        <v>118729.57021</v>
      </c>
      <c r="B33" s="7">
        <f>A33+(E33-A33)/4*1</f>
        <v>123416.0877625</v>
      </c>
      <c r="C33" s="7">
        <f>A33+(E33-A33)/4*2</f>
        <v>128102.605315</v>
      </c>
      <c r="D33" s="7">
        <f>A33+(E33-A33)/4*3</f>
        <v>132789.1228675</v>
      </c>
      <c r="E33" s="7">
        <v>137475.64042</v>
      </c>
      <c r="F33" s="7">
        <f>E33+(K33-E33)/6*1</f>
        <v>139110.062183333</v>
      </c>
      <c r="G33" s="7">
        <f>E33+(K33-E33)/6*2</f>
        <v>140744.483946667</v>
      </c>
      <c r="H33" s="7">
        <f>E33+(K33-E33)/6*3</f>
        <v>142378.90571</v>
      </c>
      <c r="I33" s="7">
        <f>E33+(K33-E33)/6*4</f>
        <v>144013.327473333</v>
      </c>
      <c r="J33" s="7">
        <f>E33+(K33-E33)/6*5</f>
        <v>145647.749236667</v>
      </c>
      <c r="K33" s="7">
        <v>147282.171</v>
      </c>
      <c r="L33" s="7">
        <f>K33+(O33-K33)/4*1</f>
        <v>148932.82</v>
      </c>
      <c r="M33" s="7">
        <f>K33+(O33-K33)/4*2</f>
        <v>150583.469</v>
      </c>
      <c r="N33" s="7">
        <f>K33+(O33-K33)/4*3</f>
        <v>152234.118</v>
      </c>
      <c r="O33" s="7">
        <v>153884.767</v>
      </c>
      <c r="P33" s="7">
        <f>2*O33-N33</f>
        <v>155535.416</v>
      </c>
      <c r="Q33" s="7">
        <f>2*P33-O33</f>
        <v>157186.065</v>
      </c>
      <c r="R33" s="7">
        <f>2*Q33-P33</f>
        <v>158836.714</v>
      </c>
      <c r="S33" s="7">
        <f>2*R33-Q33</f>
        <v>160487.363</v>
      </c>
      <c r="T33" s="7">
        <f>2*S33-R33</f>
        <v>162138.012</v>
      </c>
      <c r="U33" s="7">
        <f>2*T33-S33</f>
        <v>163788.661</v>
      </c>
      <c r="V33" s="7">
        <f>2*U33-T33</f>
        <v>165439.31</v>
      </c>
      <c r="W33" s="7">
        <f>2*V33-U33</f>
        <v>167089.959</v>
      </c>
      <c r="X33" s="7">
        <f>2*W33-V33</f>
        <v>168740.608</v>
      </c>
      <c r="Y33" s="7">
        <f>2*X33-W33</f>
        <v>170391.257</v>
      </c>
      <c r="Z33" s="7">
        <f>2*Y33-X33</f>
        <v>172041.906</v>
      </c>
      <c r="AA33" s="7">
        <f>2*Z33-Y33</f>
        <v>173692.555</v>
      </c>
      <c r="AB33" s="7">
        <f>2*AA33-Z33</f>
        <v>175343.204</v>
      </c>
      <c r="AC33" s="7">
        <f>2*AB33-AA33</f>
        <v>176993.853</v>
      </c>
      <c r="AD33" s="7">
        <f>2*AC33-AB33</f>
        <v>178644.502</v>
      </c>
      <c r="AE33" s="7">
        <f>SUM(A33:AD33)</f>
        <v>4611674.285125</v>
      </c>
    </row>
    <row r="34" ht="18.05" customHeight="1">
      <c r="A34" s="7">
        <f>B34/C34*B34</f>
        <v>696.226920489193</v>
      </c>
      <c r="B34" s="7">
        <f>C34/D34*C34</f>
        <v>644.775274661308</v>
      </c>
      <c r="C34" s="7">
        <f>D34/E34*D34</f>
        <v>597.125940666666</v>
      </c>
      <c r="D34" s="7">
        <f>E34/F34*E34</f>
        <v>552.997925059001</v>
      </c>
      <c r="E34" s="7">
        <v>512.131</v>
      </c>
      <c r="F34" s="7">
        <f>E34+(K34-E34)/6*1</f>
        <v>474.284168666667</v>
      </c>
      <c r="G34" s="7">
        <f>E34+(K34-E34)/6*2</f>
        <v>436.437337333333</v>
      </c>
      <c r="H34" s="7">
        <f>E34+(K34-E34)/6*3</f>
        <v>398.590506</v>
      </c>
      <c r="I34" s="7">
        <f>E34+(K34-E34)/6*4</f>
        <v>360.743674666667</v>
      </c>
      <c r="J34" s="7">
        <f>E34+(K34-E34)/6*5</f>
        <v>322.896843333333</v>
      </c>
      <c r="K34" s="7">
        <v>285.050012</v>
      </c>
      <c r="L34" s="7">
        <f>K34*K34/J34</f>
        <v>251.639218588831</v>
      </c>
      <c r="M34" s="7">
        <f>L34*L34/K34</f>
        <v>222.144513826568</v>
      </c>
      <c r="N34" s="7">
        <f>M34*M34/L34</f>
        <v>196.106891842942</v>
      </c>
      <c r="O34" s="7">
        <f>N34*N34/M34</f>
        <v>173.121146976981</v>
      </c>
      <c r="P34" s="7">
        <f>O34*O34/N34</f>
        <v>152.829567839097</v>
      </c>
      <c r="Q34" s="7">
        <f>P34*P34/O34</f>
        <v>134.916370493957</v>
      </c>
      <c r="R34" s="7">
        <f>Q34*Q34/P34</f>
        <v>119.102784131580</v>
      </c>
      <c r="S34" s="7">
        <f>R34*R34/Q34</f>
        <v>105.142712748333</v>
      </c>
      <c r="T34" s="7">
        <f>S34*S34/R34</f>
        <v>92.8189053235343</v>
      </c>
      <c r="U34" s="7">
        <f>T34*T34/S34</f>
        <v>81.93957489075549</v>
      </c>
      <c r="V34" s="7">
        <f>U34*U34/T34</f>
        <v>72.3354138887411</v>
      </c>
      <c r="W34" s="7">
        <f>V34*V34/U34</f>
        <v>63.8569593439007</v>
      </c>
      <c r="X34" s="7">
        <f>W34*W34/V34</f>
        <v>56.3722668805145</v>
      </c>
      <c r="Y34" s="7">
        <f>X34*X34/W34</f>
        <v>49.7648573608678</v>
      </c>
      <c r="Z34" s="7">
        <f>Y34*Y34/X34</f>
        <v>43.9319042002824</v>
      </c>
      <c r="AA34" s="7">
        <f>Z34*Z34/Y34</f>
        <v>38.7826331474717</v>
      </c>
      <c r="AB34" s="7">
        <f>AA34*AA34/Z34</f>
        <v>34.2369096270974</v>
      </c>
      <c r="AC34" s="7">
        <f>AB34*AB34/AA34</f>
        <v>30.2239916603097</v>
      </c>
      <c r="AD34" s="7">
        <f>AC34*AC34/AB34</f>
        <v>26.681428955827</v>
      </c>
      <c r="AE34" s="7">
        <f>SUM(A34:AD34)</f>
        <v>7227.207654603760</v>
      </c>
    </row>
    <row r="35" ht="18.05" customHeight="1">
      <c r="A35" s="7">
        <f>B35/C35*B35</f>
        <v>996.713888979476</v>
      </c>
      <c r="B35" s="7">
        <f>C35/D35*C35</f>
        <v>1080.137775645610</v>
      </c>
      <c r="C35" s="7">
        <f>D35/E35*D35</f>
        <v>1170.544152415910</v>
      </c>
      <c r="D35" s="7">
        <f>E35/F35*E35</f>
        <v>1268.517446245330</v>
      </c>
      <c r="E35" s="7">
        <v>1374.691</v>
      </c>
      <c r="F35" s="7">
        <f>E35+(K35-E35)/6*1</f>
        <v>1489.751166666670</v>
      </c>
      <c r="G35" s="7">
        <f>E35+(K35-E35)/6*2</f>
        <v>1604.811333333330</v>
      </c>
      <c r="H35" s="7">
        <f>E35+(K35-E35)/6*3</f>
        <v>1719.8715</v>
      </c>
      <c r="I35" s="7">
        <f>E35+(K35-E35)/6*4</f>
        <v>1834.931666666670</v>
      </c>
      <c r="J35" s="7">
        <f>E35+(K35-E35)/6*5</f>
        <v>1949.991833333330</v>
      </c>
      <c r="K35" s="7">
        <v>2065.052</v>
      </c>
      <c r="L35" s="7">
        <f>K35/J35*K35</f>
        <v>2186.901344819650</v>
      </c>
      <c r="M35" s="7">
        <f>L35/K35*L35</f>
        <v>2315.9404663776</v>
      </c>
      <c r="N35" s="7">
        <f>M35/L35*M35</f>
        <v>2452.593600763280</v>
      </c>
      <c r="O35" s="7">
        <f>N35/M35*N35</f>
        <v>2597.310016312070</v>
      </c>
      <c r="P35" s="7">
        <f>O35/N35*O35</f>
        <v>2750.5654906445</v>
      </c>
      <c r="Q35" s="7">
        <f>P35/O35*P35</f>
        <v>2912.863874858830</v>
      </c>
      <c r="R35" s="7">
        <f>Q35/P35*Q35</f>
        <v>3084.738750019540</v>
      </c>
      <c r="S35" s="7">
        <f>R35/Q35*R35</f>
        <v>3266.755181387690</v>
      </c>
      <c r="T35" s="7">
        <f>S35/R35*S35</f>
        <v>3459.511576160450</v>
      </c>
      <c r="U35" s="7">
        <f>T35/S35*T35</f>
        <v>3663.6416508274</v>
      </c>
      <c r="V35" s="7">
        <f>U35/T35*U35</f>
        <v>3879.8165146116</v>
      </c>
      <c r="W35" s="7">
        <f>V35/U35*V35</f>
        <v>4108.746875845060</v>
      </c>
      <c r="X35" s="7">
        <f>W35/V35*W35</f>
        <v>4351.1853785324</v>
      </c>
      <c r="Y35" s="7">
        <f>X35/W35*X35</f>
        <v>4607.929076784550</v>
      </c>
      <c r="Z35" s="7">
        <f>Y35/X35*Y35</f>
        <v>4879.822055257540</v>
      </c>
      <c r="AA35" s="7">
        <f>Z35/Y35*Z35</f>
        <v>5167.758204211470</v>
      </c>
      <c r="AB35" s="7">
        <f>AA35/Z35*AA35</f>
        <v>5472.684158313130</v>
      </c>
      <c r="AC35" s="7">
        <f>AB35/AA35*AB35</f>
        <v>5795.602408844030</v>
      </c>
      <c r="AD35" s="7">
        <f>AC35/AB35*AC35</f>
        <v>6137.574599545690</v>
      </c>
      <c r="AE35" s="7">
        <f>SUM(A35:AD35)</f>
        <v>89646.9549874028</v>
      </c>
    </row>
    <row r="36" ht="18.05" customHeight="1">
      <c r="A36" s="7">
        <v>80.30046400000001</v>
      </c>
      <c r="B36" s="7">
        <v>80.30046400000001</v>
      </c>
      <c r="C36" s="7">
        <v>80.30046400000001</v>
      </c>
      <c r="D36" s="7">
        <v>80.30046400000001</v>
      </c>
      <c r="E36" s="7">
        <v>80.30046400000001</v>
      </c>
      <c r="F36" s="7">
        <v>80.30046400000001</v>
      </c>
      <c r="G36" s="7">
        <v>80.30046400000001</v>
      </c>
      <c r="H36" s="7">
        <v>80.30046400000001</v>
      </c>
      <c r="I36" s="7">
        <v>80.30046400000001</v>
      </c>
      <c r="J36" s="7">
        <v>80.30046400000001</v>
      </c>
      <c r="K36" s="7">
        <v>80.30046400000001</v>
      </c>
      <c r="L36" s="7">
        <v>80.30046400000001</v>
      </c>
      <c r="M36" s="7">
        <v>80.30046400000001</v>
      </c>
      <c r="N36" s="7">
        <v>80.30046400000001</v>
      </c>
      <c r="O36" s="7">
        <v>80.30046400000001</v>
      </c>
      <c r="P36" s="7">
        <v>80.30046400000001</v>
      </c>
      <c r="Q36" s="7">
        <v>80.30046400000001</v>
      </c>
      <c r="R36" s="7">
        <v>80.30046400000001</v>
      </c>
      <c r="S36" s="7">
        <v>80.30046400000001</v>
      </c>
      <c r="T36" s="7">
        <v>80.30046400000001</v>
      </c>
      <c r="U36" s="7">
        <v>80.30046400000001</v>
      </c>
      <c r="V36" s="7">
        <v>80.30046400000001</v>
      </c>
      <c r="W36" s="7">
        <v>80.30046400000001</v>
      </c>
      <c r="X36" s="7">
        <v>80.30046400000001</v>
      </c>
      <c r="Y36" s="7">
        <v>80.30046400000001</v>
      </c>
      <c r="Z36" s="7">
        <v>80.30046400000001</v>
      </c>
      <c r="AA36" s="7">
        <v>80.30046400000001</v>
      </c>
      <c r="AB36" s="7">
        <v>80.30046400000001</v>
      </c>
      <c r="AC36" s="7">
        <v>80.30046400000001</v>
      </c>
      <c r="AD36" s="7">
        <v>80.30046400000001</v>
      </c>
      <c r="AE36" s="7">
        <f>SUM(A36:AD36)</f>
        <v>2409.01392</v>
      </c>
    </row>
    <row r="37" ht="18.05" customHeight="1">
      <c r="A37" s="7">
        <v>6091.3616</v>
      </c>
      <c r="B37" s="7">
        <f>A37+(G37-A37)/6*1</f>
        <v>6875.208</v>
      </c>
      <c r="C37" s="7">
        <f>A37+(G37-A37)/6*2</f>
        <v>7659.0544</v>
      </c>
      <c r="D37" s="7">
        <f>A37+(G37-A37)/6*3</f>
        <v>8442.900799999999</v>
      </c>
      <c r="E37" s="7">
        <f>A37+(G37-A37)/6*4</f>
        <v>9226.7472</v>
      </c>
      <c r="F37" s="7">
        <f>A37+(G37-A37)/6*5</f>
        <v>10010.5936</v>
      </c>
      <c r="G37" s="7">
        <v>10794.44</v>
      </c>
      <c r="H37" s="7">
        <f>G37+(K37-G37)/4*1</f>
        <v>10854.15675</v>
      </c>
      <c r="I37" s="7">
        <f>G37+(K37-G37)/4*2</f>
        <v>10913.8735</v>
      </c>
      <c r="J37" s="7">
        <f>G37+(K37-G37)/4*3</f>
        <v>10973.59025</v>
      </c>
      <c r="K37" s="7">
        <v>11033.307</v>
      </c>
      <c r="L37" s="7">
        <f>K37+(P37-K37)/5*1</f>
        <v>11249.451</v>
      </c>
      <c r="M37" s="7">
        <f>K37+(P37-K37)/5*2</f>
        <v>11465.595</v>
      </c>
      <c r="N37" s="7">
        <f>K37+(P37-K37)/5*3</f>
        <v>11681.739</v>
      </c>
      <c r="O37" s="7">
        <f>K37+(P37-K37)/5*4</f>
        <v>11897.883</v>
      </c>
      <c r="P37" s="7">
        <v>12114.027</v>
      </c>
      <c r="Q37" s="7">
        <f>P37/O37*P37</f>
        <v>12334.0976001133</v>
      </c>
      <c r="R37" s="7">
        <f>Q37/P37*Q37</f>
        <v>12558.1661332867</v>
      </c>
      <c r="S37" s="7">
        <f>R37/Q37*R37</f>
        <v>12786.3052283436</v>
      </c>
      <c r="T37" s="7">
        <f>S37/R37*S37</f>
        <v>13018.5888335257</v>
      </c>
      <c r="U37" s="7">
        <f>T37/S37*T37</f>
        <v>13255.0922404623</v>
      </c>
      <c r="V37" s="7">
        <f>U37/T37*U37</f>
        <v>13495.8921085751</v>
      </c>
      <c r="W37" s="7">
        <f>V37/U37*V37</f>
        <v>13741.0664899264</v>
      </c>
      <c r="X37" s="7">
        <f>W37/V37*W37</f>
        <v>13990.6948545185</v>
      </c>
      <c r="Y37" s="7">
        <f>X37/W37*X37</f>
        <v>14244.8581160529</v>
      </c>
      <c r="Z37" s="7">
        <f>Y37/X37*Y37</f>
        <v>14503.6386581574</v>
      </c>
      <c r="AA37" s="7">
        <f>Z37/Y37*Z37</f>
        <v>14767.1203610896</v>
      </c>
      <c r="AB37" s="7">
        <f>AA37/Z37*AA37</f>
        <v>15035.3886289257</v>
      </c>
      <c r="AC37" s="7">
        <f>AB37/AA37*AB37</f>
        <v>15308.530417243</v>
      </c>
      <c r="AD37" s="7">
        <f>AC37/AB37*AC37</f>
        <v>15586.6342613053</v>
      </c>
      <c r="AE37" s="7">
        <f>SUM(A37:AD37)</f>
        <v>355910.002031526</v>
      </c>
    </row>
    <row r="38" ht="18.05" customHeight="1">
      <c r="A38" s="7">
        <v>24726.5448</v>
      </c>
      <c r="B38" s="7">
        <v>24726.5448</v>
      </c>
      <c r="C38" s="7">
        <v>24726.5448</v>
      </c>
      <c r="D38" s="7">
        <v>24726.5448</v>
      </c>
      <c r="E38" s="7">
        <v>24726.5448</v>
      </c>
      <c r="F38" s="7">
        <f>E38+(K38-E38)/6*1</f>
        <v>65805.030466666707</v>
      </c>
      <c r="G38" s="7">
        <f>E38+(K38-E38)/6*2</f>
        <v>106883.516133333</v>
      </c>
      <c r="H38" s="7">
        <f>E38+(K38-E38)/6*3</f>
        <v>147962.0018</v>
      </c>
      <c r="I38" s="7">
        <f>E38+(K38-E38)/6*4</f>
        <v>189040.487466667</v>
      </c>
      <c r="J38" s="7">
        <f>E38+(K38-E38)/6*5</f>
        <v>230118.973133333</v>
      </c>
      <c r="K38" s="7">
        <v>271197.4588</v>
      </c>
      <c r="L38" s="7">
        <v>271197.4588</v>
      </c>
      <c r="M38" s="7">
        <v>271197.4588</v>
      </c>
      <c r="N38" s="7">
        <v>271197.4588</v>
      </c>
      <c r="O38" s="7">
        <v>271197.4588</v>
      </c>
      <c r="P38" s="7">
        <v>271197.4588</v>
      </c>
      <c r="Q38" s="7">
        <v>271197.4588</v>
      </c>
      <c r="R38" s="7">
        <v>271197.4588</v>
      </c>
      <c r="S38" s="7">
        <v>271197.4588</v>
      </c>
      <c r="T38" s="7">
        <v>271197.4588</v>
      </c>
      <c r="U38" s="7">
        <v>271197.4588</v>
      </c>
      <c r="V38" s="7">
        <v>271197.4588</v>
      </c>
      <c r="W38" s="7">
        <v>271197.4588</v>
      </c>
      <c r="X38" s="7">
        <v>271197.4588</v>
      </c>
      <c r="Y38" s="7">
        <v>271197.4588</v>
      </c>
      <c r="Z38" s="7">
        <v>271197.4588</v>
      </c>
      <c r="AA38" s="7">
        <v>271197.4588</v>
      </c>
      <c r="AB38" s="7">
        <v>271197.4588</v>
      </c>
      <c r="AC38" s="7">
        <v>271197.4588</v>
      </c>
      <c r="AD38" s="7">
        <v>271197.4588</v>
      </c>
      <c r="AE38" s="7">
        <f>SUM(A38:AD38)</f>
        <v>6287391.909</v>
      </c>
    </row>
    <row r="39" ht="18.05" customHeight="1">
      <c r="A39" s="7">
        <v>47641.49</v>
      </c>
      <c r="B39" s="7">
        <f>(A39+C39)/2</f>
        <v>40453.63</v>
      </c>
      <c r="C39" s="7">
        <v>33265.77</v>
      </c>
      <c r="D39" s="7">
        <f>(C39+E39)/2</f>
        <v>32927.965</v>
      </c>
      <c r="E39" s="7">
        <v>32590.16</v>
      </c>
      <c r="F39" s="7">
        <f>(E39+G39)/2</f>
        <v>34960.625</v>
      </c>
      <c r="G39" s="7">
        <v>37331.09</v>
      </c>
      <c r="H39" s="7">
        <f>(G39+I39)/2</f>
        <v>38177.215</v>
      </c>
      <c r="I39" s="7">
        <v>39023.34</v>
      </c>
      <c r="J39" s="7">
        <f>(I39+K39)/2</f>
        <v>38360.271</v>
      </c>
      <c r="K39" s="7">
        <v>37697.202</v>
      </c>
      <c r="L39" s="7">
        <f>(K39+M39)/2</f>
        <v>36996.956</v>
      </c>
      <c r="M39" s="7">
        <v>36296.71</v>
      </c>
      <c r="N39" s="7">
        <f>2*M39-L39</f>
        <v>35596.464</v>
      </c>
      <c r="O39" s="7">
        <f>2*N39-M39</f>
        <v>34896.218</v>
      </c>
      <c r="P39" s="7">
        <f>2*O39-N39</f>
        <v>34195.972</v>
      </c>
      <c r="Q39" s="7">
        <f>2*P39-O39</f>
        <v>33495.726</v>
      </c>
      <c r="R39" s="7">
        <f>2*Q39-P39</f>
        <v>32795.48</v>
      </c>
      <c r="S39" s="7">
        <f>2*R39-Q39</f>
        <v>32095.234</v>
      </c>
      <c r="T39" s="7">
        <f>2*S39-R39</f>
        <v>31394.988</v>
      </c>
      <c r="U39" s="7">
        <f>2*T39-S39</f>
        <v>30694.742</v>
      </c>
      <c r="V39" s="7">
        <f>2*U39-T39</f>
        <v>29994.496</v>
      </c>
      <c r="W39" s="7">
        <f>2*V39-U39</f>
        <v>29294.25</v>
      </c>
      <c r="X39" s="7">
        <f>2*W39-V39</f>
        <v>28594.004</v>
      </c>
      <c r="Y39" s="7">
        <f>2*X39-W39</f>
        <v>27893.758</v>
      </c>
      <c r="Z39" s="7">
        <f>2*Y39-X39</f>
        <v>27193.512</v>
      </c>
      <c r="AA39" s="7">
        <f>2*Z39-Y39</f>
        <v>26493.266</v>
      </c>
      <c r="AB39" s="7">
        <f>2*AA39-Z39</f>
        <v>25793.02</v>
      </c>
      <c r="AC39" s="7">
        <f>2*AB39-AA39</f>
        <v>25092.774</v>
      </c>
      <c r="AD39" s="7">
        <f>2*AC39-AB39</f>
        <v>24392.528</v>
      </c>
      <c r="AE39" s="7">
        <f>SUM(A39:AD39)</f>
        <v>995628.856</v>
      </c>
    </row>
    <row r="40" ht="18.05" customHeight="1">
      <c r="A40" s="7">
        <v>207544</v>
      </c>
      <c r="B40" s="7">
        <f>A40+(E40-A40)/4*1</f>
        <v>195040.25</v>
      </c>
      <c r="C40" s="7">
        <f>A40+(E40-A40)/4*2</f>
        <v>182536.5</v>
      </c>
      <c r="D40" s="7">
        <f>A40+(E40-A40)/4*3</f>
        <v>170032.75</v>
      </c>
      <c r="E40" s="7">
        <v>157529</v>
      </c>
      <c r="F40" s="7">
        <f>E40+(K40-E40)/6*1</f>
        <v>144922.833333333</v>
      </c>
      <c r="G40" s="7">
        <f>E40+(K40-E40)/6*2</f>
        <v>132316.666666667</v>
      </c>
      <c r="H40" s="7">
        <f>E40+(K40-E40)/6*3</f>
        <v>119710.5</v>
      </c>
      <c r="I40" s="7">
        <f>E40+(K40-E40)/6*4</f>
        <v>107104.333333333</v>
      </c>
      <c r="J40" s="7">
        <f>E40+(K40-E40)/6*5</f>
        <v>94498.1666666667</v>
      </c>
      <c r="K40" s="7">
        <v>81892</v>
      </c>
      <c r="L40" s="7">
        <f>(K40+M40)/2</f>
        <v>84611</v>
      </c>
      <c r="M40" s="7">
        <v>87330</v>
      </c>
      <c r="N40" s="7">
        <f>2*M40-L40</f>
        <v>90049</v>
      </c>
      <c r="O40" s="7">
        <f>2*N40-M40</f>
        <v>92768</v>
      </c>
      <c r="P40" s="7">
        <f>2*O40-N40</f>
        <v>95487</v>
      </c>
      <c r="Q40" s="7">
        <f>2*P40-O40</f>
        <v>98206</v>
      </c>
      <c r="R40" s="7">
        <f>2*Q40-P40</f>
        <v>100925</v>
      </c>
      <c r="S40" s="7">
        <f>2*R40-Q40</f>
        <v>103644</v>
      </c>
      <c r="T40" s="7">
        <f>2*S40-R40</f>
        <v>106363</v>
      </c>
      <c r="U40" s="7">
        <f>2*T40-S40</f>
        <v>109082</v>
      </c>
      <c r="V40" s="7">
        <f>2*U40-T40</f>
        <v>111801</v>
      </c>
      <c r="W40" s="7">
        <f>2*V40-U40</f>
        <v>114520</v>
      </c>
      <c r="X40" s="7">
        <f>2*W40-V40</f>
        <v>117239</v>
      </c>
      <c r="Y40" s="7">
        <f>2*X40-W40</f>
        <v>119958</v>
      </c>
      <c r="Z40" s="7">
        <f>2*Y40-X40</f>
        <v>122677</v>
      </c>
      <c r="AA40" s="7">
        <f>2*Z40-Y40</f>
        <v>125396</v>
      </c>
      <c r="AB40" s="7">
        <f>2*AA40-Z40</f>
        <v>128115</v>
      </c>
      <c r="AC40" s="7">
        <f>2*AB40-AA40</f>
        <v>130834</v>
      </c>
      <c r="AD40" s="7">
        <f>2*AC40-AB40</f>
        <v>133553</v>
      </c>
      <c r="AE40" s="7">
        <f>SUM(A40:AD40)</f>
        <v>3665685</v>
      </c>
    </row>
    <row r="41" ht="19" customHeight="1">
      <c r="A41" s="7">
        <f>2*B41-C41</f>
        <v>41789.244</v>
      </c>
      <c r="B41" s="7">
        <f>2*C41-D41</f>
        <v>42502.328</v>
      </c>
      <c r="C41" s="7">
        <f>2*D41-E41</f>
        <v>43215.412</v>
      </c>
      <c r="D41" s="7">
        <f>2*E41-F41</f>
        <v>43928.496</v>
      </c>
      <c r="E41" s="7">
        <v>44641.58</v>
      </c>
      <c r="F41" s="7">
        <f>E41+(J41-E41)/5*1</f>
        <v>45354.664</v>
      </c>
      <c r="G41" s="8">
        <f>E41+(J41-E41)/5*2</f>
        <v>46067.748</v>
      </c>
      <c r="H41" s="7">
        <f>E41+(J41-E41)/5*3</f>
        <v>46780.832</v>
      </c>
      <c r="I41" s="7">
        <f>E41+(J41-E41)/5*4</f>
        <v>47493.916</v>
      </c>
      <c r="J41" s="7">
        <v>48207</v>
      </c>
      <c r="K41" s="7">
        <v>46749.16</v>
      </c>
      <c r="L41" s="7">
        <v>46007.38</v>
      </c>
      <c r="M41" s="7">
        <v>45914.01</v>
      </c>
      <c r="N41" s="7">
        <v>45998.98</v>
      </c>
      <c r="O41" s="7">
        <f>2*N41-M41</f>
        <v>46083.95</v>
      </c>
      <c r="P41" s="7">
        <f>2*O41-N41</f>
        <v>46168.92</v>
      </c>
      <c r="Q41" s="7">
        <f>2*P41-O41</f>
        <v>46253.89</v>
      </c>
      <c r="R41" s="7">
        <f>2*Q41-P41</f>
        <v>46338.86</v>
      </c>
      <c r="S41" s="7">
        <f>2*R41-Q41</f>
        <v>46423.83</v>
      </c>
      <c r="T41" s="7">
        <f>2*S41-R41</f>
        <v>46508.8</v>
      </c>
      <c r="U41" s="7">
        <f>2*T41-S41</f>
        <v>46593.77</v>
      </c>
      <c r="V41" s="7">
        <f>2*U41-T41</f>
        <v>46678.74</v>
      </c>
      <c r="W41" s="7">
        <f>2*V41-U41</f>
        <v>46763.71</v>
      </c>
      <c r="X41" s="7">
        <f>2*W41-V41</f>
        <v>46848.68</v>
      </c>
      <c r="Y41" s="7">
        <f>2*X41-W41</f>
        <v>46933.65</v>
      </c>
      <c r="Z41" s="7">
        <f>2*Y41-X41</f>
        <v>47018.62</v>
      </c>
      <c r="AA41" s="7">
        <f>2*Z41-Y41</f>
        <v>47103.59</v>
      </c>
      <c r="AB41" s="7">
        <f>2*AA41-Z41</f>
        <v>47188.56</v>
      </c>
      <c r="AC41" s="7">
        <f>2*AB41-AA41</f>
        <v>47273.53</v>
      </c>
      <c r="AD41" s="7">
        <f>2*AC41-AB41</f>
        <v>47358.5</v>
      </c>
      <c r="AE41" s="7">
        <f>SUM(A41:AD41)</f>
        <v>1382190.35</v>
      </c>
    </row>
    <row r="42" ht="18.05" customHeight="1">
      <c r="A42" s="7">
        <f>2*B42-C42</f>
        <v>136.7345</v>
      </c>
      <c r="B42" s="7">
        <f>2*C42-D42</f>
        <v>230.24175</v>
      </c>
      <c r="C42" s="7">
        <f>2*D42-E42</f>
        <v>323.749</v>
      </c>
      <c r="D42" s="7">
        <f>2*E42-F42</f>
        <v>417.25625</v>
      </c>
      <c r="E42" s="7">
        <v>510.7635</v>
      </c>
      <c r="F42" s="7">
        <f>E42+(K42-E42)/6*1</f>
        <v>604.27075</v>
      </c>
      <c r="G42" s="7">
        <f>E42+(K42-E42)/6*2</f>
        <v>697.778</v>
      </c>
      <c r="H42" s="7">
        <f>E42+(K42-E42)/6*3</f>
        <v>791.28525</v>
      </c>
      <c r="I42" s="7">
        <f>E42+(K42-E42)/6*4</f>
        <v>884.7925</v>
      </c>
      <c r="J42" s="7">
        <f>E42+(K42-E42)/6*5</f>
        <v>978.29975</v>
      </c>
      <c r="K42" s="7">
        <v>1071.807</v>
      </c>
      <c r="L42" s="7">
        <f>2*K42-J42</f>
        <v>1165.31425</v>
      </c>
      <c r="M42" s="7">
        <f>2*L42-K42</f>
        <v>1258.8215</v>
      </c>
      <c r="N42" s="7">
        <f>2*M42-L42</f>
        <v>1352.32875</v>
      </c>
      <c r="O42" s="7">
        <f>2*N42-M42</f>
        <v>1445.836</v>
      </c>
      <c r="P42" s="7">
        <f>2*O42-N42</f>
        <v>1539.34325</v>
      </c>
      <c r="Q42" s="7">
        <f>2*P42-O42</f>
        <v>1632.8505</v>
      </c>
      <c r="R42" s="7">
        <f>2*Q42-P42</f>
        <v>1726.35775</v>
      </c>
      <c r="S42" s="7">
        <f>2*R42-Q42</f>
        <v>1819.865</v>
      </c>
      <c r="T42" s="7">
        <f>2*S42-R42</f>
        <v>1913.37225</v>
      </c>
      <c r="U42" s="7">
        <f>2*T42-S42</f>
        <v>2006.8795</v>
      </c>
      <c r="V42" s="7">
        <f>2*U42-T42</f>
        <v>2100.38675</v>
      </c>
      <c r="W42" s="7">
        <f>2*V42-U42</f>
        <v>2193.894</v>
      </c>
      <c r="X42" s="7">
        <f>2*W42-V42</f>
        <v>2287.40125</v>
      </c>
      <c r="Y42" s="7">
        <f>2*X42-W42</f>
        <v>2380.9085</v>
      </c>
      <c r="Z42" s="7">
        <f>2*Y42-X42</f>
        <v>2474.41575</v>
      </c>
      <c r="AA42" s="7">
        <f>2*Z42-Y42</f>
        <v>2567.923</v>
      </c>
      <c r="AB42" s="7">
        <f>2*AA42-Z42</f>
        <v>2661.43025</v>
      </c>
      <c r="AC42" s="7">
        <f>2*AB42-AA42</f>
        <v>2754.9375</v>
      </c>
      <c r="AD42" s="7">
        <f>2*AC42-AB42</f>
        <v>2848.44475</v>
      </c>
      <c r="AE42" s="7">
        <f>SUM(A42:AD42)</f>
        <v>44777.68875</v>
      </c>
    </row>
    <row r="43" ht="18.05" customHeight="1">
      <c r="A43" s="7">
        <f>2*B43-C43</f>
        <v>137.70924515</v>
      </c>
      <c r="B43" s="7">
        <f>2*C43-D43</f>
        <v>141.328361635</v>
      </c>
      <c r="C43" s="7">
        <f>2*D43-E43</f>
        <v>144.94747812</v>
      </c>
      <c r="D43" s="7">
        <f>2*E43-F43</f>
        <v>148.566594605</v>
      </c>
      <c r="E43" s="7">
        <v>152.18571109</v>
      </c>
      <c r="F43" s="7">
        <f>E43+(K43-E43)/6*1</f>
        <v>155.804827575</v>
      </c>
      <c r="G43" s="7">
        <f>E43+(K43-E43)/6*2</f>
        <v>159.42394406</v>
      </c>
      <c r="H43" s="7">
        <f>E43+(K43-E43)/6*3</f>
        <v>163.043060545</v>
      </c>
      <c r="I43" s="7">
        <f>E43+(K43-E43)/6*4</f>
        <v>166.66217703</v>
      </c>
      <c r="J43" s="7">
        <f>E43+(K43-E43)/6*5</f>
        <v>170.281293515</v>
      </c>
      <c r="K43" s="7">
        <v>173.90041</v>
      </c>
      <c r="L43" s="7">
        <v>184.37602</v>
      </c>
      <c r="M43" s="7">
        <v>177.3377</v>
      </c>
      <c r="N43" s="7">
        <v>176.79787</v>
      </c>
      <c r="O43" s="7">
        <v>167.21375</v>
      </c>
      <c r="P43" s="7">
        <v>181.88895</v>
      </c>
      <c r="Q43" s="7">
        <v>172.3641</v>
      </c>
      <c r="R43" s="7">
        <v>179.2051</v>
      </c>
      <c r="S43" s="7">
        <v>174.0701</v>
      </c>
      <c r="T43" s="7">
        <v>184.5181</v>
      </c>
      <c r="U43" s="7">
        <v>192.5371</v>
      </c>
      <c r="V43" s="7">
        <v>206.296</v>
      </c>
      <c r="W43" s="7">
        <v>211.3998</v>
      </c>
      <c r="X43" s="7">
        <v>213.3128</v>
      </c>
      <c r="Y43" s="7">
        <v>219.7068</v>
      </c>
      <c r="Z43" s="7">
        <v>222.6379</v>
      </c>
      <c r="AA43" s="7">
        <v>222.2859</v>
      </c>
      <c r="AB43" s="7">
        <v>211.5283</v>
      </c>
      <c r="AC43" s="7">
        <f>2*AB43-AA43</f>
        <v>200.7707</v>
      </c>
      <c r="AD43" s="7">
        <f>2*AC43-AB43</f>
        <v>190.0131</v>
      </c>
      <c r="AE43" s="7">
        <f>SUM(A43:AD43)</f>
        <v>5402.113193325</v>
      </c>
    </row>
    <row r="44" ht="18.05" customHeight="1">
      <c r="A44" s="7">
        <v>12640.92</v>
      </c>
      <c r="B44" s="7">
        <f>A44+(E44-A44)/4*1</f>
        <v>14591.13875</v>
      </c>
      <c r="C44" s="7">
        <f>A44+(E44-A44)/4*2</f>
        <v>16541.3575</v>
      </c>
      <c r="D44" s="7">
        <f>A44+(E44-A44)/4*3</f>
        <v>18491.57625</v>
      </c>
      <c r="E44" s="7">
        <v>20441.795</v>
      </c>
      <c r="F44" s="7">
        <f>E44+(I44-E44)/4*1</f>
        <v>21268.71625</v>
      </c>
      <c r="G44" s="7">
        <f>E44+(I44-E44)/4*2</f>
        <v>22095.6375</v>
      </c>
      <c r="H44" s="7">
        <f>E44+(I44-E44)/4*3</f>
        <v>22922.55875</v>
      </c>
      <c r="I44" s="7">
        <v>23749.48</v>
      </c>
      <c r="J44" s="7">
        <f>(I44+K44)/2</f>
        <v>25091.36</v>
      </c>
      <c r="K44" s="7">
        <v>26433.24</v>
      </c>
      <c r="L44" s="7">
        <f>K44+(U44-K44)/10*1</f>
        <v>26312.99345</v>
      </c>
      <c r="M44" s="7">
        <f>K44+(U44-K44)/10*2</f>
        <v>26192.7469</v>
      </c>
      <c r="N44" s="7">
        <f>K44+(U44-K44)/10*3</f>
        <v>26072.50035</v>
      </c>
      <c r="O44" s="7">
        <f>K44+(U44-K44)/10*4</f>
        <v>25952.2538</v>
      </c>
      <c r="P44" s="7">
        <f>K44+(U44-K44)/10*5</f>
        <v>25832.00725</v>
      </c>
      <c r="Q44" s="7">
        <f>K44+(U44-K44)/10*6</f>
        <v>25711.7607</v>
      </c>
      <c r="R44" s="7">
        <f>K44+(U44-K44)/10*7</f>
        <v>25591.51415</v>
      </c>
      <c r="S44" s="7">
        <f>K44+(U44-K44)/10*8</f>
        <v>25471.2676</v>
      </c>
      <c r="T44" s="7">
        <f>K44+(U44-K44)/10*9</f>
        <v>25351.02105</v>
      </c>
      <c r="U44" s="7">
        <v>25230.7745</v>
      </c>
      <c r="V44" s="7">
        <f>2*U44-T44</f>
        <v>25110.52795</v>
      </c>
      <c r="W44" s="7">
        <f>2*V44-U44</f>
        <v>24990.2814</v>
      </c>
      <c r="X44" s="7">
        <f>2*W44-V44</f>
        <v>24870.03485</v>
      </c>
      <c r="Y44" s="7">
        <f>2*X44-W44</f>
        <v>24749.7883</v>
      </c>
      <c r="Z44" s="7">
        <f>2*Y44-X44</f>
        <v>24629.54175</v>
      </c>
      <c r="AA44" s="7">
        <f>2*Z44-Y44</f>
        <v>24509.2952</v>
      </c>
      <c r="AB44" s="7">
        <f>2*AA44-Z44</f>
        <v>24389.04865</v>
      </c>
      <c r="AC44" s="7">
        <f>2*AB44-AA44</f>
        <v>24268.8021</v>
      </c>
      <c r="AD44" s="7">
        <f>2*AC44-AB44</f>
        <v>24148.55555</v>
      </c>
      <c r="AE44" s="7">
        <f>SUM(A44:AD44)</f>
        <v>703652.4955</v>
      </c>
    </row>
    <row r="45" ht="18.05" customHeight="1">
      <c r="A45" s="7">
        <v>178646.8</v>
      </c>
      <c r="B45" s="7">
        <f>A45+(E45-A45)/4*1</f>
        <v>142358.7325</v>
      </c>
      <c r="C45" s="7">
        <f>A45+(E45-A45)/4*2</f>
        <v>106070.665</v>
      </c>
      <c r="D45" s="7">
        <f>A45+(E45-A45)/4*3</f>
        <v>69782.5975</v>
      </c>
      <c r="E45" s="7">
        <v>33494.53</v>
      </c>
      <c r="F45" s="7">
        <f>E45+(K45-E45)/6*1</f>
        <v>34084.3966666667</v>
      </c>
      <c r="G45" s="7">
        <f>E45+(K45-E45)/6*2</f>
        <v>34674.2633333333</v>
      </c>
      <c r="H45" s="7">
        <f>E45+(K45-E45)/6*3</f>
        <v>35264.13</v>
      </c>
      <c r="I45" s="7">
        <f>E45+(K45-E45)/6*4</f>
        <v>35853.9966666667</v>
      </c>
      <c r="J45" s="7">
        <f>E45+(K45-E45)/6*5</f>
        <v>36443.8633333333</v>
      </c>
      <c r="K45" s="7">
        <v>37033.73</v>
      </c>
      <c r="L45" s="7">
        <f>K45+(Q45-K45)/6*1</f>
        <v>38894.9733333333</v>
      </c>
      <c r="M45" s="7">
        <f>K45+(Q45-K45)/6*2</f>
        <v>40756.2166666667</v>
      </c>
      <c r="N45" s="7">
        <f>K45+(Q45-K45)/6*3</f>
        <v>42617.46</v>
      </c>
      <c r="O45" s="7">
        <f>K45+(Q45-K45)/6*4</f>
        <v>44478.7033333333</v>
      </c>
      <c r="P45" s="7">
        <f>K45+(Q45-K45)/6*5</f>
        <v>46339.9466666667</v>
      </c>
      <c r="Q45" s="7">
        <v>48201.19</v>
      </c>
      <c r="R45" s="7">
        <f>Q45+(U45-Q45)/4*1</f>
        <v>50234.174627961</v>
      </c>
      <c r="S45" s="7">
        <f>Q45+(U45-Q45)/4*2</f>
        <v>52267.159255922</v>
      </c>
      <c r="T45" s="7">
        <f>Q45+(U45-Q45)/4*3</f>
        <v>54300.1438838829</v>
      </c>
      <c r="U45" s="7">
        <v>56333.1285118439</v>
      </c>
      <c r="V45" s="7">
        <f>(U45+W45)/2</f>
        <v>58262.379705922</v>
      </c>
      <c r="W45" s="7">
        <v>60191.6309</v>
      </c>
      <c r="X45" s="7">
        <f>2*W45-V45</f>
        <v>62120.882094078</v>
      </c>
      <c r="Y45" s="7">
        <f>2*X45-W45</f>
        <v>64050.133288156</v>
      </c>
      <c r="Z45" s="7">
        <f>2*Y45-X45</f>
        <v>65979.384482234</v>
      </c>
      <c r="AA45" s="7">
        <f>2*Z45-Y45</f>
        <v>67908.635676312</v>
      </c>
      <c r="AB45" s="7">
        <f>2*AA45-Z45</f>
        <v>69837.886870389993</v>
      </c>
      <c r="AC45" s="7">
        <f>2*AB45-AA45</f>
        <v>71767.138064468</v>
      </c>
      <c r="AD45" s="7">
        <f>2*AC45-AB45</f>
        <v>73696.389258546</v>
      </c>
      <c r="AE45" s="7">
        <f>SUM(A45:AD45)</f>
        <v>1811945.26161972</v>
      </c>
    </row>
    <row r="46" ht="18.05" customHeight="1">
      <c r="A46" s="7">
        <v>116739.56</v>
      </c>
      <c r="B46" s="7">
        <f>A46+(K46-A46)/10*1</f>
        <v>124389.3623</v>
      </c>
      <c r="C46" s="7">
        <f>A46+(K46-A46)/10*2</f>
        <v>132039.1646</v>
      </c>
      <c r="D46" s="7">
        <f>A46+(K46-A46)/10*3</f>
        <v>139688.9669</v>
      </c>
      <c r="E46" s="7">
        <f>A46+(K46-A46)/10*4</f>
        <v>147338.7692</v>
      </c>
      <c r="F46" s="7">
        <f>A46+(K46-A46)/10*5</f>
        <v>154988.5715</v>
      </c>
      <c r="G46" s="7">
        <f>A46+(K46-A46)/10*6</f>
        <v>162638.3738</v>
      </c>
      <c r="H46" s="7">
        <f>A46+(K46-A46)/10*7</f>
        <v>170288.1761</v>
      </c>
      <c r="I46" s="7">
        <f>A46+(K46-A46)/10*8</f>
        <v>177937.9784</v>
      </c>
      <c r="J46" s="7">
        <f>A46+(K46-A46)/10*9</f>
        <v>185587.7807</v>
      </c>
      <c r="K46" s="7">
        <v>193237.583</v>
      </c>
      <c r="L46" s="7">
        <f>K46+(P46-K46)/5*1</f>
        <v>202916.37842</v>
      </c>
      <c r="M46" s="7">
        <f>K46+(P46-K46)/5*2</f>
        <v>212595.17384</v>
      </c>
      <c r="N46" s="7">
        <f>K46+(P46-K46)/5*3</f>
        <v>222273.96926</v>
      </c>
      <c r="O46" s="7">
        <f>K46+(P46-K46)/5*4</f>
        <v>231952.76468</v>
      </c>
      <c r="P46" s="7">
        <v>241631.5601</v>
      </c>
      <c r="Q46" s="7">
        <f>2*P46-O46</f>
        <v>251310.35552</v>
      </c>
      <c r="R46" s="7">
        <f>2*Q46-P46</f>
        <v>260989.15094</v>
      </c>
      <c r="S46" s="7">
        <f>2*R46-Q46</f>
        <v>270667.94636</v>
      </c>
      <c r="T46" s="7">
        <f>2*S46-R46</f>
        <v>280346.74178</v>
      </c>
      <c r="U46" s="7">
        <f>2*T46-S46</f>
        <v>290025.5372</v>
      </c>
      <c r="V46" s="7">
        <f>2*U46-T46</f>
        <v>299704.33262</v>
      </c>
      <c r="W46" s="7">
        <f>2*V46-U46</f>
        <v>309383.12804</v>
      </c>
      <c r="X46" s="7">
        <f>2*W46-V46</f>
        <v>319061.92346</v>
      </c>
      <c r="Y46" s="7">
        <f>2*X46-W46</f>
        <v>328740.71888</v>
      </c>
      <c r="Z46" s="7">
        <f>2*Y46-X46</f>
        <v>338419.5143</v>
      </c>
      <c r="AA46" s="7">
        <f>2*Z46-Y46</f>
        <v>348098.30972</v>
      </c>
      <c r="AB46" s="7">
        <f>2*AA46-Z46</f>
        <v>357777.10514</v>
      </c>
      <c r="AC46" s="7">
        <f>2*AB46-AA46</f>
        <v>367455.90056</v>
      </c>
      <c r="AD46" s="7">
        <f>2*AC46-AB46</f>
        <v>377134.69598</v>
      </c>
      <c r="AE46" s="7">
        <f>SUM(A46:AD46)</f>
        <v>7215359.4933</v>
      </c>
    </row>
    <row r="47" ht="18.05" customHeight="1">
      <c r="A47" s="7">
        <f>2*B47-C47</f>
        <v>11952.2409090908</v>
      </c>
      <c r="B47" s="7">
        <f>2*C47-D47</f>
        <v>11893.3581818181</v>
      </c>
      <c r="C47" s="7">
        <f>2*D47-E47</f>
        <v>11834.4754545454</v>
      </c>
      <c r="D47" s="7">
        <f>2*E47-F47</f>
        <v>11775.5927272727</v>
      </c>
      <c r="E47" s="7">
        <v>11716.71</v>
      </c>
      <c r="F47" s="7">
        <f>E47+(P47-E47)/11*1</f>
        <v>11657.8272727273</v>
      </c>
      <c r="G47" s="7">
        <f>E47+(P47-E47)/11*2</f>
        <v>11598.9445454545</v>
      </c>
      <c r="H47" s="7">
        <f>E47+(P47-E47)/11*3</f>
        <v>11540.0618181818</v>
      </c>
      <c r="I47" s="7">
        <f>E47+(P47-E47)/11*4</f>
        <v>11481.1790909091</v>
      </c>
      <c r="J47" s="7">
        <f>E47+(P47-E47)/11*5</f>
        <v>11422.2963636364</v>
      </c>
      <c r="K47" s="7">
        <f>E47+(P47-E47)/11*6</f>
        <v>11363.4136363636</v>
      </c>
      <c r="L47" s="7">
        <f>E47+(P47-E47)/11*7</f>
        <v>11304.5309090909</v>
      </c>
      <c r="M47" s="7">
        <f>E47+(P47-E47)/11*8</f>
        <v>11245.6481818182</v>
      </c>
      <c r="N47" s="7">
        <f>E47+(P47-E47)/11*9</f>
        <v>11186.7654545455</v>
      </c>
      <c r="O47" s="7">
        <f>E47+(P47-E47)/11*10</f>
        <v>11127.8827272727</v>
      </c>
      <c r="P47" s="7">
        <v>11069</v>
      </c>
      <c r="Q47" s="7">
        <f>2*P47-O47</f>
        <v>11010.1172727273</v>
      </c>
      <c r="R47" s="7">
        <f>2*Q47-P47</f>
        <v>10951.2345454546</v>
      </c>
      <c r="S47" s="7">
        <f>2*R47-Q47</f>
        <v>10892.3518181819</v>
      </c>
      <c r="T47" s="7">
        <f>2*S47-R47</f>
        <v>10833.4690909092</v>
      </c>
      <c r="U47" s="7">
        <f>2*T47-S47</f>
        <v>10774.5863636365</v>
      </c>
      <c r="V47" s="7">
        <f>2*U47-T47</f>
        <v>10715.7036363638</v>
      </c>
      <c r="W47" s="7">
        <f>2*V47-U47</f>
        <v>10656.8209090911</v>
      </c>
      <c r="X47" s="7">
        <f>2*W47-V47</f>
        <v>10597.9381818184</v>
      </c>
      <c r="Y47" s="7">
        <f>2*X47-W47</f>
        <v>10539.0554545457</v>
      </c>
      <c r="Z47" s="7">
        <f>2*Y47-X47</f>
        <v>10480.172727273</v>
      </c>
      <c r="AA47" s="7">
        <f>2*Z47-Y47</f>
        <v>10421.2900000003</v>
      </c>
      <c r="AB47" s="7">
        <f>2*AA47-Z47</f>
        <v>10362.4072727276</v>
      </c>
      <c r="AC47" s="7">
        <f>2*AB47-AA47</f>
        <v>10303.5245454549</v>
      </c>
      <c r="AD47" s="7">
        <f>2*AC47-AB47</f>
        <v>10244.6418181822</v>
      </c>
      <c r="AE47" s="7">
        <f>SUM(A47:AD47)</f>
        <v>332953.240909094</v>
      </c>
    </row>
    <row r="48" ht="18.05" customHeight="1">
      <c r="A48" s="7">
        <v>833.29</v>
      </c>
      <c r="B48" s="7">
        <v>928.01</v>
      </c>
      <c r="C48" s="7">
        <v>855.1</v>
      </c>
      <c r="D48" s="7">
        <v>708.8200000000001</v>
      </c>
      <c r="E48" s="7">
        <v>4167.71</v>
      </c>
      <c r="F48" s="7">
        <v>833.29</v>
      </c>
      <c r="G48" s="7">
        <v>928.01</v>
      </c>
      <c r="H48" s="7">
        <v>855.1</v>
      </c>
      <c r="I48" s="7">
        <v>708.8200000000001</v>
      </c>
      <c r="J48" s="7">
        <v>758.47</v>
      </c>
      <c r="K48" s="7">
        <v>3934</v>
      </c>
      <c r="L48" s="7">
        <v>833.29</v>
      </c>
      <c r="M48" s="7">
        <v>928.01</v>
      </c>
      <c r="N48" s="7">
        <v>855.1</v>
      </c>
      <c r="O48" s="7">
        <v>708.8200000000001</v>
      </c>
      <c r="P48" s="7">
        <v>833.29</v>
      </c>
      <c r="Q48" s="7">
        <v>928.01</v>
      </c>
      <c r="R48" s="7">
        <v>855.1</v>
      </c>
      <c r="S48" s="7">
        <v>708.8200000000001</v>
      </c>
      <c r="T48" s="7">
        <v>833.29</v>
      </c>
      <c r="U48" s="7">
        <v>928.01</v>
      </c>
      <c r="V48" s="7">
        <v>855.1</v>
      </c>
      <c r="W48" s="7">
        <v>708.8200000000001</v>
      </c>
      <c r="X48" s="7">
        <v>833.29</v>
      </c>
      <c r="Y48" s="7">
        <v>928.01</v>
      </c>
      <c r="Z48" s="7">
        <v>855.1</v>
      </c>
      <c r="AA48" s="7">
        <v>708.8200000000001</v>
      </c>
      <c r="AB48" s="7">
        <v>833.29</v>
      </c>
      <c r="AC48" s="7">
        <v>928.01</v>
      </c>
      <c r="AD48" s="7">
        <v>855.1</v>
      </c>
      <c r="AE48" s="7">
        <f>SUM(A48:AD48)</f>
        <v>31427.9</v>
      </c>
    </row>
    <row r="49" ht="18.05" customHeight="1">
      <c r="A49" s="7">
        <v>7538.6831</v>
      </c>
      <c r="B49" s="7">
        <v>7538.6831</v>
      </c>
      <c r="C49" s="7">
        <v>7538.6831</v>
      </c>
      <c r="D49" s="7">
        <v>7538.6831</v>
      </c>
      <c r="E49" s="7">
        <v>7538.6831</v>
      </c>
      <c r="F49" s="7">
        <v>7538.6831</v>
      </c>
      <c r="G49" s="7">
        <v>7538.6831</v>
      </c>
      <c r="H49" s="7">
        <v>7538.6831</v>
      </c>
      <c r="I49" s="7">
        <v>7538.6831</v>
      </c>
      <c r="J49" s="7">
        <v>7538.6831</v>
      </c>
      <c r="K49" s="7">
        <v>7538.6831</v>
      </c>
      <c r="L49" s="7">
        <v>7538.6831</v>
      </c>
      <c r="M49" s="7">
        <v>7538.6831</v>
      </c>
      <c r="N49" s="7">
        <v>7538.6831</v>
      </c>
      <c r="O49" s="7">
        <v>7538.6831</v>
      </c>
      <c r="P49" s="7">
        <v>7538.6831</v>
      </c>
      <c r="Q49" s="7">
        <v>7538.6831</v>
      </c>
      <c r="R49" s="7">
        <v>7538.6831</v>
      </c>
      <c r="S49" s="7">
        <v>7538.6831</v>
      </c>
      <c r="T49" s="7">
        <v>7538.6831</v>
      </c>
      <c r="U49" s="7">
        <v>7538.6831</v>
      </c>
      <c r="V49" s="7">
        <v>7538.6831</v>
      </c>
      <c r="W49" s="7">
        <v>7538.6831</v>
      </c>
      <c r="X49" s="7">
        <v>7538.6831</v>
      </c>
      <c r="Y49" s="7">
        <v>7538.6831</v>
      </c>
      <c r="Z49" s="7">
        <v>7538.6831</v>
      </c>
      <c r="AA49" s="7">
        <v>7538.6831</v>
      </c>
      <c r="AB49" s="7">
        <v>7538.6831</v>
      </c>
      <c r="AC49" s="7">
        <v>7538.6831</v>
      </c>
      <c r="AD49" s="7">
        <v>7538.6831</v>
      </c>
      <c r="AE49" s="7">
        <f>SUM(A49:AD49)</f>
        <v>226160.493</v>
      </c>
    </row>
    <row r="50" ht="18.05" customHeight="1">
      <c r="A50" s="7">
        <v>43018</v>
      </c>
      <c r="B50" s="7">
        <v>44607</v>
      </c>
      <c r="C50" s="7">
        <v>43683</v>
      </c>
      <c r="D50" s="7">
        <v>44095</v>
      </c>
      <c r="E50" s="7">
        <v>45525.5692044828</v>
      </c>
      <c r="F50" s="7">
        <v>45164.6582617162</v>
      </c>
      <c r="G50" s="7">
        <v>47441.0133784162</v>
      </c>
      <c r="H50" s="7">
        <v>68313.4730144162</v>
      </c>
      <c r="I50" s="7">
        <v>69184.278479052795</v>
      </c>
      <c r="J50" s="7">
        <v>69450.887306681994</v>
      </c>
      <c r="K50" s="7">
        <v>67907.178824682007</v>
      </c>
      <c r="L50" s="7">
        <v>71058.015158682</v>
      </c>
      <c r="M50" s="7">
        <v>78599.971791681994</v>
      </c>
      <c r="N50" s="7">
        <v>78329.957852682</v>
      </c>
      <c r="O50" s="7">
        <v>81163.648649364</v>
      </c>
      <c r="P50" s="7">
        <v>62776.9801897342</v>
      </c>
      <c r="Q50" s="7">
        <v>72297.332517883</v>
      </c>
      <c r="R50" s="7">
        <v>74642.462948774</v>
      </c>
      <c r="S50" s="7">
        <v>83531.339763557</v>
      </c>
      <c r="T50" s="7">
        <v>86741.501995889994</v>
      </c>
      <c r="U50" s="7">
        <v>92482.985490479</v>
      </c>
      <c r="V50" s="7">
        <v>90195.103849495</v>
      </c>
      <c r="W50" s="7">
        <v>94222.52239696</v>
      </c>
      <c r="X50" s="7">
        <v>94995.960354302195</v>
      </c>
      <c r="Y50" s="7">
        <f>2*X50-W50</f>
        <v>95769.3983116444</v>
      </c>
      <c r="Z50" s="7">
        <f>2*Y50-X50</f>
        <v>96542.8362689866</v>
      </c>
      <c r="AA50" s="7">
        <f>2*Z50-Y50</f>
        <v>97316.274226328795</v>
      </c>
      <c r="AB50" s="7">
        <f>2*AA50-Z50</f>
        <v>98089.712183671</v>
      </c>
      <c r="AC50" s="7">
        <f>2*AB50-AA50</f>
        <v>98863.1501410132</v>
      </c>
      <c r="AD50" s="7">
        <f>2*AC50-AB50</f>
        <v>99636.588098355394</v>
      </c>
      <c r="AE50" s="7">
        <f>SUM(A50:AD50)</f>
        <v>2235645.80065893</v>
      </c>
    </row>
    <row r="51" ht="18.05" customHeight="1">
      <c r="A51" s="7">
        <f>2*B51-C51</f>
        <v>863.836</v>
      </c>
      <c r="B51" s="7">
        <f>2*C51-D51</f>
        <v>995.7095</v>
      </c>
      <c r="C51" s="7">
        <f>2*D51-E51</f>
        <v>1127.583</v>
      </c>
      <c r="D51" s="7">
        <f>2*E51-F51</f>
        <v>1259.4565</v>
      </c>
      <c r="E51" s="7">
        <v>1391.33</v>
      </c>
      <c r="F51" s="7">
        <f>E51+(O51-E51)/10*1</f>
        <v>1523.2035</v>
      </c>
      <c r="G51" s="7">
        <f>E51+(O51-E51)/10*2</f>
        <v>1655.077</v>
      </c>
      <c r="H51" s="7">
        <f>E51+(O51-E51)/10*3</f>
        <v>1786.9505</v>
      </c>
      <c r="I51" s="7">
        <f>E51+(O51-E51)/10*4</f>
        <v>1918.824</v>
      </c>
      <c r="J51" s="7">
        <f>E51+(O51-E51)/10*5</f>
        <v>2050.6975</v>
      </c>
      <c r="K51" s="7">
        <f>E51+(O51-E51)/10*6</f>
        <v>2182.571</v>
      </c>
      <c r="L51" s="7">
        <f>E51+(O51-E51)/10*7</f>
        <v>2314.4445</v>
      </c>
      <c r="M51" s="7">
        <f>E51+(O51-E51)/10*8</f>
        <v>2446.318</v>
      </c>
      <c r="N51" s="7">
        <f>E51+(O51-E51)/10*9</f>
        <v>2578.1915</v>
      </c>
      <c r="O51" s="7">
        <v>2710.065</v>
      </c>
      <c r="P51" s="7">
        <f>2*O51-N51</f>
        <v>2841.9385</v>
      </c>
      <c r="Q51" s="7">
        <f>2*P51-O51</f>
        <v>2973.812</v>
      </c>
      <c r="R51" s="7">
        <f>2*Q51-P51</f>
        <v>3105.6855</v>
      </c>
      <c r="S51" s="7">
        <f>2*R51-Q51</f>
        <v>3237.559</v>
      </c>
      <c r="T51" s="7">
        <f>2*S51-R51</f>
        <v>3369.4325</v>
      </c>
      <c r="U51" s="7">
        <f>2*T51-S51</f>
        <v>3501.306</v>
      </c>
      <c r="V51" s="7">
        <f>2*U51-T51</f>
        <v>3633.1795</v>
      </c>
      <c r="W51" s="7">
        <f>2*V51-U51</f>
        <v>3765.053</v>
      </c>
      <c r="X51" s="7">
        <f>2*W51-V51</f>
        <v>3896.9265</v>
      </c>
      <c r="Y51" s="7">
        <f>2*X51-W51</f>
        <v>4028.8</v>
      </c>
      <c r="Z51" s="7">
        <f>2*Y51-X51</f>
        <v>4160.6735</v>
      </c>
      <c r="AA51" s="7">
        <f>2*Z51-Y51</f>
        <v>4292.547</v>
      </c>
      <c r="AB51" s="7">
        <f>2*AA51-Z51</f>
        <v>4424.4205</v>
      </c>
      <c r="AC51" s="7">
        <f>2*AB51-AA51</f>
        <v>4556.294</v>
      </c>
      <c r="AD51" s="7">
        <f>2*AC51-AB51</f>
        <v>4688.1675</v>
      </c>
      <c r="AE51" s="7">
        <f>SUM(A51:AD51)</f>
        <v>83280.052500000005</v>
      </c>
    </row>
    <row r="52" ht="18.05" customHeight="1">
      <c r="A52" s="7">
        <f>2*B52-C52</f>
        <v>6767.515</v>
      </c>
      <c r="B52" s="7">
        <f>2*C52-D52</f>
        <v>6706.7185</v>
      </c>
      <c r="C52" s="7">
        <f>2*D52-E52</f>
        <v>6645.922</v>
      </c>
      <c r="D52" s="7">
        <f>2*E52-F52</f>
        <v>6585.1255</v>
      </c>
      <c r="E52" s="7">
        <v>6524.329</v>
      </c>
      <c r="F52" s="7">
        <f>E52+(K52-E52)/6*1</f>
        <v>6463.5325</v>
      </c>
      <c r="G52" s="7">
        <f>E52+(K52-E52)/6*2</f>
        <v>6402.736</v>
      </c>
      <c r="H52" s="7">
        <f>E52+(K52-E52)/6*3</f>
        <v>6341.9395</v>
      </c>
      <c r="I52" s="7">
        <f>E52+(K52-E52)/6*4</f>
        <v>6281.143</v>
      </c>
      <c r="J52" s="7">
        <f>E52+(K52-E52)/6*5</f>
        <v>6220.3465</v>
      </c>
      <c r="K52" s="7">
        <v>6159.55</v>
      </c>
      <c r="L52" s="7">
        <f>2*K52-J52</f>
        <v>6098.7535</v>
      </c>
      <c r="M52" s="7">
        <f>2*L52-K52</f>
        <v>6037.957</v>
      </c>
      <c r="N52" s="7">
        <f>2*M52-L52</f>
        <v>5977.1605</v>
      </c>
      <c r="O52" s="7">
        <f>2*N52-M52</f>
        <v>5916.364</v>
      </c>
      <c r="P52" s="7">
        <f>2*O52-N52</f>
        <v>5855.5675</v>
      </c>
      <c r="Q52" s="7">
        <f>2*P52-O52</f>
        <v>5794.771</v>
      </c>
      <c r="R52" s="7">
        <f>2*Q52-P52</f>
        <v>5733.9745</v>
      </c>
      <c r="S52" s="7">
        <f>2*R52-Q52</f>
        <v>5673.178</v>
      </c>
      <c r="T52" s="7">
        <f>2*S52-R52</f>
        <v>5612.3815</v>
      </c>
      <c r="U52" s="7">
        <f>2*T52-S52</f>
        <v>5551.585</v>
      </c>
      <c r="V52" s="7">
        <f>2*U52-T52</f>
        <v>5490.7885</v>
      </c>
      <c r="W52" s="7">
        <f>2*V52-U52</f>
        <v>5429.992</v>
      </c>
      <c r="X52" s="7">
        <f>2*W52-V52</f>
        <v>5369.1955</v>
      </c>
      <c r="Y52" s="7">
        <f>2*X52-W52</f>
        <v>5308.399</v>
      </c>
      <c r="Z52" s="7">
        <f>2*Y52-X52</f>
        <v>5247.6025</v>
      </c>
      <c r="AA52" s="7">
        <f>2*Z52-Y52</f>
        <v>5186.806</v>
      </c>
      <c r="AB52" s="7">
        <f>2*AA52-Z52</f>
        <v>5126.0095</v>
      </c>
      <c r="AC52" s="7">
        <f>2*AB52-AA52</f>
        <v>5065.213</v>
      </c>
      <c r="AD52" s="7">
        <f>2*AC52-AB52</f>
        <v>5004.4165</v>
      </c>
      <c r="AE52" s="7">
        <f>SUM(A52:AD52)</f>
        <v>176578.9725</v>
      </c>
    </row>
    <row r="53" ht="18.05" customHeight="1">
      <c r="A53" s="7">
        <f>B53*B53/C53</f>
        <v>1249.7770331461</v>
      </c>
      <c r="B53" s="7">
        <f>C53*C53/D53</f>
        <v>1880.5452983988</v>
      </c>
      <c r="C53" s="7">
        <f>D53*D53/E53</f>
        <v>2829.665232707490</v>
      </c>
      <c r="D53" s="7">
        <v>4257.8104</v>
      </c>
      <c r="E53" s="7">
        <f>D53+(K53-D53)/7*1</f>
        <v>6406.747057142860</v>
      </c>
      <c r="F53" s="7">
        <f>D53+(K53-D53)/7*2</f>
        <v>8555.683714285709</v>
      </c>
      <c r="G53" s="7">
        <f>D53+(K53-D53)/7*3</f>
        <v>10704.6203714286</v>
      </c>
      <c r="H53" s="7">
        <f>D53+(K53-D53)/7*4</f>
        <v>12853.5570285714</v>
      </c>
      <c r="I53" s="7">
        <f>D53+(K53-D53)/7*5</f>
        <v>15002.4936857143</v>
      </c>
      <c r="J53" s="7">
        <f>D53+(K53-D53)/7*6</f>
        <v>17151.4303428571</v>
      </c>
      <c r="K53" s="7">
        <v>19300.367</v>
      </c>
      <c r="L53" s="7">
        <f>K53*K53/J53</f>
        <v>21718.5481845147</v>
      </c>
      <c r="M53" s="7">
        <f>L53*L53/K53</f>
        <v>24439.7080761773</v>
      </c>
      <c r="N53" s="7">
        <f>M53*M53/L53</f>
        <v>27501.8074769215</v>
      </c>
      <c r="O53" s="7">
        <f>N53*N53/M53</f>
        <v>30947.5633726947</v>
      </c>
      <c r="P53" s="7">
        <f>O53*O53/N53</f>
        <v>34825.0448451675</v>
      </c>
      <c r="Q53" s="7">
        <f>P53*P53/O53</f>
        <v>39188.3436464008</v>
      </c>
      <c r="R53" s="7">
        <f>Q53*Q53/P53</f>
        <v>44098.3287911403</v>
      </c>
      <c r="S53" s="7">
        <f>R53*R53/Q53</f>
        <v>49623.4956934731</v>
      </c>
      <c r="T53" s="7">
        <f>S53*S53/R53</f>
        <v>55840.9216934969</v>
      </c>
      <c r="U53" s="7">
        <f>T53*T53/S53</f>
        <v>62837.3413038168</v>
      </c>
      <c r="V53" s="7">
        <f>U53*U53/T53</f>
        <v>70710.356175804307</v>
      </c>
      <c r="W53" s="7">
        <f>V53*V53/U53</f>
        <v>79569.7966649236</v>
      </c>
      <c r="X53" s="7">
        <f>W53*W53/V53</f>
        <v>89539.253989272795</v>
      </c>
      <c r="Y53" s="7">
        <f>X53*X53/W53</f>
        <v>100757.804355302</v>
      </c>
      <c r="Z53" s="7">
        <f>Y53*Y53/X53</f>
        <v>113381.949102654</v>
      </c>
      <c r="AA53" s="7">
        <f>Z53*Z53/Y53</f>
        <v>127587.797933594</v>
      </c>
      <c r="AB53" s="7">
        <f>AA53*AA53/Z53</f>
        <v>143573.525683574</v>
      </c>
      <c r="AC53" s="7">
        <f>AB53*AB53/AA53</f>
        <v>161562.136905447</v>
      </c>
      <c r="AD53" s="7">
        <f>AC53*AC53/AB53</f>
        <v>181804.576833908</v>
      </c>
      <c r="AE53" s="7">
        <f>SUM(A53:AD53)</f>
        <v>1559700.99789254</v>
      </c>
    </row>
    <row r="54" ht="18.05" customHeight="1">
      <c r="A54" s="7">
        <v>45107.07</v>
      </c>
      <c r="B54" s="7">
        <v>36347.18</v>
      </c>
      <c r="C54" s="7">
        <v>23622.484</v>
      </c>
      <c r="D54" s="7">
        <v>14600.326</v>
      </c>
      <c r="E54" s="7">
        <v>10689.9</v>
      </c>
      <c r="F54" s="7">
        <v>8539.535</v>
      </c>
      <c r="G54" s="7">
        <v>11746.65</v>
      </c>
      <c r="H54" s="7">
        <v>12890</v>
      </c>
      <c r="I54" s="7">
        <f>H54+(K54-H54)/3*1</f>
        <v>12133.5439999333</v>
      </c>
      <c r="J54" s="7">
        <f>H54+(K54-H54)/3*2</f>
        <v>11377.0879998667</v>
      </c>
      <c r="K54" s="7">
        <v>10620.6319998</v>
      </c>
      <c r="L54" s="7">
        <v>10018.089</v>
      </c>
      <c r="M54" s="7">
        <v>9844.423000000001</v>
      </c>
      <c r="N54" s="7">
        <v>10428.843</v>
      </c>
      <c r="O54" s="7">
        <v>11139.529</v>
      </c>
      <c r="P54" s="7">
        <v>11408.126</v>
      </c>
      <c r="Q54" s="7">
        <v>13768.40879</v>
      </c>
      <c r="R54" s="7">
        <v>14424.613006</v>
      </c>
      <c r="S54" s="7">
        <v>13770.382083</v>
      </c>
      <c r="T54" s="7">
        <v>13052.949658</v>
      </c>
      <c r="U54" s="7">
        <v>12877.315126</v>
      </c>
      <c r="V54" s="7">
        <v>15947.919945</v>
      </c>
      <c r="W54" s="7">
        <v>17159.06785</v>
      </c>
      <c r="X54" s="7">
        <v>16610.141506</v>
      </c>
      <c r="Y54" s="7">
        <f>X54+(AB54-X54)/4*1</f>
        <v>16702.7471795</v>
      </c>
      <c r="Z54" s="7">
        <f>X54+(AB54-X54)/4*2</f>
        <v>16795.352853</v>
      </c>
      <c r="AA54" s="7">
        <f>X54+(AB54-X54)/4*3</f>
        <v>16887.9585265</v>
      </c>
      <c r="AB54" s="7">
        <v>16980.5642</v>
      </c>
      <c r="AC54" s="7">
        <f>2*AB54-AA54</f>
        <v>17073.1698735</v>
      </c>
      <c r="AD54" s="7">
        <f>2*AC54-AB54</f>
        <v>17165.775547</v>
      </c>
      <c r="AE54" s="7">
        <f>SUM(A54:AD54)</f>
        <v>469729.7851431</v>
      </c>
    </row>
    <row r="55" ht="18.05" customHeight="1">
      <c r="A55" s="7">
        <v>9228.174000000001</v>
      </c>
      <c r="B55" s="7">
        <v>8794.7781</v>
      </c>
      <c r="C55" s="7">
        <v>9210.57</v>
      </c>
      <c r="D55" s="7">
        <v>9576.360000000001</v>
      </c>
      <c r="E55" s="7">
        <v>9758.879999999999</v>
      </c>
      <c r="F55" s="7">
        <v>10126.71</v>
      </c>
      <c r="G55" s="7">
        <v>10778.95</v>
      </c>
      <c r="H55" s="7">
        <v>11671.359976</v>
      </c>
      <c r="I55" s="7">
        <v>11819.09238</v>
      </c>
      <c r="J55" s="7">
        <v>12651.88</v>
      </c>
      <c r="K55" s="7">
        <v>14302.41</v>
      </c>
      <c r="L55" s="7">
        <v>14347.54</v>
      </c>
      <c r="M55" s="7">
        <v>15047.29</v>
      </c>
      <c r="N55" s="7">
        <v>15698.35</v>
      </c>
      <c r="O55" s="7">
        <v>15386.25</v>
      </c>
      <c r="P55" s="7">
        <v>16217.133</v>
      </c>
      <c r="Q55" s="7">
        <v>18227.04</v>
      </c>
      <c r="R55" s="7">
        <f>2*Q55-P55</f>
        <v>20236.947</v>
      </c>
      <c r="S55" s="7">
        <f>2*R55-Q55</f>
        <v>22246.854</v>
      </c>
      <c r="T55" s="7">
        <f>2*S55-R55</f>
        <v>24256.761</v>
      </c>
      <c r="U55" s="7">
        <f>2*T55-S55</f>
        <v>26266.668</v>
      </c>
      <c r="V55" s="7">
        <f>2*U55-T55</f>
        <v>28276.575</v>
      </c>
      <c r="W55" s="7">
        <f>2*V55-U55</f>
        <v>30286.482</v>
      </c>
      <c r="X55" s="7">
        <f>2*W55-V55</f>
        <v>32296.389</v>
      </c>
      <c r="Y55" s="7">
        <f>2*X55-W55</f>
        <v>34306.296</v>
      </c>
      <c r="Z55" s="7">
        <f>2*Y55-X55</f>
        <v>36316.203</v>
      </c>
      <c r="AA55" s="7">
        <f>2*Z55-Y55</f>
        <v>38326.11</v>
      </c>
      <c r="AB55" s="7">
        <f>2*AA55-Z55</f>
        <v>40336.017</v>
      </c>
      <c r="AC55" s="7">
        <f>2*AB55-AA55</f>
        <v>42345.924</v>
      </c>
      <c r="AD55" s="7">
        <f>2*AC55-AB55</f>
        <v>44355.831</v>
      </c>
      <c r="AE55" s="7">
        <f>SUM(A55:AD55)</f>
        <v>632695.824456</v>
      </c>
    </row>
    <row r="56" ht="18.05" customHeight="1">
      <c r="A56" s="7">
        <v>1606.4651</v>
      </c>
      <c r="B56" s="7">
        <v>1606.4651</v>
      </c>
      <c r="C56" s="7">
        <v>1606.4651</v>
      </c>
      <c r="D56" s="7">
        <v>1606.4651</v>
      </c>
      <c r="E56" s="7">
        <v>1606.4651</v>
      </c>
      <c r="F56" s="7">
        <v>1606.4651</v>
      </c>
      <c r="G56" s="7">
        <v>1606.4651</v>
      </c>
      <c r="H56" s="7">
        <v>1606.4651</v>
      </c>
      <c r="I56" s="7">
        <v>1606.4651</v>
      </c>
      <c r="J56" s="7">
        <v>1606.4651</v>
      </c>
      <c r="K56" s="7">
        <v>1606.4651</v>
      </c>
      <c r="L56" s="7">
        <v>1606.4651</v>
      </c>
      <c r="M56" s="7">
        <v>1606.4651</v>
      </c>
      <c r="N56" s="7">
        <v>1606.4651</v>
      </c>
      <c r="O56" s="7">
        <v>1606.4651</v>
      </c>
      <c r="P56" s="7">
        <v>1606.4651</v>
      </c>
      <c r="Q56" s="7">
        <v>1606.4651</v>
      </c>
      <c r="R56" s="7">
        <v>1606.4651</v>
      </c>
      <c r="S56" s="7">
        <v>1606.4651</v>
      </c>
      <c r="T56" s="7">
        <v>1606.4651</v>
      </c>
      <c r="U56" s="7">
        <v>1606.4651</v>
      </c>
      <c r="V56" s="7">
        <v>1606.4651</v>
      </c>
      <c r="W56" s="7">
        <v>1606.4651</v>
      </c>
      <c r="X56" s="7">
        <v>1606.4651</v>
      </c>
      <c r="Y56" s="7">
        <v>1606.4651</v>
      </c>
      <c r="Z56" s="7">
        <v>1606.4651</v>
      </c>
      <c r="AA56" s="7">
        <v>1606.4651</v>
      </c>
      <c r="AB56" s="7">
        <v>1606.4651</v>
      </c>
      <c r="AC56" s="7">
        <v>1606.4651</v>
      </c>
      <c r="AD56" s="7">
        <v>1606.4651</v>
      </c>
      <c r="AE56" s="7">
        <f>SUM(A56:AD56)</f>
        <v>48193.953</v>
      </c>
    </row>
    <row r="57" ht="19" customHeight="1">
      <c r="A57" s="7">
        <v>14742.175</v>
      </c>
      <c r="B57" s="7">
        <f>A57+(E57-A57)/4*1</f>
        <v>15451.01475</v>
      </c>
      <c r="C57" s="7">
        <f>A57+(E57-A57)/4*2</f>
        <v>16159.8545</v>
      </c>
      <c r="D57" s="7">
        <f>A57+(E57-A57)/4*3</f>
        <v>16868.69425</v>
      </c>
      <c r="E57" s="7">
        <v>17577.534</v>
      </c>
      <c r="F57" s="7">
        <f>E57+(K57-E57)/6*1</f>
        <v>17959.5243333333</v>
      </c>
      <c r="G57" s="7">
        <f>E57+(K57-E57)/6*2</f>
        <v>18341.5146666667</v>
      </c>
      <c r="H57" s="7">
        <f>E57+(K57-E57)/6*3</f>
        <v>18723.505</v>
      </c>
      <c r="I57" s="7">
        <f>E57+(K57-E57)/6*4</f>
        <v>19105.4953333333</v>
      </c>
      <c r="J57" s="7">
        <f>E57+(K57-E57)/6*5</f>
        <v>19487.4856666667</v>
      </c>
      <c r="K57" s="7">
        <v>19869.476</v>
      </c>
      <c r="L57" s="7">
        <f>K57+(P57-K57)/5*1</f>
        <v>20485.2352</v>
      </c>
      <c r="M57" s="8">
        <f>K57+(P57-K57)/5*2</f>
        <v>21100.9944</v>
      </c>
      <c r="N57" s="7">
        <f>K57+(P57-K57)/5*3</f>
        <v>21716.7536</v>
      </c>
      <c r="O57" s="7">
        <f>K57+(P57-K57)/5*4</f>
        <v>22332.5128</v>
      </c>
      <c r="P57" s="7">
        <v>22948.272</v>
      </c>
      <c r="Q57" s="7">
        <f>2*P57-O57</f>
        <v>23564.0312</v>
      </c>
      <c r="R57" s="7">
        <f>2*Q57-P57</f>
        <v>24179.7904</v>
      </c>
      <c r="S57" s="7">
        <f>2*R57-Q57</f>
        <v>24795.5496</v>
      </c>
      <c r="T57" s="7">
        <f>2*S57-R57</f>
        <v>25411.3088</v>
      </c>
      <c r="U57" s="7">
        <f>2*T57-S57</f>
        <v>26027.068</v>
      </c>
      <c r="V57" s="7">
        <f>2*U57-T57</f>
        <v>26642.8272</v>
      </c>
      <c r="W57" s="7">
        <f>2*V57-U57</f>
        <v>27258.5864</v>
      </c>
      <c r="X57" s="7">
        <f>2*W57-V57</f>
        <v>27874.3456</v>
      </c>
      <c r="Y57" s="7">
        <f>2*X57-W57</f>
        <v>28490.1048</v>
      </c>
      <c r="Z57" s="7">
        <f>2*Y57-X57</f>
        <v>29105.864</v>
      </c>
      <c r="AA57" s="7">
        <f>2*Z57-Y57</f>
        <v>29721.6232</v>
      </c>
      <c r="AB57" s="7">
        <f>2*AA57-Z57</f>
        <v>30337.3824</v>
      </c>
      <c r="AC57" s="7">
        <f>2*AB57-AA57</f>
        <v>30953.1416</v>
      </c>
      <c r="AD57" s="7">
        <f>2*AC57-AB57</f>
        <v>31568.9008</v>
      </c>
      <c r="AE57" s="7">
        <f>SUM(A57:AD57)</f>
        <v>688800.5655</v>
      </c>
    </row>
    <row r="58" ht="18.05" customHeight="1">
      <c r="A58" s="7">
        <f>B58*B58/C58</f>
        <v>151.016235544543</v>
      </c>
      <c r="B58" s="7">
        <f>C58*C58/D58</f>
        <v>363.291004244037</v>
      </c>
      <c r="C58" s="7">
        <f>D58*D58/E58</f>
        <v>873.948110868601</v>
      </c>
      <c r="D58" s="7">
        <f>E58*E58/F58</f>
        <v>2102.406312207310</v>
      </c>
      <c r="E58" s="7">
        <v>5057.637</v>
      </c>
      <c r="F58" s="7">
        <f>E58+(K58-E58)/6*1</f>
        <v>12166.8641666667</v>
      </c>
      <c r="G58" s="7">
        <f>E58+(K58-E58)/6*2</f>
        <v>19276.0913333333</v>
      </c>
      <c r="H58" s="7">
        <f>E58+(K58-E58)/6*3</f>
        <v>26385.3185</v>
      </c>
      <c r="I58" s="7">
        <f>E58+(K58-E58)/6*4</f>
        <v>33494.5456666667</v>
      </c>
      <c r="J58" s="7">
        <f>E58+(K58-E58)/6*5</f>
        <v>40603.7728333333</v>
      </c>
      <c r="K58" s="7">
        <v>47713</v>
      </c>
      <c r="L58" s="7">
        <f>1.995*K58-J58</f>
        <v>54583.6621666667</v>
      </c>
      <c r="M58" s="7">
        <f>1.995*L58-K58</f>
        <v>61181.4060225001</v>
      </c>
      <c r="N58" s="7">
        <f>1.995*M58-L58</f>
        <v>67473.242848220994</v>
      </c>
      <c r="O58" s="7">
        <f>1.995*N58-M58</f>
        <v>73427.7134597008</v>
      </c>
      <c r="P58" s="7">
        <f>1.995*O58-N58</f>
        <v>79015.045503882095</v>
      </c>
      <c r="Q58" s="7">
        <f>1.995*P58-O58</f>
        <v>84207.302320544</v>
      </c>
      <c r="R58" s="7">
        <f>1.995*Q58-P58</f>
        <v>88978.5226256032</v>
      </c>
      <c r="S58" s="7">
        <f>1.995*R58-Q58</f>
        <v>93304.850317534394</v>
      </c>
      <c r="T58" s="7">
        <f>1.995*S58-R58</f>
        <v>97164.6537578779</v>
      </c>
      <c r="U58" s="7">
        <f>1.995*T58-S58</f>
        <v>100538.633929432</v>
      </c>
      <c r="V58" s="7">
        <f>1.995*U58-T58</f>
        <v>103409.920931339</v>
      </c>
      <c r="W58" s="7">
        <f>1.995*V58-U58</f>
        <v>105764.158328589</v>
      </c>
      <c r="X58" s="7">
        <f>1.995*W58-V58</f>
        <v>107589.574934196</v>
      </c>
      <c r="Y58" s="7">
        <f>1.995*X58-W58</f>
        <v>108877.043665132</v>
      </c>
      <c r="Z58" s="7">
        <f>1.995*Y58-X58</f>
        <v>109620.127177742</v>
      </c>
      <c r="AA58" s="7">
        <f>1.995*Z58-Y58</f>
        <v>109815.110054463</v>
      </c>
      <c r="AB58" s="7">
        <f>1.995*AA58-Z58</f>
        <v>109461.017380912</v>
      </c>
      <c r="AC58" s="7">
        <f>1.995*AB58-AA58</f>
        <v>108559.619620456</v>
      </c>
      <c r="AD58" s="7">
        <f>1.995*AC58-AB58</f>
        <v>107115.423761898</v>
      </c>
      <c r="AE58" s="7">
        <f>SUM(A58:AD58)</f>
        <v>1958274.91996955</v>
      </c>
    </row>
    <row r="59" ht="18.05" customHeight="1">
      <c r="A59" s="7">
        <f>B59*B59/C59</f>
        <v>1550.022971412530</v>
      </c>
      <c r="B59" s="7">
        <f>C59*C59/D59</f>
        <v>1584.818443818980</v>
      </c>
      <c r="C59" s="7">
        <f>D59*D59/E59</f>
        <v>1620.395017488</v>
      </c>
      <c r="D59" s="7">
        <f>E59*E59/F59</f>
        <v>1656.770226861290</v>
      </c>
      <c r="E59" s="7">
        <v>1693.962</v>
      </c>
      <c r="F59" s="7">
        <f>E59+(Q59-E59)/12*1</f>
        <v>1731.988667420830</v>
      </c>
      <c r="G59" s="7">
        <f>E59+(Q59-E59)/12*2</f>
        <v>1770.015334841670</v>
      </c>
      <c r="H59" s="7">
        <f>E59+(Q59-E59)/12*3</f>
        <v>1808.0420022625</v>
      </c>
      <c r="I59" s="7">
        <f>E59+(Q59-E59)/12*4</f>
        <v>1846.068669683330</v>
      </c>
      <c r="J59" s="7">
        <f>E59+(Q59-E59)/12*5</f>
        <v>1884.095337104170</v>
      </c>
      <c r="K59" s="7">
        <f>E59+(Q59-E59)/12*6</f>
        <v>1922.122004525</v>
      </c>
      <c r="L59" s="7">
        <f>E59+(Q59-E59)/12*7</f>
        <v>1960.148671945830</v>
      </c>
      <c r="M59" s="7">
        <f>E59+(Q59-E59)/12*8</f>
        <v>1998.175339366670</v>
      </c>
      <c r="N59" s="7">
        <f>E59+(Q59-E59)/12*9</f>
        <v>2036.2020067875</v>
      </c>
      <c r="O59" s="7">
        <f>E59+(Q59-E59)/12*10</f>
        <v>2074.228674208330</v>
      </c>
      <c r="P59" s="7">
        <f>E59+(Q59-E59)/12*11</f>
        <v>2112.255341629170</v>
      </c>
      <c r="Q59" s="7">
        <v>2150.28200905</v>
      </c>
      <c r="R59" s="7">
        <f>Q59+(U59-Q59)/4*1</f>
        <v>4878.9580067875</v>
      </c>
      <c r="S59" s="7">
        <f>Q59+(U59-Q59)/4*2</f>
        <v>7607.634004525</v>
      </c>
      <c r="T59" s="7">
        <f>Q59+(U59-Q59)/4*3</f>
        <v>10336.3100022625</v>
      </c>
      <c r="U59" s="7">
        <v>13064.986</v>
      </c>
      <c r="V59" s="7">
        <f>1.995*U59-T59</f>
        <v>15728.3370677375</v>
      </c>
      <c r="W59" s="7">
        <f>1.995*V59-U59</f>
        <v>18313.0464501363</v>
      </c>
      <c r="X59" s="7">
        <f>1.995*W59-V59</f>
        <v>20806.1906002844</v>
      </c>
      <c r="Y59" s="7">
        <f>1.995*X59-W59</f>
        <v>23195.3037974311</v>
      </c>
      <c r="Z59" s="7">
        <f>1.995*Y59-X59</f>
        <v>25468.4404755906</v>
      </c>
      <c r="AA59" s="7">
        <f>1.995*Z59-Y59</f>
        <v>27614.2349513721</v>
      </c>
      <c r="AB59" s="7">
        <f>1.995*AA59-Z59</f>
        <v>29621.9582523967</v>
      </c>
      <c r="AC59" s="7">
        <f>1.995*AB59-AA59</f>
        <v>31481.5717621593</v>
      </c>
      <c r="AD59" s="7">
        <f>1.995*AC59-AB59</f>
        <v>33183.7774131111</v>
      </c>
      <c r="AE59" s="7">
        <f>SUM(A59:AD59)</f>
        <v>292700.3415022</v>
      </c>
    </row>
    <row r="60" ht="18.05" customHeight="1">
      <c r="A60" s="7">
        <v>2553.23</v>
      </c>
      <c r="B60" s="7">
        <v>2563.73</v>
      </c>
      <c r="C60" s="7">
        <v>2570.03</v>
      </c>
      <c r="D60" s="7">
        <v>2584.73</v>
      </c>
      <c r="E60" s="7">
        <v>2587.46</v>
      </c>
      <c r="F60" s="7">
        <v>2561.8</v>
      </c>
      <c r="G60" s="7">
        <v>2690.23</v>
      </c>
      <c r="H60" s="7">
        <v>2872.56</v>
      </c>
      <c r="I60" s="7">
        <v>2896.46</v>
      </c>
      <c r="J60" s="7">
        <v>2996.83</v>
      </c>
      <c r="K60" s="7">
        <v>2845.66</v>
      </c>
      <c r="L60" s="7">
        <v>3305.84</v>
      </c>
      <c r="M60" s="7">
        <v>2666.82</v>
      </c>
      <c r="N60" s="7">
        <v>2923.23</v>
      </c>
      <c r="O60" s="7">
        <v>2891.31</v>
      </c>
      <c r="P60" s="7">
        <f>O60*O60/N60</f>
        <v>2859.738548147080</v>
      </c>
      <c r="Q60" s="7">
        <f>P60*P60/O60</f>
        <v>2828.511838494790</v>
      </c>
      <c r="R60" s="7">
        <f>Q60*Q60/P60</f>
        <v>2797.626106655430</v>
      </c>
      <c r="S60" s="7">
        <f>R60*R60/Q60</f>
        <v>2767.077629346270</v>
      </c>
      <c r="T60" s="7">
        <f>S60*S60/R60</f>
        <v>2736.862723940690</v>
      </c>
      <c r="U60" s="7">
        <f>T60*T60/S60</f>
        <v>2706.977748024250</v>
      </c>
      <c r="V60" s="7">
        <f>U60*U60/T60</f>
        <v>2677.4190989556</v>
      </c>
      <c r="W60" s="7">
        <f>V60*V60/U60</f>
        <v>2648.183213432160</v>
      </c>
      <c r="X60" s="7">
        <f>W60*W60/V60</f>
        <v>2619.266567060590</v>
      </c>
      <c r="Y60" s="7">
        <f>X60*X60/W60</f>
        <v>2590.6656739319</v>
      </c>
      <c r="Z60" s="7">
        <f>Y60*Y60/X60</f>
        <v>2562.377086201230</v>
      </c>
      <c r="AA60" s="7">
        <f>Z60*Z60/Y60</f>
        <v>2534.397393672230</v>
      </c>
      <c r="AB60" s="7">
        <f>AA60*AA60/Z60</f>
        <v>2506.723223385930</v>
      </c>
      <c r="AC60" s="7">
        <f>AB60*AB60/AA60</f>
        <v>2479.351239214150</v>
      </c>
      <c r="AD60" s="7">
        <f>AC60*AC60/AB60</f>
        <v>2452.278141457320</v>
      </c>
      <c r="AE60" s="7">
        <f>SUM(A60:AD60)</f>
        <v>81277.3762319196</v>
      </c>
    </row>
    <row r="61" ht="18.05" customHeight="1">
      <c r="A61" s="7">
        <f>B61*B61/C61</f>
        <v>1345.782565462610</v>
      </c>
      <c r="B61" s="7">
        <f>C61*C61/D61</f>
        <v>1774.356600048150</v>
      </c>
      <c r="C61" s="7">
        <f>D61*D61/E61</f>
        <v>2339.413085688330</v>
      </c>
      <c r="D61" s="7">
        <f>E61*E61/F61</f>
        <v>3084.415830133180</v>
      </c>
      <c r="E61" s="7">
        <v>4066.67</v>
      </c>
      <c r="F61" s="7">
        <v>5361.73</v>
      </c>
      <c r="G61" s="7">
        <v>6116.9</v>
      </c>
      <c r="H61" s="7">
        <v>6432.88</v>
      </c>
      <c r="I61" s="7">
        <v>6495.03</v>
      </c>
      <c r="J61" s="7">
        <v>6742.03</v>
      </c>
      <c r="K61" s="7">
        <v>6683.12</v>
      </c>
      <c r="L61" s="7">
        <f>K61*K61/J61</f>
        <v>6624.724739344080</v>
      </c>
      <c r="M61" s="7">
        <f>L61*L61/K61</f>
        <v>6566.839720381720</v>
      </c>
      <c r="N61" s="7">
        <f>M61*M61/L61</f>
        <v>6509.460484761630</v>
      </c>
      <c r="O61" s="7">
        <f>N61*N61/M61</f>
        <v>6452.582613088360</v>
      </c>
      <c r="P61" s="7">
        <f>O61*O61/N61</f>
        <v>6396.201724581920</v>
      </c>
      <c r="Q61" s="7">
        <f>P61*P61/O61</f>
        <v>6340.313476740370</v>
      </c>
      <c r="R61" s="7">
        <f>Q61*Q61/P61</f>
        <v>6284.913565005360</v>
      </c>
      <c r="S61" s="7">
        <f>R61*R61/Q61</f>
        <v>6229.997722430570</v>
      </c>
      <c r="T61" s="7">
        <f>S61*S61/R61</f>
        <v>6175.561719353090</v>
      </c>
      <c r="U61" s="7">
        <f>T61*T61/S61</f>
        <v>6121.601363067640</v>
      </c>
      <c r="V61" s="7">
        <f>U61*U61/T61</f>
        <v>6068.112497503650</v>
      </c>
      <c r="W61" s="7">
        <f>V61*V61/U61</f>
        <v>6015.091002905140</v>
      </c>
      <c r="X61" s="7">
        <f>W61*W61/V61</f>
        <v>5962.532795513420</v>
      </c>
      <c r="Y61" s="7">
        <f>X61*X61/W61</f>
        <v>5910.433827252560</v>
      </c>
      <c r="Z61" s="7">
        <f>Y61*Y61/X61</f>
        <v>5858.790085417610</v>
      </c>
      <c r="AA61" s="7">
        <f>Z61*Z61/Y61</f>
        <v>5807.597592365520</v>
      </c>
      <c r="AB61" s="7">
        <f>AA61*AA61/Z61</f>
        <v>5756.852405208790</v>
      </c>
      <c r="AC61" s="7">
        <f>AB61*AB61/AA61</f>
        <v>5706.550615511790</v>
      </c>
      <c r="AD61" s="7">
        <f>AC61*AC61/AB61</f>
        <v>5656.688348989720</v>
      </c>
      <c r="AE61" s="7">
        <f>SUM(A61:AD61)</f>
        <v>166887.174380755</v>
      </c>
    </row>
    <row r="62" ht="19" customHeight="1">
      <c r="A62" s="7">
        <f>2*B62-C62</f>
        <v>11353.6859932</v>
      </c>
      <c r="B62" s="7">
        <f>2*C62-D62</f>
        <v>11248.12749388</v>
      </c>
      <c r="C62" s="7">
        <f>2*D62-E62</f>
        <v>11142.56899456</v>
      </c>
      <c r="D62" s="7">
        <f>2*E62-F62</f>
        <v>11037.01049524</v>
      </c>
      <c r="E62" s="7">
        <f>2*F62-G62</f>
        <v>10931.45199592</v>
      </c>
      <c r="F62" s="7">
        <v>10825.8934966</v>
      </c>
      <c r="G62" s="7">
        <f>F62+(K62-F62)/5*1</f>
        <v>10720.33499728</v>
      </c>
      <c r="H62" s="8">
        <f>F62+(K62-F62)/5*2</f>
        <v>10614.77649796</v>
      </c>
      <c r="I62" s="7">
        <f>F62+(K62-F62)/5*3</f>
        <v>10509.21799864</v>
      </c>
      <c r="J62" s="7">
        <f>F62+(K62-F62)/5*4</f>
        <v>10403.65949932</v>
      </c>
      <c r="K62" s="7">
        <v>10298.101</v>
      </c>
      <c r="L62" s="7">
        <f>K62+(P62-K62)/5*1</f>
        <v>10875.6148</v>
      </c>
      <c r="M62" s="8">
        <f>K62+(P62-K62)/5*2</f>
        <v>11453.1286</v>
      </c>
      <c r="N62" s="7">
        <f>K62+(P62-K62)/5*3</f>
        <v>12030.6424</v>
      </c>
      <c r="O62" s="7">
        <f>K62+(P62-K62)/5*4</f>
        <v>12608.1562</v>
      </c>
      <c r="P62" s="7">
        <v>13185.67</v>
      </c>
      <c r="Q62" s="7">
        <f>P62+(Z62-P62)/10*1</f>
        <v>13464.818</v>
      </c>
      <c r="R62" s="7">
        <f>P62+(Z62-P62)/10*2</f>
        <v>13743.966</v>
      </c>
      <c r="S62" s="7">
        <f>P62+(Z62-P62)/10*3</f>
        <v>14023.114</v>
      </c>
      <c r="T62" s="7">
        <f>P62+(Z62-P62)/10*4</f>
        <v>14302.262</v>
      </c>
      <c r="U62" s="7">
        <f>P62+(Z62-P62)/10*5</f>
        <v>14581.41</v>
      </c>
      <c r="V62" s="7">
        <f>P62+(Z62-P62)/10*6</f>
        <v>14860.558</v>
      </c>
      <c r="W62" s="7">
        <f>P62+(Z62-P62)/10*7</f>
        <v>15139.706</v>
      </c>
      <c r="X62" s="7">
        <f>P62+(Z62-P62)/10*8</f>
        <v>15418.854</v>
      </c>
      <c r="Y62" s="7">
        <f>P62+(Z62-P62)/10*9</f>
        <v>15698.002</v>
      </c>
      <c r="Z62" s="7">
        <v>15977.15</v>
      </c>
      <c r="AA62" s="7">
        <f>2*Z62-Y62</f>
        <v>16256.298</v>
      </c>
      <c r="AB62" s="7">
        <f>2*AA62-Z62</f>
        <v>16535.446</v>
      </c>
      <c r="AC62" s="7">
        <f>2*AB62-AA62</f>
        <v>16814.594</v>
      </c>
      <c r="AD62" s="7">
        <f>2*AC62-AB62</f>
        <v>17093.742</v>
      </c>
      <c r="AE62" s="7">
        <f>SUM(A62:AD62)</f>
        <v>393147.9604626</v>
      </c>
    </row>
    <row r="63" ht="18.05" customHeight="1">
      <c r="A63" s="7">
        <f>2*B63-C63</f>
        <v>1007902.29066668</v>
      </c>
      <c r="B63" s="7">
        <f>2*C63-D63</f>
        <v>1059488.71800001</v>
      </c>
      <c r="C63" s="7">
        <f>2*D63-E63</f>
        <v>1111075.14533334</v>
      </c>
      <c r="D63" s="7">
        <f>2*E63-F63</f>
        <v>1162661.57266667</v>
      </c>
      <c r="E63" s="7">
        <v>1214248</v>
      </c>
      <c r="F63" s="7">
        <f>E63+(K63-E63)/6*1</f>
        <v>1265834.42733333</v>
      </c>
      <c r="G63" s="7">
        <f>E63+(K63-E63)/6*2</f>
        <v>1317420.85466667</v>
      </c>
      <c r="H63" s="7">
        <f>E63+(K63-E63)/6*3</f>
        <v>1369007.282</v>
      </c>
      <c r="I63" s="7">
        <f>E63+(K63-E63)/6*4</f>
        <v>1420593.70933333</v>
      </c>
      <c r="J63" s="7">
        <f>E63+(K63-E63)/6*5</f>
        <v>1472180.13666667</v>
      </c>
      <c r="K63" s="7">
        <v>1523766.564</v>
      </c>
      <c r="L63" s="7">
        <f>K63+(U63-K63)/10*1</f>
        <v>1585072.5176</v>
      </c>
      <c r="M63" s="7">
        <f>K63+(U63-K63)/10*2</f>
        <v>1646378.4712</v>
      </c>
      <c r="N63" s="7">
        <f>K63+(U63-K63)/10*3</f>
        <v>1707684.4248</v>
      </c>
      <c r="O63" s="7">
        <f>K63+(U63-K63)/10*4</f>
        <v>1768990.3784</v>
      </c>
      <c r="P63" s="7">
        <f>K63+(U63-K63)/10*5</f>
        <v>1830296.332</v>
      </c>
      <c r="Q63" s="7">
        <f>K63+(U63-K63)/10*6</f>
        <v>1891602.2856</v>
      </c>
      <c r="R63" s="7">
        <f>K63+(U63-K63)/10*7</f>
        <v>1952908.2392</v>
      </c>
      <c r="S63" s="7">
        <f>K63+(U63-K63)/10*8</f>
        <v>2014214.1928</v>
      </c>
      <c r="T63" s="7">
        <f>K63+(U63-K63)/10*9</f>
        <v>2075520.1464</v>
      </c>
      <c r="U63" s="7">
        <v>2136826.1</v>
      </c>
      <c r="V63" s="7">
        <f>U63+(AA63-U63)/6*1</f>
        <v>2253925.90833333</v>
      </c>
      <c r="W63" s="7">
        <f>U63+(AA63-U63)/6*2</f>
        <v>2371025.71666667</v>
      </c>
      <c r="X63" s="7">
        <f>U63+(AA63-U63)/6*3</f>
        <v>2488125.525</v>
      </c>
      <c r="Y63" s="7">
        <f>U63+(AA63-U63)/6*4</f>
        <v>2605225.33333333</v>
      </c>
      <c r="Z63" s="7">
        <f>U63+(AA63-U63)/6*5</f>
        <v>2722325.14166667</v>
      </c>
      <c r="AA63" s="7">
        <v>2839424.95</v>
      </c>
      <c r="AB63" s="7">
        <f>2*AA63-Z63</f>
        <v>2956524.75833333</v>
      </c>
      <c r="AC63" s="7">
        <f>2*AB63-AA63</f>
        <v>3073624.56666666</v>
      </c>
      <c r="AD63" s="7">
        <f>2*AC63-AB63</f>
        <v>3190724.37499999</v>
      </c>
      <c r="AE63" s="7">
        <f>SUM(A63:AD63)</f>
        <v>57034598.0636667</v>
      </c>
    </row>
    <row r="64" ht="18.05" customHeight="1">
      <c r="A64" s="7">
        <v>266818.39</v>
      </c>
      <c r="B64" s="7">
        <v>292610.4</v>
      </c>
      <c r="C64" s="7">
        <v>306828.59</v>
      </c>
      <c r="D64" s="7">
        <v>318657.49</v>
      </c>
      <c r="E64" s="7">
        <v>334191.21</v>
      </c>
      <c r="F64" s="7">
        <f>E64+(K64-E64)/6*1</f>
        <v>370881.588333333</v>
      </c>
      <c r="G64" s="7">
        <f>E64+(K64-E64)/6*2</f>
        <v>407571.966666667</v>
      </c>
      <c r="H64" s="7">
        <f>E64+(K64-E64)/6*3</f>
        <v>444262.345</v>
      </c>
      <c r="I64" s="7">
        <f>E64+(K64-E64)/6*4</f>
        <v>480952.723333333</v>
      </c>
      <c r="J64" s="7">
        <f>E64+(K64-E64)/6*5</f>
        <v>517643.101666667</v>
      </c>
      <c r="K64" s="7">
        <v>554333.48</v>
      </c>
      <c r="L64" s="7">
        <f>2*K64-J64</f>
        <v>591023.858333333</v>
      </c>
      <c r="M64" s="7">
        <f>2*L64-K64</f>
        <v>627714.236666666</v>
      </c>
      <c r="N64" s="7">
        <f>2*M64-L64</f>
        <v>664404.6149999989</v>
      </c>
      <c r="O64" s="7">
        <f>2*N64-M64</f>
        <v>701094.993333332</v>
      </c>
      <c r="P64" s="7">
        <f>2*O64-N64</f>
        <v>737785.371666665</v>
      </c>
      <c r="Q64" s="7">
        <f>2*P64-O64</f>
        <v>774475.749999998</v>
      </c>
      <c r="R64" s="7">
        <f>2*Q64-P64</f>
        <v>811166.128333331</v>
      </c>
      <c r="S64" s="7">
        <f>2*R64-Q64</f>
        <v>847856.506666664</v>
      </c>
      <c r="T64" s="7">
        <f>2*S64-R64</f>
        <v>884546.884999997</v>
      </c>
      <c r="U64" s="7">
        <f>2*T64-S64</f>
        <v>921237.26333333</v>
      </c>
      <c r="V64" s="7">
        <f>2*U64-T64</f>
        <v>957927.641666663</v>
      </c>
      <c r="W64" s="7">
        <f>2*V64-U64</f>
        <v>994618.0199999959</v>
      </c>
      <c r="X64" s="7">
        <f>2*W64-V64</f>
        <v>1031308.39833333</v>
      </c>
      <c r="Y64" s="7">
        <f>2*X64-W64</f>
        <v>1067998.77666666</v>
      </c>
      <c r="Z64" s="7">
        <f>2*Y64-X64</f>
        <v>1104689.15499999</v>
      </c>
      <c r="AA64" s="7">
        <f>2*Z64-Y64</f>
        <v>1141379.53333332</v>
      </c>
      <c r="AB64" s="7">
        <f>2*AA64-Z64</f>
        <v>1178069.91166665</v>
      </c>
      <c r="AC64" s="7">
        <f>2*AB64-AA64</f>
        <v>1214760.28999998</v>
      </c>
      <c r="AD64" s="7">
        <f>2*AC64-AB64</f>
        <v>1251450.66833331</v>
      </c>
      <c r="AE64" s="7">
        <f>SUM(A64:AD64)</f>
        <v>21798259.2883332</v>
      </c>
    </row>
    <row r="65" ht="18.05" customHeight="1">
      <c r="A65" s="7">
        <f>2*B65-C65</f>
        <v>319942.711666668</v>
      </c>
      <c r="B65" s="7">
        <f>2*C65-D65</f>
        <v>336315.357500001</v>
      </c>
      <c r="C65" s="7">
        <f>2*D65-E65</f>
        <v>352688.003333334</v>
      </c>
      <c r="D65" s="7">
        <f>2*E65-F65</f>
        <v>369060.649166667</v>
      </c>
      <c r="E65" s="7">
        <v>385433.295</v>
      </c>
      <c r="F65" s="7">
        <f>E65+(K65-E65)/6*1</f>
        <v>401805.940833333</v>
      </c>
      <c r="G65" s="7">
        <f>E65+(K65-E65)/6*2</f>
        <v>418178.586666667</v>
      </c>
      <c r="H65" s="7">
        <f>E65+(K65-E65)/6*3</f>
        <v>434551.2325</v>
      </c>
      <c r="I65" s="7">
        <f>E65+(K65-E65)/6*4</f>
        <v>450923.878333333</v>
      </c>
      <c r="J65" s="7">
        <f>E65+(K65-E65)/6*5</f>
        <v>467296.524166667</v>
      </c>
      <c r="K65" s="7">
        <v>483669.17</v>
      </c>
      <c r="L65" s="7">
        <f>K65^2/J65</f>
        <v>500615.463437628</v>
      </c>
      <c r="M65" s="7">
        <f>L65^2/K65</f>
        <v>518155.503343062</v>
      </c>
      <c r="N65" s="7">
        <f>M65^2/L65</f>
        <v>536310.092782727</v>
      </c>
      <c r="O65" s="7">
        <f>N65^2/M65</f>
        <v>555100.763699085</v>
      </c>
      <c r="P65" s="7">
        <f>O65^2/N65</f>
        <v>574549.802448229</v>
      </c>
      <c r="Q65" s="7">
        <f>P65^2/O65</f>
        <v>594680.27623224</v>
      </c>
      <c r="R65" s="7">
        <f>Q65^2/P65</f>
        <v>615516.060457647</v>
      </c>
      <c r="S65" s="7">
        <f>R65^2/Q65</f>
        <v>637081.867052449</v>
      </c>
      <c r="T65" s="7">
        <f>S65^2/R65</f>
        <v>659403.273775278</v>
      </c>
      <c r="U65" s="7">
        <f>T65^2/S65</f>
        <v>682506.754551464</v>
      </c>
      <c r="V65" s="7">
        <f>U65^2/T65</f>
        <v>706419.7108719849</v>
      </c>
      <c r="W65" s="7">
        <f>V65^2/U65</f>
        <v>731170.50429254</v>
      </c>
      <c r="X65" s="7">
        <f>W65^2/V65</f>
        <v>756788.490071291</v>
      </c>
      <c r="Y65" s="7">
        <f>X65^2/W65</f>
        <v>783304.051985167</v>
      </c>
      <c r="Z65" s="7">
        <f>Y65^2/X65</f>
        <v>810748.638366028</v>
      </c>
      <c r="AA65" s="7">
        <f>Z65^2/Y65</f>
        <v>839154.7993994229</v>
      </c>
      <c r="AB65" s="7">
        <f>AA65^2/Z65</f>
        <v>868556.225730187</v>
      </c>
      <c r="AC65" s="7">
        <f>AB65^2/AA65</f>
        <v>898987.788420657</v>
      </c>
      <c r="AD65" s="7">
        <f>AC65^2/AB65</f>
        <v>930485.580308903</v>
      </c>
      <c r="AE65" s="7">
        <f>SUM(A65:AD65)</f>
        <v>17619400.9963927</v>
      </c>
    </row>
    <row r="66" ht="18.05" customHeight="1">
      <c r="A66" s="7">
        <v>72658</v>
      </c>
      <c r="B66" s="7">
        <v>72658</v>
      </c>
      <c r="C66" s="7">
        <v>72658</v>
      </c>
      <c r="D66" s="7">
        <v>72658</v>
      </c>
      <c r="E66" s="7">
        <v>72658</v>
      </c>
      <c r="F66" s="7">
        <v>72658</v>
      </c>
      <c r="G66" s="7">
        <v>72658</v>
      </c>
      <c r="H66" s="7">
        <v>72658</v>
      </c>
      <c r="I66" s="7">
        <v>72658</v>
      </c>
      <c r="J66" s="7">
        <v>72658</v>
      </c>
      <c r="K66" s="7">
        <v>72658</v>
      </c>
      <c r="L66" s="7">
        <v>72658</v>
      </c>
      <c r="M66" s="7">
        <v>72658</v>
      </c>
      <c r="N66" s="7">
        <v>72658</v>
      </c>
      <c r="O66" s="7">
        <v>72658</v>
      </c>
      <c r="P66" s="7">
        <v>72658</v>
      </c>
      <c r="Q66" s="7">
        <v>72658</v>
      </c>
      <c r="R66" s="7">
        <v>72658</v>
      </c>
      <c r="S66" s="7">
        <v>72658</v>
      </c>
      <c r="T66" s="7">
        <v>72658</v>
      </c>
      <c r="U66" s="7">
        <v>72658</v>
      </c>
      <c r="V66" s="7">
        <v>72658</v>
      </c>
      <c r="W66" s="7">
        <v>72658</v>
      </c>
      <c r="X66" s="7">
        <v>72658</v>
      </c>
      <c r="Y66" s="7">
        <v>72658</v>
      </c>
      <c r="Z66" s="7">
        <v>72658</v>
      </c>
      <c r="AA66" s="7">
        <v>72658</v>
      </c>
      <c r="AB66" s="7">
        <v>72658</v>
      </c>
      <c r="AC66" s="7">
        <v>72658</v>
      </c>
      <c r="AD66" s="7">
        <v>72658</v>
      </c>
      <c r="AE66" s="7">
        <f>SUM(A66:AD66)</f>
        <v>2179740</v>
      </c>
    </row>
    <row r="67" ht="18.05" customHeight="1">
      <c r="A67" s="7">
        <f>B67^2/C67</f>
        <v>45240.89166727</v>
      </c>
      <c r="B67" s="7">
        <f>C67^2/D67</f>
        <v>47106.4216196637</v>
      </c>
      <c r="C67" s="7">
        <f>D67^2/E67</f>
        <v>49048.8775979384</v>
      </c>
      <c r="D67" s="7">
        <f>E67^2/F67</f>
        <v>51071.4316838129</v>
      </c>
      <c r="E67" s="7">
        <f>F67^2/G67</f>
        <v>53177.3867613231</v>
      </c>
      <c r="F67" s="7">
        <f>G67^2/H67</f>
        <v>55370.1819105185</v>
      </c>
      <c r="G67" s="7">
        <v>57653.3980235705</v>
      </c>
      <c r="H67" s="7">
        <f>G67+(K67-G67)/4*1</f>
        <v>60030.7636524635</v>
      </c>
      <c r="I67" s="7">
        <f>G67+(K67-G67)/4*2</f>
        <v>62408.1292813564</v>
      </c>
      <c r="J67" s="7">
        <f>G67+(K67-G67)/4*3</f>
        <v>64785.4949102494</v>
      </c>
      <c r="K67" s="7">
        <v>67162.8605391423</v>
      </c>
      <c r="L67" s="7">
        <f>K67+(N67-K67)/3*1</f>
        <v>68066.0147865004</v>
      </c>
      <c r="M67" s="7">
        <f>K67+(N67-K67)/3*2</f>
        <v>68969.1690338586</v>
      </c>
      <c r="N67" s="7">
        <v>69872.3232812167</v>
      </c>
      <c r="O67" s="7">
        <v>70198.4078465073</v>
      </c>
      <c r="P67" s="7">
        <v>70797.739113708405</v>
      </c>
      <c r="Q67" s="7">
        <v>72146.960457886</v>
      </c>
      <c r="R67" s="7">
        <v>75379.5201735271</v>
      </c>
      <c r="S67" s="7">
        <v>76766.006209368206</v>
      </c>
      <c r="T67" s="7">
        <v>72929.9551188523</v>
      </c>
      <c r="U67" s="7">
        <v>75804.528072511806</v>
      </c>
      <c r="V67" s="7">
        <v>77963.4043161618</v>
      </c>
      <c r="W67" s="7">
        <v>83904.908922903895</v>
      </c>
      <c r="X67" s="7">
        <v>78353.5519488159</v>
      </c>
      <c r="Y67" s="7">
        <v>76119.8333138273</v>
      </c>
      <c r="Z67" s="7">
        <v>79163.865352284105</v>
      </c>
      <c r="AA67" s="7">
        <v>79107.9917495588</v>
      </c>
      <c r="AB67" s="7">
        <v>77903.081984478107</v>
      </c>
      <c r="AC67" s="7">
        <v>78463.4078999062</v>
      </c>
      <c r="AD67" s="7">
        <v>79301.0201424058</v>
      </c>
      <c r="AE67" s="7">
        <f>SUM(A67:AD67)</f>
        <v>2044267.52737159</v>
      </c>
    </row>
    <row r="68" ht="18.05" customHeight="1">
      <c r="A68" s="7">
        <f>2*B68-C68</f>
        <v>149763.60372</v>
      </c>
      <c r="B68" s="7">
        <f>2*C68-D68</f>
        <v>141401.2534875</v>
      </c>
      <c r="C68" s="7">
        <f>2*D68-E68</f>
        <v>133038.903255</v>
      </c>
      <c r="D68" s="7">
        <f>2*E68-F68</f>
        <v>124676.5530225</v>
      </c>
      <c r="E68" s="7">
        <v>116314.20279</v>
      </c>
      <c r="F68" s="7">
        <f>E68+(Q68-E68)/12*1</f>
        <v>107951.8525575</v>
      </c>
      <c r="G68" s="7">
        <f>E68+(Q68-E68)/12*2</f>
        <v>99589.502324999994</v>
      </c>
      <c r="H68" s="7">
        <f>E68+(Q68-E68)/12*3</f>
        <v>91227.152092499993</v>
      </c>
      <c r="I68" s="7">
        <f>E68+(Q68-E68)/12*4</f>
        <v>82864.801860000007</v>
      </c>
      <c r="J68" s="7">
        <f>E68+(Q68-E68)/12*5</f>
        <v>74502.451627500006</v>
      </c>
      <c r="K68" s="7">
        <f>E68+(Q68-E68)/12*6</f>
        <v>66140.101395000005</v>
      </c>
      <c r="L68" s="7">
        <f>E68+(Q68-E68)/12*7</f>
        <v>57777.7511625</v>
      </c>
      <c r="M68" s="7">
        <f>E68+(Q68-E68)/12*8</f>
        <v>49415.40093</v>
      </c>
      <c r="N68" s="7">
        <f>E68+(Q68-E68)/12*9</f>
        <v>41053.0506975</v>
      </c>
      <c r="O68" s="7">
        <f>E68+(Q68-E68)/12*10</f>
        <v>32690.700465</v>
      </c>
      <c r="P68" s="7">
        <f>E68+(Q68-E68)/12*11</f>
        <v>24328.3502325</v>
      </c>
      <c r="Q68" s="7">
        <v>15966</v>
      </c>
      <c r="R68" s="7">
        <v>15762.05</v>
      </c>
      <c r="S68" s="7">
        <v>18465.11</v>
      </c>
      <c r="T68" s="7">
        <v>15533.79</v>
      </c>
      <c r="U68" s="7">
        <v>14866.26</v>
      </c>
      <c r="V68" s="7">
        <f>(U68+W68)/2</f>
        <v>14892.375</v>
      </c>
      <c r="W68" s="7">
        <v>14918.49</v>
      </c>
      <c r="X68" s="7">
        <f>2*W68-V68</f>
        <v>14944.605</v>
      </c>
      <c r="Y68" s="7">
        <f>2*X68-W68</f>
        <v>14970.72</v>
      </c>
      <c r="Z68" s="7">
        <f>2*Y68-X68</f>
        <v>14996.835</v>
      </c>
      <c r="AA68" s="7">
        <f>2*Z68-Y68</f>
        <v>15022.95</v>
      </c>
      <c r="AB68" s="7">
        <f>2*AA68-Z68</f>
        <v>15049.065</v>
      </c>
      <c r="AC68" s="7">
        <f>2*AB68-AA68</f>
        <v>15075.18</v>
      </c>
      <c r="AD68" s="7">
        <f>2*AC68-AB68</f>
        <v>15101.295</v>
      </c>
      <c r="AE68" s="7">
        <f>SUM(A68:AD68)</f>
        <v>1608300.35662</v>
      </c>
    </row>
    <row r="69" ht="18.05" customHeight="1">
      <c r="A69" s="7">
        <f>2*B69-C69</f>
        <v>23637.714693022</v>
      </c>
      <c r="B69" s="7">
        <f>2*C69-D69</f>
        <v>23214.1360197665</v>
      </c>
      <c r="C69" s="7">
        <f>2*D69-E69</f>
        <v>22790.557346511</v>
      </c>
      <c r="D69" s="7">
        <f>2*E69-F69</f>
        <v>22366.9786732555</v>
      </c>
      <c r="E69" s="7">
        <v>21943.4</v>
      </c>
      <c r="F69" s="7">
        <f>E69+(K69-E69)/6*1</f>
        <v>21519.8213267445</v>
      </c>
      <c r="G69" s="7">
        <f>E69+(K69-E69)/6*2</f>
        <v>21096.242653489</v>
      </c>
      <c r="H69" s="7">
        <f>E69+(K69-E69)/6*3</f>
        <v>20672.6639802335</v>
      </c>
      <c r="I69" s="7">
        <f>E69+(K69-E69)/6*4</f>
        <v>20249.0853069779</v>
      </c>
      <c r="J69" s="7">
        <f>E69+(K69-E69)/6*5</f>
        <v>19825.5066337224</v>
      </c>
      <c r="K69" s="7">
        <v>19401.9279604669</v>
      </c>
      <c r="L69" s="7">
        <f>K69+(Q69-K69)/6*1</f>
        <v>20793.6066337224</v>
      </c>
      <c r="M69" s="7">
        <f>K69+(Q69-K69)/6*2</f>
        <v>22185.2853069779</v>
      </c>
      <c r="N69" s="7">
        <f>K69+(Q69-K69)/6*3</f>
        <v>23576.9639802335</v>
      </c>
      <c r="O69" s="7">
        <f>K69+(Q69-K69)/6*4</f>
        <v>24968.642653489</v>
      </c>
      <c r="P69" s="7">
        <f>K69+(Q69-K69)/6*5</f>
        <v>26360.3213267445</v>
      </c>
      <c r="Q69" s="7">
        <v>27752</v>
      </c>
      <c r="R69" s="7">
        <f>Q69+(AA69-Q69)/10*1</f>
        <v>28172.32483</v>
      </c>
      <c r="S69" s="7">
        <f>Q69+(AA69-Q69)/10*2</f>
        <v>28592.64966</v>
      </c>
      <c r="T69" s="7">
        <f>Q69+(AA69-Q69)/10*3</f>
        <v>29012.97449</v>
      </c>
      <c r="U69" s="7">
        <f>Q69+(AA69-Q69)/10*4</f>
        <v>29433.29932</v>
      </c>
      <c r="V69" s="7">
        <f>Q69+(AA69-Q69)/10*5</f>
        <v>29853.62415</v>
      </c>
      <c r="W69" s="7">
        <f>Q69+(AA69-Q69)/10*6</f>
        <v>30273.94898</v>
      </c>
      <c r="X69" s="7">
        <f>Q69+(AA69-Q69)/10*7</f>
        <v>30694.27381</v>
      </c>
      <c r="Y69" s="7">
        <f>Q69+(AA69-Q69)/10*8</f>
        <v>31114.59864</v>
      </c>
      <c r="Z69" s="7">
        <f>Q69+(AA69-Q69)/10*9</f>
        <v>31534.92347</v>
      </c>
      <c r="AA69" s="7">
        <v>31955.2483</v>
      </c>
      <c r="AB69" s="7">
        <f>2*AA69-Z69</f>
        <v>32375.57313</v>
      </c>
      <c r="AC69" s="7">
        <f>2*AB69-AA69</f>
        <v>32795.89796</v>
      </c>
      <c r="AD69" s="7">
        <f>2*AC69-AB69</f>
        <v>33216.22279</v>
      </c>
      <c r="AE69" s="7">
        <f>SUM(A69:AD69)</f>
        <v>781380.414025357</v>
      </c>
    </row>
    <row r="70" ht="19" customHeight="1">
      <c r="A70" s="7">
        <f>B70^2/C70</f>
        <v>3083.5063829295</v>
      </c>
      <c r="B70" s="7">
        <f>C70^2/D70</f>
        <v>5008.671620379160</v>
      </c>
      <c r="C70" s="7">
        <f>D70^2/E70</f>
        <v>8135.800055311630</v>
      </c>
      <c r="D70" s="7">
        <f>E70^2/F70</f>
        <v>13215.3288450158</v>
      </c>
      <c r="E70" s="7">
        <v>21466.2252384</v>
      </c>
      <c r="F70" s="7">
        <v>34868.51</v>
      </c>
      <c r="G70" s="7">
        <f>F70+(K70-F70)/5*1</f>
        <v>34737.418</v>
      </c>
      <c r="H70" s="8">
        <f>F70+(K70-F70)/5*2</f>
        <v>34606.326</v>
      </c>
      <c r="I70" s="7">
        <f>F70+(K70-F70)/5*3</f>
        <v>34475.234</v>
      </c>
      <c r="J70" s="7">
        <f>F70+(K70-F70)/5*4</f>
        <v>34344.142</v>
      </c>
      <c r="K70" s="7">
        <v>34213.05</v>
      </c>
      <c r="L70" s="7">
        <f>K70+(P70-K70)/5*1</f>
        <v>35323.472</v>
      </c>
      <c r="M70" s="8">
        <f>K70+(P70-K70)/5*2</f>
        <v>36433.894</v>
      </c>
      <c r="N70" s="7">
        <f>K70+(P70-K70)/5*3</f>
        <v>37544.316</v>
      </c>
      <c r="O70" s="7">
        <f>K70+(P70-K70)/5*4</f>
        <v>38654.738</v>
      </c>
      <c r="P70" s="7">
        <v>39765.16</v>
      </c>
      <c r="Q70" s="7">
        <f>P70+(U70-P70)/5*1</f>
        <v>41804.946</v>
      </c>
      <c r="R70" s="8">
        <f>P70+(U70-P70)/5*2</f>
        <v>43844.732</v>
      </c>
      <c r="S70" s="7">
        <f>P70+(U70-P70)/5*3</f>
        <v>45884.518</v>
      </c>
      <c r="T70" s="7">
        <f>P70+(U70-P70)/5*4</f>
        <v>47924.304</v>
      </c>
      <c r="U70" s="7">
        <v>49964.09</v>
      </c>
      <c r="V70" s="7">
        <f>2*U70-T70</f>
        <v>52003.876</v>
      </c>
      <c r="W70" s="7">
        <f>2*V70-U70</f>
        <v>54043.662</v>
      </c>
      <c r="X70" s="7">
        <f>2*W70-V70</f>
        <v>56083.448</v>
      </c>
      <c r="Y70" s="7">
        <f>2*X70-W70</f>
        <v>58123.234</v>
      </c>
      <c r="Z70" s="7">
        <f>2*Y70-X70</f>
        <v>60163.02</v>
      </c>
      <c r="AA70" s="7">
        <f>2*Z70-Y70</f>
        <v>62202.806</v>
      </c>
      <c r="AB70" s="7">
        <f>2*AA70-Z70</f>
        <v>64242.592</v>
      </c>
      <c r="AC70" s="7">
        <f>2*AB70-AA70</f>
        <v>66282.378</v>
      </c>
      <c r="AD70" s="7">
        <f>2*AC70-AB70</f>
        <v>68322.164</v>
      </c>
      <c r="AE70" s="7">
        <f>SUM(A70:AD70)</f>
        <v>1216765.56214204</v>
      </c>
    </row>
    <row r="71" ht="18.05" customHeight="1">
      <c r="A71" s="7">
        <f>B71^2/C71</f>
        <v>27.3114236424807</v>
      </c>
      <c r="B71" s="7">
        <f>C71^2/D71</f>
        <v>27.4757942544373</v>
      </c>
      <c r="C71" s="7">
        <f>D71^2/E71</f>
        <v>27.6411541117159</v>
      </c>
      <c r="D71" s="7">
        <f>E71^2/F71</f>
        <v>27.8075091679739</v>
      </c>
      <c r="E71" s="7">
        <v>27.9748654127</v>
      </c>
      <c r="F71" s="7">
        <f>E71+(O71-E71)/10*1</f>
        <v>28.143228871430</v>
      </c>
      <c r="G71" s="7">
        <f>E71+(O71-E71)/10*2</f>
        <v>28.311592330160</v>
      </c>
      <c r="H71" s="7">
        <f>E71+(O71-E71)/10*3</f>
        <v>28.479955788890</v>
      </c>
      <c r="I71" s="7">
        <f>E71+(O71-E71)/10*4</f>
        <v>28.648319247620</v>
      </c>
      <c r="J71" s="7">
        <f>E71+(O71-E71)/10*5</f>
        <v>28.816682706350</v>
      </c>
      <c r="K71" s="7">
        <f>E71+(O71-E71)/10*6</f>
        <v>28.985046165080</v>
      </c>
      <c r="L71" s="7">
        <f>E71+(O71-E71)/10*7</f>
        <v>29.153409623810</v>
      </c>
      <c r="M71" s="7">
        <f>E71+(O71-E71)/10*8</f>
        <v>29.321773082540</v>
      </c>
      <c r="N71" s="7">
        <f>E71+(O71-E71)/10*9</f>
        <v>29.490136541270</v>
      </c>
      <c r="O71" s="7">
        <v>29.6585</v>
      </c>
      <c r="P71" s="7">
        <v>31.2295</v>
      </c>
      <c r="Q71" s="7">
        <v>256.409123</v>
      </c>
      <c r="R71" s="7">
        <v>271.20881</v>
      </c>
      <c r="S71" s="7">
        <v>170.314553</v>
      </c>
      <c r="T71" s="7">
        <f>S71^2/R71</f>
        <v>106.954663322293</v>
      </c>
      <c r="U71" s="7">
        <f>T71^2/S71</f>
        <v>67.16572251101201</v>
      </c>
      <c r="V71" s="7">
        <f>U71^2/T71</f>
        <v>42.1789395646293</v>
      </c>
      <c r="W71" s="7">
        <f>V71^2/U71</f>
        <v>26.4876618055433</v>
      </c>
      <c r="X71" s="7">
        <f>W71^2/V71</f>
        <v>16.6338043385327</v>
      </c>
      <c r="Y71" s="7">
        <f>X71^2/W71</f>
        <v>10.4457482432325</v>
      </c>
      <c r="Z71" s="7">
        <f>Y71^2/X71</f>
        <v>6.55975350799515</v>
      </c>
      <c r="AA71" s="7">
        <f>Z71^2/Y71</f>
        <v>4.11941443386143</v>
      </c>
      <c r="AB71" s="7">
        <f>AA71^2/Z71</f>
        <v>2.58692270330327</v>
      </c>
      <c r="AC71" s="7">
        <f>AB71^2/AA71</f>
        <v>1.62454377443952</v>
      </c>
      <c r="AD71" s="7">
        <f>AC71^2/AB71</f>
        <v>1.02018605801412</v>
      </c>
      <c r="AE71" s="7">
        <f>SUM(A71:AD71)</f>
        <v>1442.158737209310</v>
      </c>
    </row>
    <row r="72" ht="18.05" customHeight="1">
      <c r="A72" s="7">
        <f>2*B72-C72</f>
        <v>22561.8285454544</v>
      </c>
      <c r="B72" s="7">
        <f>2*C72-D72</f>
        <v>25014.7189090908</v>
      </c>
      <c r="C72" s="7">
        <f>2*D72-E72</f>
        <v>27467.6092727272</v>
      </c>
      <c r="D72" s="7">
        <f>2*E72-F72</f>
        <v>29920.4996363636</v>
      </c>
      <c r="E72" s="7">
        <v>32373.39</v>
      </c>
      <c r="F72" s="7">
        <f>E72+(AA72-E72)/22*1</f>
        <v>34826.2803636364</v>
      </c>
      <c r="G72" s="7">
        <f>E72+(AA72-E72)/22*2</f>
        <v>37279.1707272727</v>
      </c>
      <c r="H72" s="7">
        <f>E72+(AA72-E72)/22*3</f>
        <v>39732.0610909091</v>
      </c>
      <c r="I72" s="7">
        <f>E72+(AA72-E72)/22*4</f>
        <v>42184.9514545455</v>
      </c>
      <c r="J72" s="7">
        <f>E72+(AA72-E72)/22*5</f>
        <v>44637.8418181818</v>
      </c>
      <c r="K72" s="7">
        <f>E72+(AA72-E72)/22*6</f>
        <v>47090.7321818182</v>
      </c>
      <c r="L72" s="7">
        <f>E72+(AA72-E72)/22*7</f>
        <v>49543.6225454545</v>
      </c>
      <c r="M72" s="7">
        <f>E72+(AA72-E72)/22*8</f>
        <v>51996.5129090909</v>
      </c>
      <c r="N72" s="7">
        <f>E72+(AA72-E72)/22*9</f>
        <v>54449.4032727273</v>
      </c>
      <c r="O72" s="7">
        <f>E72+(AA72-E72)/22*10</f>
        <v>56902.2936363636</v>
      </c>
      <c r="P72" s="7">
        <f>E72+(AA72-E72)/22*11</f>
        <v>59355.184</v>
      </c>
      <c r="Q72" s="7">
        <f>E72+(AA72-E72)/22*13</f>
        <v>64260.9647272727</v>
      </c>
      <c r="R72" s="7">
        <f>E72+(AA72-E72)/22*14</f>
        <v>66713.8550909091</v>
      </c>
      <c r="S72" s="7">
        <f>E72+(AA72-E72)/22*15</f>
        <v>69166.7454545455</v>
      </c>
      <c r="T72" s="7">
        <f>E72+(AA72-E72)/22*16</f>
        <v>71619.635818181807</v>
      </c>
      <c r="U72" s="7">
        <f>E72+(AA72-E72)/22*17</f>
        <v>74072.5261818182</v>
      </c>
      <c r="V72" s="7">
        <f>E72+(AA72-E72)/22*18</f>
        <v>76525.4165454545</v>
      </c>
      <c r="W72" s="7">
        <f>E72+(AA72-E72)/22*19</f>
        <v>78978.3069090909</v>
      </c>
      <c r="X72" s="7">
        <f>E72+(AA72-E72)/22*20</f>
        <v>81431.1972727273</v>
      </c>
      <c r="Y72" s="7">
        <f>E72+(AA72-E72)/22*21</f>
        <v>83884.087636363605</v>
      </c>
      <c r="Z72" s="7">
        <f>(Y72+AA72)/2</f>
        <v>85110.5328181818</v>
      </c>
      <c r="AA72" s="7">
        <v>86336.978</v>
      </c>
      <c r="AB72" s="7">
        <f>2*AA72-Z72</f>
        <v>87563.4231818182</v>
      </c>
      <c r="AC72" s="7">
        <f>2*AB72-AA72</f>
        <v>88789.8683636364</v>
      </c>
      <c r="AD72" s="7">
        <f>2*AC72-AB72</f>
        <v>90016.3135454546</v>
      </c>
      <c r="AE72" s="7">
        <f>SUM(A72:AD72)</f>
        <v>1759805.95190909</v>
      </c>
    </row>
    <row r="73" ht="18.05" customHeight="1">
      <c r="A73" s="7">
        <v>28392.4775</v>
      </c>
      <c r="B73" s="7">
        <v>25545.5272</v>
      </c>
      <c r="C73" s="7">
        <v>22097.854</v>
      </c>
      <c r="D73" s="7">
        <v>17662.9912</v>
      </c>
      <c r="E73" s="7">
        <v>13326.0987</v>
      </c>
      <c r="F73" s="7">
        <v>9839.623900000001</v>
      </c>
      <c r="G73" s="7">
        <v>9788.586950000001</v>
      </c>
      <c r="H73" s="7">
        <v>10790.36523</v>
      </c>
      <c r="I73" s="7">
        <v>9642.831539999999</v>
      </c>
      <c r="J73" s="7">
        <v>9223.91768</v>
      </c>
      <c r="K73" s="7">
        <v>9279.343349999999</v>
      </c>
      <c r="L73" s="7">
        <v>9241.102140000001</v>
      </c>
      <c r="M73" s="7">
        <v>9828.881069999999</v>
      </c>
      <c r="N73" s="7">
        <v>10268.92053</v>
      </c>
      <c r="O73" s="7">
        <v>10990.11871</v>
      </c>
      <c r="P73" s="7">
        <v>11369.69172</v>
      </c>
      <c r="Q73" s="7">
        <v>11435.35647</v>
      </c>
      <c r="R73" s="7">
        <v>12478.44174</v>
      </c>
      <c r="S73" s="7">
        <v>13746.29934</v>
      </c>
      <c r="T73" s="7">
        <v>13636.62748</v>
      </c>
      <c r="U73" s="7">
        <v>12773.96484</v>
      </c>
      <c r="V73" s="7">
        <f>U73^2/T73</f>
        <v>11965.8748449992</v>
      </c>
      <c r="W73" s="7">
        <f>V73^2/U73</f>
        <v>11208.9051911141</v>
      </c>
      <c r="X73" s="7">
        <f>W73^2/V73</f>
        <v>10499.8219696316</v>
      </c>
      <c r="Y73" s="7">
        <f>X73^2/W73</f>
        <v>9835.595851177020</v>
      </c>
      <c r="Z73" s="7">
        <f>Y73^2/X73</f>
        <v>9213.389143881341</v>
      </c>
      <c r="AA73" s="7">
        <f>Z73^2/Y73</f>
        <v>8630.543670257890</v>
      </c>
      <c r="AB73" s="7">
        <f>AA73^2/Z73</f>
        <v>8084.569410996310</v>
      </c>
      <c r="AC73" s="7">
        <f>AB73^2/AA73</f>
        <v>7573.133867158130</v>
      </c>
      <c r="AD73" s="7">
        <f>AC73^2/AB73</f>
        <v>7094.052095327310</v>
      </c>
      <c r="AE73" s="7">
        <f>SUM(A73:AD73)</f>
        <v>365464.907334543</v>
      </c>
    </row>
    <row r="74" ht="18.05" customHeight="1">
      <c r="A74" s="7">
        <v>6866.56</v>
      </c>
      <c r="B74" s="7">
        <f>A74+(K74-A74)/10*1</f>
        <v>7069.722</v>
      </c>
      <c r="C74" s="7">
        <f>A74+(K74-A74)/10*2</f>
        <v>7272.884</v>
      </c>
      <c r="D74" s="7">
        <f>A74+(K74-A74)/10*3</f>
        <v>7476.046</v>
      </c>
      <c r="E74" s="7">
        <f>A74+(K74-A74)/10*4</f>
        <v>7679.208</v>
      </c>
      <c r="F74" s="7">
        <f>A74+(K74-A74)/10*5</f>
        <v>7882.37</v>
      </c>
      <c r="G74" s="7">
        <f>A74+(K74-A74)/10*6</f>
        <v>8085.532</v>
      </c>
      <c r="H74" s="7">
        <f>A74+(K74-A74)/10*7</f>
        <v>8288.694</v>
      </c>
      <c r="I74" s="7">
        <f>A74+(K74-A74)/10*8</f>
        <v>8491.856</v>
      </c>
      <c r="J74" s="7">
        <f>A74+(K74-A74)/10*9</f>
        <v>8695.018</v>
      </c>
      <c r="K74" s="7">
        <v>8898.18</v>
      </c>
      <c r="L74" s="7">
        <f>K74^2/J74</f>
        <v>9106.088947992979</v>
      </c>
      <c r="M74" s="7">
        <f>L74^2/K74</f>
        <v>9318.855758004431</v>
      </c>
      <c r="N74" s="7">
        <f>M74^2/L74</f>
        <v>9536.593935603110</v>
      </c>
      <c r="O74" s="7">
        <f>N74^2/M74</f>
        <v>9759.419638453301</v>
      </c>
      <c r="P74" s="7">
        <f>O74^2/N74</f>
        <v>9987.451738281899</v>
      </c>
      <c r="Q74" s="7">
        <f>P74^2/O74</f>
        <v>10220.8118842934</v>
      </c>
      <c r="R74" s="7">
        <f>Q74^2/P74</f>
        <v>10459.6245680666</v>
      </c>
      <c r="S74" s="7">
        <f>R74^2/Q74</f>
        <v>10704.0171899677</v>
      </c>
      <c r="T74" s="7">
        <f>S74^2/R74</f>
        <v>10954.1201271149</v>
      </c>
      <c r="U74" s="7">
        <f>T74^2/S74</f>
        <v>11210.0668029314</v>
      </c>
      <c r="V74" s="7">
        <f>U74^2/T74</f>
        <v>11471.9937583232</v>
      </c>
      <c r="W74" s="7">
        <f>V74^2/U74</f>
        <v>11740.0407245202</v>
      </c>
      <c r="X74" s="7">
        <f>W74^2/V74</f>
        <v>12014.3506976191</v>
      </c>
      <c r="Y74" s="7">
        <f>X74^2/W74</f>
        <v>12295.0700148683</v>
      </c>
      <c r="Z74" s="7">
        <f>Y74^2/X74</f>
        <v>12582.3484327348</v>
      </c>
      <c r="AA74" s="7">
        <f>Z74^2/Y74</f>
        <v>12876.3392067955</v>
      </c>
      <c r="AB74" s="7">
        <f>AA74^2/Z74</f>
        <v>13177.199173495</v>
      </c>
      <c r="AC74" s="7">
        <f>AB74^2/AA74</f>
        <v>13485.0888338138</v>
      </c>
      <c r="AD74" s="7">
        <f>AC74^2/AB74</f>
        <v>13800.1724388915</v>
      </c>
      <c r="AE74" s="7">
        <f>SUM(A74:AD74)</f>
        <v>301405.723871771</v>
      </c>
    </row>
    <row r="75" ht="18.05" customHeight="1">
      <c r="A75" s="7">
        <v>15702.3292</v>
      </c>
      <c r="B75" s="7">
        <f>A75+(K75-A75)/10*1</f>
        <v>15976.78028</v>
      </c>
      <c r="C75" s="7">
        <f>A75+(K75-A75)/10*2</f>
        <v>16251.23136</v>
      </c>
      <c r="D75" s="7">
        <f>A75+(K75-A75)/10*3</f>
        <v>16525.68244</v>
      </c>
      <c r="E75" s="7">
        <f>A75+(K75-A75)/10*4</f>
        <v>16800.13352</v>
      </c>
      <c r="F75" s="7">
        <f>A75+(K75-A75)/10*5</f>
        <v>17074.5846</v>
      </c>
      <c r="G75" s="7">
        <f>A75+(K75-A75)/10*6</f>
        <v>17349.03568</v>
      </c>
      <c r="H75" s="7">
        <f>A75+(K75-A75)/10*7</f>
        <v>17623.48676</v>
      </c>
      <c r="I75" s="7">
        <f>A75+(K75-A75)/10*8</f>
        <v>17897.93784</v>
      </c>
      <c r="J75" s="7">
        <f>A75+(K75-A75)/10*9</f>
        <v>18172.38892</v>
      </c>
      <c r="K75" s="7">
        <v>18446.84</v>
      </c>
      <c r="L75" s="7">
        <f>K75+(V75-K75)/11*1</f>
        <v>18995.7509090909</v>
      </c>
      <c r="M75" s="7">
        <f>K75+(V75-K75)/11*2</f>
        <v>19544.6618181818</v>
      </c>
      <c r="N75" s="7">
        <f>K75+(V75-K75)/11*3</f>
        <v>20093.5727272727</v>
      </c>
      <c r="O75" s="7">
        <f>K75+(V75-K75)/11*4</f>
        <v>20642.4836363636</v>
      </c>
      <c r="P75" s="7">
        <f>K75+(V75-K75)/11*5</f>
        <v>21191.3945454545</v>
      </c>
      <c r="Q75" s="7">
        <f>K75+(V75-K75)/11*6</f>
        <v>21740.3054545455</v>
      </c>
      <c r="R75" s="7">
        <f>K75+(V75-K75)/11*7</f>
        <v>22289.2163636364</v>
      </c>
      <c r="S75" s="7">
        <f>K75+(V75-K75)/11*8</f>
        <v>22838.1272727273</v>
      </c>
      <c r="T75" s="7">
        <f>K75+(V75-K75)/11*9</f>
        <v>23387.0381818182</v>
      </c>
      <c r="U75" s="7">
        <f>K75+(V75-K75)/11*10</f>
        <v>23935.9490909091</v>
      </c>
      <c r="V75" s="7">
        <v>24484.86</v>
      </c>
      <c r="W75" s="7">
        <v>26223.53</v>
      </c>
      <c r="X75" s="7">
        <v>26134.76</v>
      </c>
      <c r="Y75" s="7">
        <f>2*X75-W75</f>
        <v>26045.99</v>
      </c>
      <c r="Z75" s="7">
        <f>2*Y75-X75</f>
        <v>25957.22</v>
      </c>
      <c r="AA75" s="7">
        <f>2*Z75-Y75</f>
        <v>25868.45</v>
      </c>
      <c r="AB75" s="7">
        <f>2*AA75-Z75</f>
        <v>25779.68</v>
      </c>
      <c r="AC75" s="7">
        <f>2*AB75-AA75</f>
        <v>25690.91</v>
      </c>
      <c r="AD75" s="7">
        <f>2*AC75-AB75</f>
        <v>25602.14</v>
      </c>
      <c r="AE75" s="7">
        <f>SUM(A75:AD75)</f>
        <v>634266.4706</v>
      </c>
    </row>
    <row r="76" ht="18.05" customHeight="1">
      <c r="A76" s="7">
        <f>B76^2/C76</f>
        <v>1022.939120004090</v>
      </c>
      <c r="B76" s="7">
        <f>C76^2/D76</f>
        <v>1181.469423281670</v>
      </c>
      <c r="C76" s="7">
        <f>D76^2/E76</f>
        <v>1364.568008840980</v>
      </c>
      <c r="D76" s="7">
        <f>E76^2/F76</f>
        <v>1576.042353749780</v>
      </c>
      <c r="E76" s="7">
        <v>1820.29</v>
      </c>
      <c r="F76" s="7">
        <f>E76+(K76-E76)/6*1</f>
        <v>2102.39</v>
      </c>
      <c r="G76" s="7">
        <f>E76+(K76-E76)/6*2</f>
        <v>2384.49</v>
      </c>
      <c r="H76" s="7">
        <f>E76+(K76-E76)/6*3</f>
        <v>2666.59</v>
      </c>
      <c r="I76" s="7">
        <f>E76+(K76-E76)/6*4</f>
        <v>2948.69</v>
      </c>
      <c r="J76" s="7">
        <f>E76+(K76-E76)/6*5</f>
        <v>3230.79</v>
      </c>
      <c r="K76" s="7">
        <v>3512.89</v>
      </c>
      <c r="L76" s="7">
        <f>K76^2/J76</f>
        <v>3819.621873318910</v>
      </c>
      <c r="M76" s="7">
        <f>L76^2/K76</f>
        <v>4153.136379202380</v>
      </c>
      <c r="N76" s="7">
        <f>M76^2/L76</f>
        <v>4515.772072816940</v>
      </c>
      <c r="O76" s="7">
        <f>N76^2/M76</f>
        <v>4910.0717028584</v>
      </c>
      <c r="P76" s="7">
        <f>O76^2/N76</f>
        <v>5338.800040935570</v>
      </c>
      <c r="Q76" s="7">
        <f>P76^2/O76</f>
        <v>5804.963267746320</v>
      </c>
      <c r="R76" s="7">
        <f>Q76^2/P76</f>
        <v>6311.830051979030</v>
      </c>
      <c r="S76" s="7">
        <f>R76^2/Q76</f>
        <v>6862.954469741630</v>
      </c>
      <c r="T76" s="7">
        <f>S76^2/R76</f>
        <v>7462.200925225910</v>
      </c>
      <c r="U76" s="7">
        <f>T76^2/S76</f>
        <v>8113.771247347180</v>
      </c>
      <c r="V76" s="7">
        <f>U76^2/T76</f>
        <v>8822.234152356970</v>
      </c>
      <c r="W76" s="7">
        <f>V76^2/U76</f>
        <v>9592.557279016341</v>
      </c>
      <c r="X76" s="7">
        <f>W76^2/V76</f>
        <v>10430.1420209558</v>
      </c>
      <c r="Y76" s="7">
        <f>X76^2/W76</f>
        <v>11340.861400461</v>
      </c>
      <c r="Z76" s="7">
        <f>Y76^2/X76</f>
        <v>12331.1012492503</v>
      </c>
      <c r="AA76" s="7">
        <f>Z76^2/Y76</f>
        <v>13407.8049849971</v>
      </c>
      <c r="AB76" s="7">
        <f>AA76^2/Z76</f>
        <v>14578.5222975639</v>
      </c>
      <c r="AC76" s="7">
        <f>AB76^2/AA76</f>
        <v>15851.4620863285</v>
      </c>
      <c r="AD76" s="7">
        <f>AC76^2/AB76</f>
        <v>17235.5500197916</v>
      </c>
      <c r="AE76" s="7">
        <f>SUM(A76:AD76)</f>
        <v>194694.50642777</v>
      </c>
    </row>
    <row r="77" ht="18.05" customHeight="1">
      <c r="A77" s="7">
        <f>B77^2/C77</f>
        <v>1206.398687782</v>
      </c>
      <c r="B77" s="7">
        <f>C77^2/D77</f>
        <v>1458.038007863730</v>
      </c>
      <c r="C77" s="7">
        <f>D77^2/E77</f>
        <v>1762.166068237120</v>
      </c>
      <c r="D77" s="7">
        <f>E77^2/F77</f>
        <v>2129.731348084650</v>
      </c>
      <c r="E77" s="7">
        <f>F77^2/G77</f>
        <v>2573.966039166820</v>
      </c>
      <c r="F77" s="7">
        <f>G77^2/H77</f>
        <v>3110.8623990263</v>
      </c>
      <c r="G77" s="7">
        <f>H77^2/I77</f>
        <v>3759.748465371450</v>
      </c>
      <c r="H77" s="7">
        <f>I77^2/J77</f>
        <v>4543.983857109030</v>
      </c>
      <c r="I77" s="7">
        <f>J77^2/K77</f>
        <v>5491.800710563640</v>
      </c>
      <c r="J77" s="7">
        <f>K77^2/L77</f>
        <v>6637.320024225530</v>
      </c>
      <c r="K77" s="7">
        <v>8021.78</v>
      </c>
      <c r="L77" s="7">
        <f>K77+(Y77-K77)/14*1</f>
        <v>9695.020600714290</v>
      </c>
      <c r="M77" s="7">
        <f>K77+(Y77-K77)/14*2</f>
        <v>11368.2612014286</v>
      </c>
      <c r="N77" s="7">
        <f>K77+(Y77-K77)/14*3</f>
        <v>13041.5018021429</v>
      </c>
      <c r="O77" s="7">
        <f>K77+(Y77-K77)/14*4</f>
        <v>14714.7424028571</v>
      </c>
      <c r="P77" s="7">
        <f>K77+(Y77-K77)/14*5</f>
        <v>16387.9830035714</v>
      </c>
      <c r="Q77" s="7">
        <f>K77+(Y77-K77)/14*6</f>
        <v>18061.2236042857</v>
      </c>
      <c r="R77" s="7">
        <f>K77+(Y77-K77)/14*7</f>
        <v>19734.464205</v>
      </c>
      <c r="S77" s="7">
        <f>K77+(Y77-K77)/14*8</f>
        <v>21407.7048057143</v>
      </c>
      <c r="T77" s="7">
        <f>K77+(Y77-K77)/14*9</f>
        <v>23080.9454064286</v>
      </c>
      <c r="U77" s="7">
        <f>K77+(Y77-K77)/14*10</f>
        <v>24754.1860071429</v>
      </c>
      <c r="V77" s="7">
        <f>K77+(Y77-K77)/14*11</f>
        <v>26427.4266078571</v>
      </c>
      <c r="W77" s="7">
        <f>K77+(Y77-K77)/14*12</f>
        <v>28100.6672085714</v>
      </c>
      <c r="X77" s="7">
        <f>K77+(Y77-K77)/14*13</f>
        <v>29773.9078092857</v>
      </c>
      <c r="Y77" s="7">
        <v>31447.14841</v>
      </c>
      <c r="Z77" s="7">
        <f>Y77^2/X77</f>
        <v>33214.4221529478</v>
      </c>
      <c r="AA77" s="7">
        <f>Z77^2/Y77</f>
        <v>35081.0135332786</v>
      </c>
      <c r="AB77" s="7">
        <f>AA77^2/Z77</f>
        <v>37052.5040253591</v>
      </c>
      <c r="AC77" s="7">
        <f>AB77^2/AA77</f>
        <v>39134.7887724766</v>
      </c>
      <c r="AD77" s="7">
        <f>AC77^2/AB77</f>
        <v>41334.0942144737</v>
      </c>
      <c r="AE77" s="7">
        <f>SUM(A77:AD77)</f>
        <v>514507.801380966</v>
      </c>
    </row>
    <row r="78" ht="19" customHeight="1">
      <c r="A78" s="7">
        <f>2*B78-C78</f>
        <v>16993.5</v>
      </c>
      <c r="B78" s="7">
        <f>2*C78-D78</f>
        <v>18228.54</v>
      </c>
      <c r="C78" s="7">
        <f>2*D78-E78</f>
        <v>19463.58</v>
      </c>
      <c r="D78" s="7">
        <f>2*E78-F78</f>
        <v>20698.62</v>
      </c>
      <c r="E78" s="7">
        <v>21933.66</v>
      </c>
      <c r="F78" s="7">
        <f>E78+(K78-E78)/6*1</f>
        <v>23168.7</v>
      </c>
      <c r="G78" s="7">
        <f>E78+(K78-E78)/6*2</f>
        <v>24403.74</v>
      </c>
      <c r="H78" s="7">
        <f>E78+(K78-E78)/6*3</f>
        <v>25638.78</v>
      </c>
      <c r="I78" s="7">
        <f>E78+(K78-E78)/6*4</f>
        <v>26873.82</v>
      </c>
      <c r="J78" s="7">
        <f>E78+(K78-E78)/6*5</f>
        <v>28108.86</v>
      </c>
      <c r="K78" s="7">
        <v>29343.9</v>
      </c>
      <c r="L78" s="7">
        <f>K78+(P78-K78)/5*1</f>
        <v>28660.04</v>
      </c>
      <c r="M78" s="8">
        <f>K78+(P78-K78)/5*2</f>
        <v>27976.18</v>
      </c>
      <c r="N78" s="7">
        <f>K78+(P78-K78)/5*3</f>
        <v>27292.32</v>
      </c>
      <c r="O78" s="7">
        <f>K78+(P78-K78)/5*4</f>
        <v>26608.46</v>
      </c>
      <c r="P78" s="7">
        <v>25924.6</v>
      </c>
      <c r="Q78" s="7">
        <v>27695.96</v>
      </c>
      <c r="R78" s="7">
        <v>27733.32</v>
      </c>
      <c r="S78" s="7">
        <v>27239.25</v>
      </c>
      <c r="T78" s="7">
        <v>27414.91</v>
      </c>
      <c r="U78" s="7">
        <v>27756.08</v>
      </c>
      <c r="V78" s="7">
        <f>2*U78-T78</f>
        <v>28097.25</v>
      </c>
      <c r="W78" s="7">
        <f>2*V78-U78</f>
        <v>28438.42</v>
      </c>
      <c r="X78" s="7">
        <f>2*W78-V78</f>
        <v>28779.59</v>
      </c>
      <c r="Y78" s="7">
        <f>2*X78-W78</f>
        <v>29120.76</v>
      </c>
      <c r="Z78" s="7">
        <f>2*Y78-X78</f>
        <v>29461.93</v>
      </c>
      <c r="AA78" s="7">
        <f>2*Z78-Y78</f>
        <v>29803.1</v>
      </c>
      <c r="AB78" s="7">
        <f>2*AA78-Z78</f>
        <v>30144.27</v>
      </c>
      <c r="AC78" s="7">
        <f>2*AB78-AA78</f>
        <v>30485.44</v>
      </c>
      <c r="AD78" s="7">
        <f>2*AC78-AB78</f>
        <v>30826.61</v>
      </c>
      <c r="AE78" s="7">
        <f>SUM(A78:AD78)</f>
        <v>794314.1899999999</v>
      </c>
    </row>
    <row r="79" ht="18.05" customHeight="1">
      <c r="A79" s="7">
        <v>8044.56</v>
      </c>
      <c r="B79" s="7">
        <f>A79+(E79-A79)/4*1</f>
        <v>7801.005</v>
      </c>
      <c r="C79" s="7">
        <f>A79+(E79-A79)/4*2</f>
        <v>7557.45</v>
      </c>
      <c r="D79" s="7">
        <f>A79+(E79-A79)/4*3</f>
        <v>7313.895</v>
      </c>
      <c r="E79" s="7">
        <v>7070.34</v>
      </c>
      <c r="F79" s="7">
        <f>E79^2/D79</f>
        <v>6834.895457974170</v>
      </c>
      <c r="G79" s="7">
        <f>F79^2/E79</f>
        <v>6607.291293125360</v>
      </c>
      <c r="H79" s="7">
        <f>G79^2/F79</f>
        <v>6387.266418431760</v>
      </c>
      <c r="I79" s="7">
        <f>H79^2/G79</f>
        <v>6174.568441151370</v>
      </c>
      <c r="J79" s="7">
        <f>I79^2/H79</f>
        <v>5968.953373299750</v>
      </c>
      <c r="K79" s="7">
        <f>J79^2/I79</f>
        <v>5770.185351768950</v>
      </c>
      <c r="L79" s="7">
        <f>K79^2/J79</f>
        <v>5578.036367766570</v>
      </c>
      <c r="M79" s="7">
        <f>L79^2/K79</f>
        <v>5392.286005264590</v>
      </c>
      <c r="N79" s="7">
        <f>M79^2/L79</f>
        <v>5212.721188157940</v>
      </c>
      <c r="O79" s="7">
        <f>N79^2/M79</f>
        <v>5039.135935842750</v>
      </c>
      <c r="P79" s="7">
        <f>O79^2/N79</f>
        <v>4871.331126933930</v>
      </c>
      <c r="Q79" s="7">
        <f>P79^2/O79</f>
        <v>4709.114270851040</v>
      </c>
      <c r="R79" s="7">
        <f>Q79^2/P79</f>
        <v>4552.2992870104</v>
      </c>
      <c r="S79" s="7">
        <f>R79^2/Q79</f>
        <v>4400.706291370210</v>
      </c>
      <c r="T79" s="7">
        <f>S79^2/R79</f>
        <v>4254.161390083730</v>
      </c>
      <c r="U79" s="7">
        <f>T79^2/S79</f>
        <v>4112.496480023930</v>
      </c>
      <c r="V79" s="7">
        <f>U79^2/T79</f>
        <v>3975.549055950680</v>
      </c>
      <c r="W79" s="7">
        <f>V79^2/U79</f>
        <v>3843.162024099380</v>
      </c>
      <c r="X79" s="7">
        <f>W79^2/V79</f>
        <v>3715.183521977120</v>
      </c>
      <c r="Y79" s="7">
        <f>X79^2/W79</f>
        <v>3591.466744159680</v>
      </c>
      <c r="Z79" s="7">
        <f>Y79^2/X79</f>
        <v>3471.869773889560</v>
      </c>
      <c r="AA79" s="7">
        <f>Z79^2/Y79</f>
        <v>3356.255420281850</v>
      </c>
      <c r="AB79" s="7">
        <f>AA79^2/Z79</f>
        <v>3244.491060951190</v>
      </c>
      <c r="AC79" s="7">
        <f>AB79^2/AA79</f>
        <v>3136.448489879290</v>
      </c>
      <c r="AD79" s="7">
        <f>AC79^2/AB79</f>
        <v>3032.003770348520</v>
      </c>
      <c r="AE79" s="7">
        <f>SUM(A79:AD79)</f>
        <v>155019.128540594</v>
      </c>
    </row>
    <row r="80" ht="18.05" customHeight="1">
      <c r="A80" s="7">
        <v>67367.88</v>
      </c>
      <c r="B80" s="7">
        <v>94590.97</v>
      </c>
      <c r="C80" s="7">
        <v>102038.42</v>
      </c>
      <c r="D80" s="7">
        <v>112581.63</v>
      </c>
      <c r="E80" s="7">
        <v>123587.83</v>
      </c>
      <c r="F80" s="7">
        <v>125005.3</v>
      </c>
      <c r="G80" s="7">
        <v>143655.76</v>
      </c>
      <c r="H80" s="7">
        <v>163827.66</v>
      </c>
      <c r="I80" s="7">
        <v>155853.09</v>
      </c>
      <c r="J80" s="7">
        <v>169353.53</v>
      </c>
      <c r="K80" s="7">
        <v>195703.309</v>
      </c>
      <c r="L80" s="7">
        <v>204986.353</v>
      </c>
      <c r="M80" s="7">
        <v>213125.598</v>
      </c>
      <c r="N80" s="7">
        <v>227260.3242</v>
      </c>
      <c r="O80" s="7">
        <v>244841.988</v>
      </c>
      <c r="P80" s="7">
        <v>262996.443</v>
      </c>
      <c r="Q80" s="7">
        <v>263945.149</v>
      </c>
      <c r="R80" s="7">
        <v>279777.1881</v>
      </c>
      <c r="S80" s="7">
        <v>288268.4231</v>
      </c>
      <c r="T80" s="7">
        <v>280071.1557</v>
      </c>
      <c r="U80" s="7">
        <v>301001.1158</v>
      </c>
      <c r="V80" s="7">
        <v>287740.3084</v>
      </c>
      <c r="W80" s="7">
        <f>2*U80-S80</f>
        <v>313733.8085</v>
      </c>
      <c r="X80" s="7">
        <f>2*V80-T80</f>
        <v>295409.4611</v>
      </c>
      <c r="Y80" s="7">
        <f>2*W80-U80</f>
        <v>326466.5012</v>
      </c>
      <c r="Z80" s="7">
        <f>2*X80-V80</f>
        <v>303078.6138</v>
      </c>
      <c r="AA80" s="7">
        <f>2*Y80-W80</f>
        <v>339199.1939</v>
      </c>
      <c r="AB80" s="7">
        <f>2*Z80-X80</f>
        <v>310747.7665</v>
      </c>
      <c r="AC80" s="7">
        <f>2*AA80-Y80</f>
        <v>351931.8866</v>
      </c>
      <c r="AD80" s="7">
        <f>2*AB80-Z80</f>
        <v>318416.9192</v>
      </c>
      <c r="AE80" s="7">
        <f>SUM(A80:AD80)</f>
        <v>6866563.5761</v>
      </c>
    </row>
    <row r="81" ht="18.05" customHeight="1">
      <c r="A81" s="7">
        <f>B81^2/C81</f>
        <v>422.421358618985</v>
      </c>
      <c r="B81" s="7">
        <f>C81^2/D81</f>
        <v>445.355257933460</v>
      </c>
      <c r="C81" s="7">
        <f>D81^2/E81</f>
        <v>469.534273592161</v>
      </c>
      <c r="D81" s="7">
        <f>E81^2/F81</f>
        <v>495.026004858928</v>
      </c>
      <c r="E81" s="7">
        <f>F81^2/G81</f>
        <v>521.901721064655</v>
      </c>
      <c r="F81" s="7">
        <f>G81^2/H81</f>
        <v>550.236560860822</v>
      </c>
      <c r="G81" s="7">
        <f>H81^2/I81</f>
        <v>580.109742290806</v>
      </c>
      <c r="H81" s="7">
        <f>I81^2/J81</f>
        <v>611.604784266284</v>
      </c>
      <c r="I81" s="7">
        <f>J81^2/K81</f>
        <v>644.8097400679291</v>
      </c>
      <c r="J81" s="7">
        <f>K81^2/L81</f>
        <v>679.817443523211</v>
      </c>
      <c r="K81" s="7">
        <f>L81^2/M81</f>
        <v>716.725768549569</v>
      </c>
      <c r="L81" s="7">
        <f>M81^2/N81</f>
        <v>755.637902788576</v>
      </c>
      <c r="M81" s="7">
        <f>N81^2/O81</f>
        <v>796.662636096120</v>
      </c>
      <c r="N81" s="7">
        <f>O81^2/P81</f>
        <v>839.914664695158</v>
      </c>
      <c r="O81" s="7">
        <f>P81^2/Q81</f>
        <v>885.514911841383</v>
      </c>
      <c r="P81" s="7">
        <f>Q81^2/R81</f>
        <v>933.590865898323</v>
      </c>
      <c r="Q81" s="7">
        <f>R81^2/S81</f>
        <v>984.276936767050</v>
      </c>
      <c r="R81" s="7">
        <f>S81^2/T81</f>
        <v>1037.714831667</v>
      </c>
      <c r="S81" s="7">
        <f>T81^2/U81</f>
        <v>1094.053951318510</v>
      </c>
      <c r="T81" s="7">
        <f>U81^2/V81</f>
        <v>1153.4518076347</v>
      </c>
      <c r="U81" s="7">
        <f>V81^2/W81</f>
        <v>1216.074464090510</v>
      </c>
      <c r="V81" s="7">
        <v>1282.097</v>
      </c>
      <c r="W81" s="7">
        <v>1351.704</v>
      </c>
      <c r="X81" s="7">
        <v>1447.683</v>
      </c>
      <c r="Y81" s="7">
        <v>1508.208</v>
      </c>
      <c r="Z81" s="7">
        <v>1535.9</v>
      </c>
      <c r="AA81" s="7">
        <f>Z81^2/Y81</f>
        <v>1564.100449009690</v>
      </c>
      <c r="AB81" s="7">
        <f>AA81^2/Z81</f>
        <v>1592.818682591520</v>
      </c>
      <c r="AC81" s="7">
        <f>AB81^2/AA81</f>
        <v>1622.064207716920</v>
      </c>
      <c r="AD81" s="7">
        <f>AC81^2/AB81</f>
        <v>1651.846705913520</v>
      </c>
      <c r="AE81" s="7">
        <f>SUM(A81:AD81)</f>
        <v>29390.8576736558</v>
      </c>
    </row>
    <row r="82" ht="19" customHeight="1">
      <c r="A82" s="7">
        <f>B82^2/C82</f>
        <v>5794.5634337896</v>
      </c>
      <c r="B82" s="7">
        <f>C82^2/D82</f>
        <v>6280.328675164160</v>
      </c>
      <c r="C82" s="7">
        <f>D82^2/E82</f>
        <v>6806.816202595970</v>
      </c>
      <c r="D82" s="7">
        <f>E82^2/F82</f>
        <v>7377.439814439640</v>
      </c>
      <c r="E82" s="7">
        <f>F82^2/G82</f>
        <v>7995.899491883160</v>
      </c>
      <c r="F82" s="7">
        <v>8666.205389999999</v>
      </c>
      <c r="G82" s="7">
        <f>F82+(K82-F82)/5*1</f>
        <v>9392.70384</v>
      </c>
      <c r="H82" s="8">
        <f>F82+(K82-F82)/5*2</f>
        <v>10119.20229</v>
      </c>
      <c r="I82" s="7">
        <f>F82+(K82-F82)/5*3</f>
        <v>10845.70074</v>
      </c>
      <c r="J82" s="7">
        <f>F82+(K82-F82)/5*4</f>
        <v>11572.19919</v>
      </c>
      <c r="K82" s="7">
        <v>12298.69764</v>
      </c>
      <c r="L82" s="7">
        <f>K82+(U82-K82)/10*1</f>
        <v>16342.112276</v>
      </c>
      <c r="M82" s="7">
        <f>K82+(U82-K82)/10*2</f>
        <v>20385.526912</v>
      </c>
      <c r="N82" s="7">
        <f>K82+(U82-K82)/10*3</f>
        <v>24428.941548</v>
      </c>
      <c r="O82" s="7">
        <f>K82+(U82-K82)/10*4</f>
        <v>28472.356184</v>
      </c>
      <c r="P82" s="7">
        <f>K82+(U82-K82)/10*5</f>
        <v>32515.77082</v>
      </c>
      <c r="Q82" s="7">
        <f>K82+(U82-K82)/10*6</f>
        <v>36559.185456</v>
      </c>
      <c r="R82" s="7">
        <f>K82+(U82-K82)/10*7</f>
        <v>40602.600092</v>
      </c>
      <c r="S82" s="7">
        <f>K82+(U82-K82)/10*8</f>
        <v>44646.014728</v>
      </c>
      <c r="T82" s="7">
        <f>K82+(U82-K82)/10*9</f>
        <v>48689.429364</v>
      </c>
      <c r="U82" s="7">
        <v>52732.844</v>
      </c>
      <c r="V82" s="7">
        <f>2*U82-T82</f>
        <v>56776.258636</v>
      </c>
      <c r="W82" s="7">
        <f>2*V82-U82</f>
        <v>60819.673272</v>
      </c>
      <c r="X82" s="7">
        <f>2*W82-V82</f>
        <v>64863.087908</v>
      </c>
      <c r="Y82" s="7">
        <f>2*X82-W82</f>
        <v>68906.502544</v>
      </c>
      <c r="Z82" s="7">
        <f>2*Y82-X82</f>
        <v>72949.91718</v>
      </c>
      <c r="AA82" s="7">
        <f>2*Z82-Y82</f>
        <v>76993.331816000005</v>
      </c>
      <c r="AB82" s="7">
        <f>2*AA82-Z82</f>
        <v>81036.746452000007</v>
      </c>
      <c r="AC82" s="7">
        <f>2*AB82-AA82</f>
        <v>85080.161087999993</v>
      </c>
      <c r="AD82" s="7">
        <f>2*AC82-AB82</f>
        <v>89123.575723999995</v>
      </c>
      <c r="AE82" s="7">
        <f>SUM(A82:AD82)</f>
        <v>1099073.79270787</v>
      </c>
    </row>
    <row r="83" ht="19" customHeight="1">
      <c r="A83" s="7">
        <f>B83^2/C83</f>
        <v>100.021675974476</v>
      </c>
      <c r="B83" s="7">
        <f>C83^2/D83</f>
        <v>102.072487642175</v>
      </c>
      <c r="C83" s="7">
        <f>D83^2/E83</f>
        <v>104.165348480270</v>
      </c>
      <c r="D83" s="7">
        <f>E83^2/F83</f>
        <v>106.301120651172</v>
      </c>
      <c r="E83" s="7">
        <f>F83^2/G83</f>
        <v>108.480683994787</v>
      </c>
      <c r="F83" s="7">
        <f>G83^2/H83</f>
        <v>110.704936390970</v>
      </c>
      <c r="G83" s="7">
        <f>H83^2/I83</f>
        <v>112.974794129411</v>
      </c>
      <c r="H83" s="7">
        <f>I83^2/J83</f>
        <v>115.291192287103</v>
      </c>
      <c r="I83" s="7">
        <f>J83^2/K83</f>
        <v>117.655085113551</v>
      </c>
      <c r="J83" s="7">
        <f>K83^2/L83</f>
        <v>120.067446423880</v>
      </c>
      <c r="K83" s="7">
        <v>122.52927</v>
      </c>
      <c r="L83" s="7">
        <f>K83+(P83-K83)/5*1</f>
        <v>125.04157</v>
      </c>
      <c r="M83" s="8">
        <f>K83+(P83-K83)/5*2</f>
        <v>127.55387</v>
      </c>
      <c r="N83" s="7">
        <f>K83+(P83-K83)/5*3</f>
        <v>130.06617</v>
      </c>
      <c r="O83" s="7">
        <f>K83+(P83-K83)/5*4</f>
        <v>132.57847</v>
      </c>
      <c r="P83" s="7">
        <v>135.09077</v>
      </c>
      <c r="Q83" s="7">
        <f>P83+(U83-P83)/5*1</f>
        <v>142.036708</v>
      </c>
      <c r="R83" s="8">
        <f>P83+(U83-P83)/5*2</f>
        <v>148.982646</v>
      </c>
      <c r="S83" s="7">
        <f>P83+(U83-P83)/5*3</f>
        <v>155.928584</v>
      </c>
      <c r="T83" s="7">
        <f>P83+(U83-P83)/5*4</f>
        <v>162.874522</v>
      </c>
      <c r="U83" s="7">
        <v>169.82046</v>
      </c>
      <c r="V83" s="7">
        <f>2*U83-T83</f>
        <v>176.766398</v>
      </c>
      <c r="W83" s="7">
        <f>2*V83-U83</f>
        <v>183.712336</v>
      </c>
      <c r="X83" s="7">
        <f>2*W83-V83</f>
        <v>190.658274</v>
      </c>
      <c r="Y83" s="7">
        <f>2*X83-W83</f>
        <v>197.604212</v>
      </c>
      <c r="Z83" s="7">
        <f>2*Y83-X83</f>
        <v>204.55015</v>
      </c>
      <c r="AA83" s="7">
        <f>2*Z83-Y83</f>
        <v>211.496088</v>
      </c>
      <c r="AB83" s="7">
        <f>2*AA83-Z83</f>
        <v>218.442026</v>
      </c>
      <c r="AC83" s="7">
        <f>2*AB83-AA83</f>
        <v>225.387964</v>
      </c>
      <c r="AD83" s="7">
        <f>2*AC83-AB83</f>
        <v>232.333902</v>
      </c>
      <c r="AE83" s="7">
        <f>SUM(A83:AD83)</f>
        <v>4491.1891610878</v>
      </c>
    </row>
    <row r="84" ht="19" customHeight="1">
      <c r="A84" s="7">
        <f>B84^2/C84</f>
        <v>2448.748908565130</v>
      </c>
      <c r="B84" s="7">
        <f>C84^2/D84</f>
        <v>2744.4170374773</v>
      </c>
      <c r="C84" s="7">
        <f>D84^2/E84</f>
        <v>3075.7848831504</v>
      </c>
      <c r="D84" s="7">
        <f>E84^2/F84</f>
        <v>3447.162919565850</v>
      </c>
      <c r="E84" s="7">
        <f>F84^2/G84</f>
        <v>3863.382078222110</v>
      </c>
      <c r="F84" s="7">
        <v>4329.85658949</v>
      </c>
      <c r="G84" s="7">
        <f>F84+(K84-F84)/5*1</f>
        <v>4852.654411592</v>
      </c>
      <c r="H84" s="8">
        <f>F84+(K84-F84)/5*2</f>
        <v>5375.452233694</v>
      </c>
      <c r="I84" s="7">
        <f>F84+(K84-F84)/5*3</f>
        <v>5898.250055796</v>
      </c>
      <c r="J84" s="7">
        <f>F84+(K84-F84)/5*4</f>
        <v>6421.047877898</v>
      </c>
      <c r="K84" s="7">
        <v>6943.8457</v>
      </c>
      <c r="L84" s="7">
        <f>2*K84-J84</f>
        <v>7466.643522102</v>
      </c>
      <c r="M84" s="7">
        <f>2*L84-K84</f>
        <v>7989.441344204</v>
      </c>
      <c r="N84" s="7">
        <f>2*M84-L84</f>
        <v>8512.239166306001</v>
      </c>
      <c r="O84" s="7">
        <f>2*N84-M84</f>
        <v>9035.036988407999</v>
      </c>
      <c r="P84" s="7">
        <f>2*O84-N84</f>
        <v>9557.834810509999</v>
      </c>
      <c r="Q84" s="7">
        <f>2*P84-O84</f>
        <v>10080.632632612</v>
      </c>
      <c r="R84" s="7">
        <f>2*Q84-P84</f>
        <v>10603.430454714</v>
      </c>
      <c r="S84" s="7">
        <f>2*R84-Q84</f>
        <v>11126.228276816</v>
      </c>
      <c r="T84" s="7">
        <f>2*S84-R84</f>
        <v>11649.026098918</v>
      </c>
      <c r="U84" s="7">
        <f>2*T84-S84</f>
        <v>12171.82392102</v>
      </c>
      <c r="V84" s="7">
        <f>2*U84-T84</f>
        <v>12694.621743122</v>
      </c>
      <c r="W84" s="7">
        <f>2*V84-U84</f>
        <v>13217.419565224</v>
      </c>
      <c r="X84" s="7">
        <f>2*W84-V84</f>
        <v>13740.217387326</v>
      </c>
      <c r="Y84" s="7">
        <f>2*X84-W84</f>
        <v>14263.015209428</v>
      </c>
      <c r="Z84" s="7">
        <f>2*Y84-X84</f>
        <v>14785.81303153</v>
      </c>
      <c r="AA84" s="7">
        <f>2*Z84-Y84</f>
        <v>15308.610853632</v>
      </c>
      <c r="AB84" s="7">
        <f>2*AA84-Z84</f>
        <v>15831.408675734</v>
      </c>
      <c r="AC84" s="7">
        <f>2*AB84-AA84</f>
        <v>16354.206497836</v>
      </c>
      <c r="AD84" s="7">
        <f>2*AC84-AB84</f>
        <v>16877.004319938</v>
      </c>
      <c r="AE84" s="7">
        <f>SUM(A84:AD84)</f>
        <v>280665.257194831</v>
      </c>
    </row>
    <row r="85" ht="19" customHeight="1">
      <c r="A85" s="7">
        <f>B85^2/C85</f>
        <v>3053.580291534270</v>
      </c>
      <c r="B85" s="7">
        <f>C85^2/D85</f>
        <v>3139.057372858420</v>
      </c>
      <c r="C85" s="7">
        <f>D85^2/E85</f>
        <v>3226.927163963920</v>
      </c>
      <c r="D85" s="7">
        <f>E85^2/F85</f>
        <v>3317.256642571690</v>
      </c>
      <c r="E85" s="7">
        <f>F85^2/G85</f>
        <v>3410.114661270690</v>
      </c>
      <c r="F85" s="7">
        <v>3505.572</v>
      </c>
      <c r="G85" s="7">
        <f>F85+(K85-F85)/5*1</f>
        <v>3603.70142</v>
      </c>
      <c r="H85" s="8">
        <f>F85+(K85-F85)/5*2</f>
        <v>3701.83084</v>
      </c>
      <c r="I85" s="7">
        <f>F85+(K85-F85)/5*3</f>
        <v>3799.96026</v>
      </c>
      <c r="J85" s="7">
        <f>F85+(K85-F85)/5*4</f>
        <v>3898.08968</v>
      </c>
      <c r="K85" s="7">
        <v>3996.2191</v>
      </c>
      <c r="L85" s="7">
        <v>4232.0485</v>
      </c>
      <c r="M85" s="7">
        <v>4148.894</v>
      </c>
      <c r="N85" s="7">
        <v>4329.3159</v>
      </c>
      <c r="O85" s="7">
        <v>4319.2262</v>
      </c>
      <c r="P85" s="7">
        <v>4342.1593</v>
      </c>
      <c r="Q85" s="7">
        <v>5488.03592</v>
      </c>
      <c r="R85" s="7">
        <f>2*Q85-P85</f>
        <v>6633.91254</v>
      </c>
      <c r="S85" s="7">
        <f>R85+(X85-R85)/6*1</f>
        <v>6626.804972666670</v>
      </c>
      <c r="T85" s="7">
        <f>R85+(X85-R85)/6*2</f>
        <v>6619.697405333330</v>
      </c>
      <c r="U85" s="7">
        <f>R85+(X85-R85)/6*3</f>
        <v>6612.589838</v>
      </c>
      <c r="V85" s="7">
        <f>R85+(X85-R85)/6*4</f>
        <v>6605.482270666670</v>
      </c>
      <c r="W85" s="7">
        <f>R85+(X85-R85)/6*5</f>
        <v>6598.374703333330</v>
      </c>
      <c r="X85" s="7">
        <v>6591.267136</v>
      </c>
      <c r="Y85" s="7">
        <f>X85^2/W85</f>
        <v>6584.167224720720</v>
      </c>
      <c r="Z85" s="7">
        <f>Y85^2/X85</f>
        <v>6577.074961248630</v>
      </c>
      <c r="AA85" s="7">
        <f>Z85^2/Y85</f>
        <v>6569.990337345740</v>
      </c>
      <c r="AB85" s="7">
        <f>AA85^2/Z85</f>
        <v>6562.913344782940</v>
      </c>
      <c r="AC85" s="7">
        <f>AB85^2/AA85</f>
        <v>6555.843975339990</v>
      </c>
      <c r="AD85" s="7">
        <f>AC85^2/AB85</f>
        <v>6548.7822208055</v>
      </c>
      <c r="AE85" s="7">
        <f>SUM(A85:AD85)</f>
        <v>151198.890182443</v>
      </c>
    </row>
    <row r="86" ht="18.05" customHeight="1">
      <c r="A86" s="7">
        <v>404179.37</v>
      </c>
      <c r="B86" s="7">
        <v>416948.34</v>
      </c>
      <c r="C86" s="7">
        <v>417845.81</v>
      </c>
      <c r="D86" s="7">
        <v>424326.64</v>
      </c>
      <c r="E86" s="7">
        <v>449255.55</v>
      </c>
      <c r="F86" s="7">
        <v>437655.32</v>
      </c>
      <c r="G86" s="7">
        <v>458823.48</v>
      </c>
      <c r="H86" s="7">
        <v>480816.27</v>
      </c>
      <c r="I86" s="7">
        <v>504742.35</v>
      </c>
      <c r="J86" s="7">
        <v>493564.82</v>
      </c>
      <c r="K86" s="7">
        <v>525638.24</v>
      </c>
      <c r="L86" s="7">
        <v>517097.89</v>
      </c>
      <c r="M86" s="7">
        <v>513514.59</v>
      </c>
      <c r="N86" s="7">
        <v>523480.21</v>
      </c>
      <c r="O86" s="7">
        <v>552855.52</v>
      </c>
      <c r="P86" s="7">
        <v>561540.1</v>
      </c>
      <c r="Q86" s="7">
        <v>581689.21</v>
      </c>
      <c r="R86" s="7">
        <v>610557.23</v>
      </c>
      <c r="S86" s="7">
        <v>643223.27</v>
      </c>
      <c r="T86" s="7">
        <v>623101.9</v>
      </c>
      <c r="U86" s="7">
        <v>638605.89</v>
      </c>
      <c r="V86" s="7">
        <v>650407.17</v>
      </c>
      <c r="W86" s="7">
        <v>647100.66</v>
      </c>
      <c r="X86" s="7">
        <v>605887.3199999999</v>
      </c>
      <c r="Y86" s="7">
        <f>2*X86-W86</f>
        <v>564673.98</v>
      </c>
      <c r="Z86" s="7">
        <f>2*Y86-X86</f>
        <v>523460.64</v>
      </c>
      <c r="AA86" s="7">
        <f>2*Z86-Y86</f>
        <v>482247.3</v>
      </c>
      <c r="AB86" s="7">
        <f>2*AA86-Z86</f>
        <v>441033.96</v>
      </c>
      <c r="AC86" s="7">
        <f>2*AB86-AA86</f>
        <v>399820.62</v>
      </c>
      <c r="AD86" s="7">
        <f>2*AC86-AB86</f>
        <v>358607.28</v>
      </c>
      <c r="AE86" s="7">
        <f>SUM(A86:AD86)</f>
        <v>15452700.93</v>
      </c>
    </row>
    <row r="87" ht="18.05" customHeight="1">
      <c r="A87" s="7">
        <f>2*B87-C87</f>
        <v>294.06651</v>
      </c>
      <c r="B87" s="7">
        <f>2*C87-D87</f>
        <v>282.052713</v>
      </c>
      <c r="C87" s="7">
        <f>2*D87-E87</f>
        <v>270.038916</v>
      </c>
      <c r="D87" s="7">
        <f>2*E87-F87</f>
        <v>258.025119</v>
      </c>
      <c r="E87" s="7">
        <v>246.011322</v>
      </c>
      <c r="F87" s="7">
        <f>E87+(K87-E87)/6*1</f>
        <v>233.997525</v>
      </c>
      <c r="G87" s="7">
        <f>E87+(K87-E87)/6*2</f>
        <v>221.983728</v>
      </c>
      <c r="H87" s="7">
        <f>E87+(K87-E87)/6*3</f>
        <v>209.969931</v>
      </c>
      <c r="I87" s="7">
        <f>E87+(K87-E87)/6*4</f>
        <v>197.956134</v>
      </c>
      <c r="J87" s="7">
        <f>E87+(K87-E87)/6*5</f>
        <v>185.942337</v>
      </c>
      <c r="K87" s="7">
        <v>173.92854</v>
      </c>
      <c r="L87" s="7">
        <f>K87^2/J87</f>
        <v>162.690958469193</v>
      </c>
      <c r="M87" s="7">
        <f>L87^2/K87</f>
        <v>152.179440864764</v>
      </c>
      <c r="N87" s="7">
        <f>M87^2/L87</f>
        <v>142.347075951965</v>
      </c>
      <c r="O87" s="7">
        <f>N87^2/M87</f>
        <v>133.149983446720</v>
      </c>
      <c r="P87" s="7">
        <f>O87^2/N87</f>
        <v>124.547118184882</v>
      </c>
      <c r="Q87" s="7">
        <f>P87^2/O87</f>
        <v>116.500086944180</v>
      </c>
      <c r="R87" s="7">
        <f>Q87^2/P87</f>
        <v>108.972977101360</v>
      </c>
      <c r="S87" s="7">
        <f>R87^2/Q87</f>
        <v>101.932196359848</v>
      </c>
      <c r="T87" s="7">
        <f>S87^2/R87</f>
        <v>95.34632283266249</v>
      </c>
      <c r="U87" s="7">
        <f>T87^2/S87</f>
        <v>89.1859648115195</v>
      </c>
      <c r="V87" s="7">
        <f>U87^2/T87</f>
        <v>83.4236295963033</v>
      </c>
      <c r="W87" s="7">
        <f>V87^2/U87</f>
        <v>78.0336007995095</v>
      </c>
      <c r="X87" s="7">
        <f>W87^2/V87</f>
        <v>72.9918235780889</v>
      </c>
      <c r="Y87" s="7">
        <f>X87^2/W87</f>
        <v>68.275797280501</v>
      </c>
      <c r="Z87" s="7">
        <f>Y87^2/X87</f>
        <v>63.8644750298773</v>
      </c>
      <c r="AA87" s="7">
        <f>Z87^2/Y87</f>
        <v>59.7381697951502</v>
      </c>
      <c r="AB87" s="7">
        <f>AA87^2/Z87</f>
        <v>55.8784665309579</v>
      </c>
      <c r="AC87" s="7">
        <f>AB87^2/AA87</f>
        <v>52.2681399942198</v>
      </c>
      <c r="AD87" s="7">
        <f>AC87^2/AB87</f>
        <v>48.8910778706104</v>
      </c>
      <c r="AE87" s="7">
        <f>SUM(A87:AD87)</f>
        <v>4384.190080442310</v>
      </c>
    </row>
    <row r="88" ht="18.05" customHeight="1">
      <c r="A88" s="7">
        <v>19317.4</v>
      </c>
      <c r="B88" s="7">
        <v>17680.3</v>
      </c>
      <c r="C88" s="7">
        <v>16005.3</v>
      </c>
      <c r="D88" s="7">
        <v>15223.6</v>
      </c>
      <c r="E88" s="7">
        <v>14345</v>
      </c>
      <c r="F88" s="7">
        <v>14251.5</v>
      </c>
      <c r="G88" s="7">
        <v>15299.2</v>
      </c>
      <c r="H88" s="7">
        <v>15925.3</v>
      </c>
      <c r="I88" s="7">
        <v>15929.7</v>
      </c>
      <c r="J88" s="7">
        <f>2*I88-H88</f>
        <v>15934.1</v>
      </c>
      <c r="K88" s="7">
        <f>2*J88-I88</f>
        <v>15938.5</v>
      </c>
      <c r="L88" s="7">
        <f>2*K88-J88</f>
        <v>15942.9</v>
      </c>
      <c r="M88" s="7">
        <f>2*L88-K88</f>
        <v>15947.3</v>
      </c>
      <c r="N88" s="7">
        <f>2*M88-L88</f>
        <v>15951.7</v>
      </c>
      <c r="O88" s="7">
        <f>2*N88-M88</f>
        <v>15956.1</v>
      </c>
      <c r="P88" s="7">
        <f>2*O88-N88</f>
        <v>15960.5</v>
      </c>
      <c r="Q88" s="7">
        <f>2*P88-O88</f>
        <v>15964.9</v>
      </c>
      <c r="R88" s="7">
        <f>2*Q88-P88</f>
        <v>15969.3</v>
      </c>
      <c r="S88" s="7">
        <f>2*R88-Q88</f>
        <v>15973.7</v>
      </c>
      <c r="T88" s="7">
        <f>2*S88-R88</f>
        <v>15978.1</v>
      </c>
      <c r="U88" s="7">
        <f>2*T88-S88</f>
        <v>15982.5</v>
      </c>
      <c r="V88" s="7">
        <f>2*U88-T88</f>
        <v>15986.9</v>
      </c>
      <c r="W88" s="7">
        <f>2*V88-U88</f>
        <v>15991.3</v>
      </c>
      <c r="X88" s="7">
        <f>2*W88-V88</f>
        <v>15995.7</v>
      </c>
      <c r="Y88" s="7">
        <f>2*X88-W88</f>
        <v>16000.1</v>
      </c>
      <c r="Z88" s="7">
        <f>2*Y88-X88</f>
        <v>16004.5</v>
      </c>
      <c r="AA88" s="7">
        <f>2*Z88-Y88</f>
        <v>16008.9</v>
      </c>
      <c r="AB88" s="7">
        <f>2*AA88-Z88</f>
        <v>16013.3</v>
      </c>
      <c r="AC88" s="7">
        <f>2*AB88-AA88</f>
        <v>16017.7</v>
      </c>
      <c r="AD88" s="7">
        <f>2*AC88-AB88</f>
        <v>16022.1</v>
      </c>
      <c r="AE88" s="7">
        <f>SUM(A88:AD88)</f>
        <v>479517.4</v>
      </c>
    </row>
    <row r="89" ht="18.05" customHeight="1">
      <c r="A89" s="7">
        <v>5706.299</v>
      </c>
      <c r="B89" s="7">
        <v>6540.174</v>
      </c>
      <c r="C89" s="7">
        <v>4564.257</v>
      </c>
      <c r="D89" s="7">
        <v>3329.861</v>
      </c>
      <c r="E89" s="7">
        <v>2215.296</v>
      </c>
      <c r="F89" s="7">
        <v>1406.288</v>
      </c>
      <c r="G89" s="7">
        <v>4431.93</v>
      </c>
      <c r="H89" s="7">
        <v>4303.556</v>
      </c>
      <c r="I89" s="7">
        <v>4703.399</v>
      </c>
      <c r="J89" s="7">
        <v>4760.966</v>
      </c>
      <c r="K89" s="7">
        <v>5605.979</v>
      </c>
      <c r="L89" s="7">
        <v>5196.93</v>
      </c>
      <c r="M89" s="7">
        <v>5689.96</v>
      </c>
      <c r="N89" s="7">
        <v>4856.03</v>
      </c>
      <c r="O89" s="7">
        <v>4842.96</v>
      </c>
      <c r="P89" s="7">
        <v>4510.42</v>
      </c>
      <c r="Q89" s="7">
        <v>4643.92</v>
      </c>
      <c r="R89" s="7">
        <v>4655.01</v>
      </c>
      <c r="S89" s="7">
        <v>4365.87</v>
      </c>
      <c r="T89" s="7">
        <v>3084.51</v>
      </c>
      <c r="U89" s="7">
        <v>4024.82</v>
      </c>
      <c r="V89" s="7">
        <v>3863.5869</v>
      </c>
      <c r="W89" s="7">
        <f>V89^2/U89</f>
        <v>3708.812750347</v>
      </c>
      <c r="X89" s="7">
        <f>W89^2/V89</f>
        <v>3560.2388073985</v>
      </c>
      <c r="Y89" s="7">
        <f>X89^2/W89</f>
        <v>3417.616692705870</v>
      </c>
      <c r="Z89" s="7">
        <f>Y89^2/X89</f>
        <v>3280.707977787750</v>
      </c>
      <c r="AA89" s="7">
        <f>Z89^2/Y89</f>
        <v>3149.283785537290</v>
      </c>
      <c r="AB89" s="7">
        <f>AA89^2/Z89</f>
        <v>3023.124407596920</v>
      </c>
      <c r="AC89" s="7">
        <f>AB89^2/AA89</f>
        <v>2902.018937060960</v>
      </c>
      <c r="AD89" s="7">
        <f>AC89^2/AB89</f>
        <v>2785.764915892050</v>
      </c>
      <c r="AE89" s="7">
        <f>SUM(A89:AD89)</f>
        <v>123129.590174326</v>
      </c>
    </row>
    <row r="90" ht="18.05" customHeight="1">
      <c r="A90" s="7">
        <f>2*B90-C90</f>
        <v>34190.2066666668</v>
      </c>
      <c r="B90" s="7">
        <f>2*C90-D90</f>
        <v>36741.1550000001</v>
      </c>
      <c r="C90" s="7">
        <f>2*D90-E90</f>
        <v>39292.1033333334</v>
      </c>
      <c r="D90" s="7">
        <f>2*E90-F90</f>
        <v>41843.0516666667</v>
      </c>
      <c r="E90" s="7">
        <v>44394</v>
      </c>
      <c r="F90" s="7">
        <f>E90+(K90-E90)/6*1</f>
        <v>46944.9483333333</v>
      </c>
      <c r="G90" s="7">
        <f>E90+(K90-E90)/6*2</f>
        <v>49495.8966666667</v>
      </c>
      <c r="H90" s="7">
        <f>E90+(K90-E90)/6*3</f>
        <v>52046.845</v>
      </c>
      <c r="I90" s="7">
        <f>E90+(K90-E90)/6*4</f>
        <v>54597.7933333333</v>
      </c>
      <c r="J90" s="7">
        <f>E90+(K90-E90)/6*5</f>
        <v>57148.7416666667</v>
      </c>
      <c r="K90" s="7">
        <v>59699.69</v>
      </c>
      <c r="L90" s="7">
        <f>K90+(O90-K90)/4*1</f>
        <v>62621.6925</v>
      </c>
      <c r="M90" s="7">
        <f>K90+(O90-K90)/4*2</f>
        <v>65543.695000000007</v>
      </c>
      <c r="N90" s="7">
        <f>K90+(O90-K90)/4*3</f>
        <v>68465.697499999995</v>
      </c>
      <c r="O90" s="7">
        <v>71387.7</v>
      </c>
      <c r="P90" s="7">
        <v>74681.600000000006</v>
      </c>
      <c r="Q90" s="7">
        <v>76369.399999999994</v>
      </c>
      <c r="R90" s="7">
        <f>(Q90+S90)/2</f>
        <v>80828.649999999994</v>
      </c>
      <c r="S90" s="7">
        <v>85287.899999999994</v>
      </c>
      <c r="T90" s="7">
        <f>(S90+U90)/2</f>
        <v>92902.168095238</v>
      </c>
      <c r="U90" s="7">
        <v>100516.436190476</v>
      </c>
      <c r="V90" s="7">
        <f>(U90+W90)/2</f>
        <v>98312.243095237995</v>
      </c>
      <c r="W90" s="7">
        <v>96108.05</v>
      </c>
      <c r="X90" s="7">
        <f>2*W90-V90</f>
        <v>93903.856904762</v>
      </c>
      <c r="Y90" s="7">
        <f>2*X90-W90</f>
        <v>91699.663809524005</v>
      </c>
      <c r="Z90" s="7">
        <f>2*Y90-X90</f>
        <v>89495.470714286</v>
      </c>
      <c r="AA90" s="7">
        <f>2*Z90-Y90</f>
        <v>87291.277619048007</v>
      </c>
      <c r="AB90" s="7">
        <f>2*AA90-Z90</f>
        <v>85087.08452381</v>
      </c>
      <c r="AC90" s="7">
        <f>2*AB90-AA90</f>
        <v>82882.891428571995</v>
      </c>
      <c r="AD90" s="7">
        <f>2*AC90-AB90</f>
        <v>80678.698333334</v>
      </c>
      <c r="AE90" s="7">
        <f>SUM(A90:AD90)</f>
        <v>2100458.60738096</v>
      </c>
    </row>
    <row r="91" ht="18.05" customHeight="1">
      <c r="A91" s="7">
        <v>6783.15</v>
      </c>
      <c r="B91" s="7">
        <f>A91+(E91-A91)/4*1</f>
        <v>7143.334101</v>
      </c>
      <c r="C91" s="7">
        <f>A91+(E91-A91)/4*2</f>
        <v>7503.518202</v>
      </c>
      <c r="D91" s="7">
        <f>A91+(E91-A91)/4*3</f>
        <v>7863.702303</v>
      </c>
      <c r="E91" s="7">
        <v>8223.886404000001</v>
      </c>
      <c r="F91" s="7">
        <f>2*E91-D91</f>
        <v>8584.070505</v>
      </c>
      <c r="G91" s="7">
        <f>2*F91-E91</f>
        <v>8944.254606</v>
      </c>
      <c r="H91" s="7">
        <f>2*G91-F91</f>
        <v>9304.438706999999</v>
      </c>
      <c r="I91" s="7">
        <f>2*H91-G91</f>
        <v>9664.622808</v>
      </c>
      <c r="J91" s="7">
        <f>2*I91-H91</f>
        <v>10024.806909</v>
      </c>
      <c r="K91" s="7">
        <f>2*J91-I91</f>
        <v>10384.99101</v>
      </c>
      <c r="L91" s="7">
        <f>2*K91-J91</f>
        <v>10745.175111</v>
      </c>
      <c r="M91" s="7">
        <f>2*L91-K91</f>
        <v>11105.359212</v>
      </c>
      <c r="N91" s="7">
        <f>2*M91-L91</f>
        <v>11465.543313</v>
      </c>
      <c r="O91" s="7">
        <f>2*N91-M91</f>
        <v>11825.727414</v>
      </c>
      <c r="P91" s="7">
        <f>2*O91-N91</f>
        <v>12185.911515</v>
      </c>
      <c r="Q91" s="7">
        <f>2*P91-O91</f>
        <v>12546.095616</v>
      </c>
      <c r="R91" s="7">
        <f>2*Q91-P91</f>
        <v>12906.279717</v>
      </c>
      <c r="S91" s="7">
        <f>2*R91-Q91</f>
        <v>13266.463818</v>
      </c>
      <c r="T91" s="7">
        <f>2*S91-R91</f>
        <v>13626.647919</v>
      </c>
      <c r="U91" s="7">
        <f>2*T91-S91</f>
        <v>13986.83202</v>
      </c>
      <c r="V91" s="7">
        <f>2*U91-T91</f>
        <v>14347.016121</v>
      </c>
      <c r="W91" s="7">
        <f>2*V91-U91</f>
        <v>14707.200222</v>
      </c>
      <c r="X91" s="7">
        <f>2*W91-V91</f>
        <v>15067.384323</v>
      </c>
      <c r="Y91" s="7">
        <f>2*X91-W91</f>
        <v>15427.568424</v>
      </c>
      <c r="Z91" s="7">
        <f>2*Y91-X91</f>
        <v>15787.752525</v>
      </c>
      <c r="AA91" s="7">
        <f>2*Z91-Y91</f>
        <v>16147.936626</v>
      </c>
      <c r="AB91" s="7">
        <f>2*AA91-Z91</f>
        <v>16508.120727</v>
      </c>
      <c r="AC91" s="7">
        <f>2*AB91-AA91</f>
        <v>16868.304828</v>
      </c>
      <c r="AD91" s="7">
        <f>2*AC91-AB91</f>
        <v>17228.488929</v>
      </c>
      <c r="AE91" s="7">
        <f>SUM(A91:AD91)</f>
        <v>360174.583935</v>
      </c>
    </row>
    <row r="92" ht="18.05" customHeight="1">
      <c r="A92" s="7">
        <f>2*B92-C92</f>
        <v>32701.148</v>
      </c>
      <c r="B92" s="7">
        <f>2*C92-D92</f>
        <v>32830.6019</v>
      </c>
      <c r="C92" s="7">
        <f>2*D92-E92</f>
        <v>32960.0558</v>
      </c>
      <c r="D92" s="7">
        <f>2*E92-F92</f>
        <v>33089.5097</v>
      </c>
      <c r="E92" s="7">
        <f>2*F92-G92</f>
        <v>33218.9636</v>
      </c>
      <c r="F92" s="7">
        <f>2*G92-H92</f>
        <v>33348.4175</v>
      </c>
      <c r="G92" s="7">
        <f>2*H92-I92</f>
        <v>33477.8714</v>
      </c>
      <c r="H92" s="7">
        <f>2*I92-J92</f>
        <v>33607.3253</v>
      </c>
      <c r="I92" s="7">
        <f>2*J92-K92</f>
        <v>33736.7792</v>
      </c>
      <c r="J92" s="7">
        <f>2*K92-L92</f>
        <v>33866.2331</v>
      </c>
      <c r="K92" s="7">
        <v>33995.687</v>
      </c>
      <c r="L92" s="7">
        <v>34125.1409</v>
      </c>
      <c r="M92" s="7">
        <v>34774.8057</v>
      </c>
      <c r="N92" s="7">
        <v>36134.4475</v>
      </c>
      <c r="O92" s="7">
        <v>37542.1284</v>
      </c>
      <c r="P92" s="7">
        <v>38374.9042</v>
      </c>
      <c r="Q92" s="7">
        <f>2*P92-O92</f>
        <v>39207.68</v>
      </c>
      <c r="R92" s="7">
        <f>2*Q92-P92</f>
        <v>40040.4558</v>
      </c>
      <c r="S92" s="7">
        <f>2*R92-Q92</f>
        <v>40873.2316</v>
      </c>
      <c r="T92" s="7">
        <f>2*S92-R92</f>
        <v>41706.0074</v>
      </c>
      <c r="U92" s="7">
        <f>2*T92-S92</f>
        <v>42538.7832</v>
      </c>
      <c r="V92" s="7">
        <f>2*U92-T92</f>
        <v>43371.559</v>
      </c>
      <c r="W92" s="7">
        <f>2*V92-U92</f>
        <v>44204.3348</v>
      </c>
      <c r="X92" s="7">
        <f>2*W92-V92</f>
        <v>45037.1106</v>
      </c>
      <c r="Y92" s="7">
        <f>2*X92-W92</f>
        <v>45869.8864</v>
      </c>
      <c r="Z92" s="7">
        <f>2*Y92-X92</f>
        <v>46702.6622</v>
      </c>
      <c r="AA92" s="7">
        <f>2*Z92-Y92</f>
        <v>47535.438</v>
      </c>
      <c r="AB92" s="7">
        <f>2*AA92-Z92</f>
        <v>48368.2138</v>
      </c>
      <c r="AC92" s="7">
        <f>2*AB92-AA92</f>
        <v>49200.9896</v>
      </c>
      <c r="AD92" s="7">
        <f>2*AC92-AB92</f>
        <v>50033.7654</v>
      </c>
      <c r="AE92" s="7">
        <f>SUM(A92:AD92)</f>
        <v>1172474.137</v>
      </c>
    </row>
    <row r="93" ht="18.05" customHeight="1">
      <c r="A93" s="7">
        <f>2*B93-C93</f>
        <v>3279.616666666680</v>
      </c>
      <c r="B93" s="7">
        <f>2*C93-D93</f>
        <v>3860.235000000010</v>
      </c>
      <c r="C93" s="7">
        <f>2*D93-E93</f>
        <v>4440.853333333340</v>
      </c>
      <c r="D93" s="7">
        <f>2*E93-F93</f>
        <v>5021.471666666670</v>
      </c>
      <c r="E93" s="7">
        <v>5602.09</v>
      </c>
      <c r="F93" s="7">
        <f>E93+(K93-E93)/6*1</f>
        <v>6182.708333333330</v>
      </c>
      <c r="G93" s="7">
        <f>E93+(K93-E93)/6*2</f>
        <v>6763.326666666670</v>
      </c>
      <c r="H93" s="7">
        <f>E93+(K93-E93)/6*3</f>
        <v>7343.945</v>
      </c>
      <c r="I93" s="7">
        <f>E93+(K93-E93)/6*4</f>
        <v>7924.563333333330</v>
      </c>
      <c r="J93" s="7">
        <f>E93+(K93-E93)/6*5</f>
        <v>8505.181666666669</v>
      </c>
      <c r="K93" s="7">
        <v>9085.799999999999</v>
      </c>
      <c r="L93" s="7">
        <f>2*K93-J93</f>
        <v>9666.418333333329</v>
      </c>
      <c r="M93" s="7">
        <f>2*L93-K93</f>
        <v>10247.0366666667</v>
      </c>
      <c r="N93" s="7">
        <f>2*M93-L93</f>
        <v>10827.6550000001</v>
      </c>
      <c r="O93" s="7">
        <f>2*N93-M93</f>
        <v>11408.2733333335</v>
      </c>
      <c r="P93" s="7">
        <f>2*O93-N93</f>
        <v>11988.8916666669</v>
      </c>
      <c r="Q93" s="7">
        <f>2*P93-O93</f>
        <v>12569.5100000003</v>
      </c>
      <c r="R93" s="7">
        <f>2*Q93-P93</f>
        <v>13150.1283333337</v>
      </c>
      <c r="S93" s="7">
        <f>2*R93-Q93</f>
        <v>13730.7466666671</v>
      </c>
      <c r="T93" s="7">
        <f>2*S93-R93</f>
        <v>14311.3650000005</v>
      </c>
      <c r="U93" s="7">
        <f>2*T93-S93</f>
        <v>14891.9833333339</v>
      </c>
      <c r="V93" s="7">
        <f>2*U93-T93</f>
        <v>15472.6016666673</v>
      </c>
      <c r="W93" s="7">
        <f>2*V93-U93</f>
        <v>16053.2200000007</v>
      </c>
      <c r="X93" s="7">
        <f>2*W93-V93</f>
        <v>16633.8383333341</v>
      </c>
      <c r="Y93" s="7">
        <f>2*X93-W93</f>
        <v>17214.4566666675</v>
      </c>
      <c r="Z93" s="7">
        <f>2*Y93-X93</f>
        <v>17795.0750000009</v>
      </c>
      <c r="AA93" s="7">
        <f>2*Z93-Y93</f>
        <v>18375.6933333343</v>
      </c>
      <c r="AB93" s="7">
        <f>2*AA93-Z93</f>
        <v>18956.3116666677</v>
      </c>
      <c r="AC93" s="7">
        <f>2*AB93-AA93</f>
        <v>19536.9300000011</v>
      </c>
      <c r="AD93" s="7">
        <f>2*AC93-AB93</f>
        <v>20117.5483333345</v>
      </c>
      <c r="AE93" s="7">
        <f>SUM(A93:AD93)</f>
        <v>350957.475000011</v>
      </c>
    </row>
    <row r="94" ht="18.05" customHeight="1">
      <c r="A94" s="7">
        <f>2*B94-C94</f>
        <v>46.9715389333332</v>
      </c>
      <c r="B94" s="7">
        <f>2*C94-D94</f>
        <v>44.2037291999999</v>
      </c>
      <c r="C94" s="7">
        <f>2*D94-E94</f>
        <v>41.4359194666666</v>
      </c>
      <c r="D94" s="7">
        <f>2*E94-F94</f>
        <v>38.6681097333333</v>
      </c>
      <c r="E94" s="7">
        <v>35.9003</v>
      </c>
      <c r="F94" s="7">
        <f>E94+(K94-E94)/6*1</f>
        <v>33.1324902666667</v>
      </c>
      <c r="G94" s="7">
        <f>E94+(K94-E94)/6*2</f>
        <v>30.3646805333333</v>
      </c>
      <c r="H94" s="7">
        <f>E94+(K94-E94)/6*3</f>
        <v>27.5968708</v>
      </c>
      <c r="I94" s="7">
        <f>E94+(K94-E94)/6*4</f>
        <v>24.8290610666667</v>
      </c>
      <c r="J94" s="7">
        <f>E94+(K94-E94)/6*5</f>
        <v>22.0612513333333</v>
      </c>
      <c r="K94" s="7">
        <v>19.2934416</v>
      </c>
      <c r="L94" s="7">
        <f>K94+(N94-K94)/3*1</f>
        <v>26.6965573333333</v>
      </c>
      <c r="M94" s="7">
        <f>K94+(N94-K94)/3*2</f>
        <v>34.0996730666667</v>
      </c>
      <c r="N94" s="7">
        <v>41.5027888</v>
      </c>
      <c r="O94" s="7">
        <f>N94+(R94-N94)/4*1</f>
        <v>36.777046225</v>
      </c>
      <c r="P94" s="7">
        <f>N94+(R94-N94)/4*2</f>
        <v>32.05130365</v>
      </c>
      <c r="Q94" s="7">
        <f>N94+(R94-N94)/4*3</f>
        <v>27.325561075</v>
      </c>
      <c r="R94" s="7">
        <v>22.5998185</v>
      </c>
      <c r="S94" s="7">
        <f>R94+(U94-R94)/3*1</f>
        <v>29.1286068966667</v>
      </c>
      <c r="T94" s="7">
        <f>R94+(U94-R94)/3*2</f>
        <v>35.6573952933333</v>
      </c>
      <c r="U94" s="7">
        <v>42.18618369</v>
      </c>
      <c r="V94" s="7">
        <f>1.993*U94-T94</f>
        <v>48.4196688008367</v>
      </c>
      <c r="W94" s="7">
        <f>1.993*V94-U94</f>
        <v>54.3142162300675</v>
      </c>
      <c r="X94" s="7">
        <f>1.993*W94-V94</f>
        <v>59.8285641456878</v>
      </c>
      <c r="Y94" s="7">
        <f>1.993*X94-W94</f>
        <v>64.9241121122883</v>
      </c>
      <c r="Z94" s="7">
        <f>1.993*Y94-X94</f>
        <v>69.5651912941028</v>
      </c>
      <c r="AA94" s="7">
        <f>1.993*Z94-Y94</f>
        <v>73.7193141368586</v>
      </c>
      <c r="AB94" s="7">
        <f>1.993*AA94-Z94</f>
        <v>77.3574017806564</v>
      </c>
      <c r="AC94" s="7">
        <f>1.993*AB94-AA94</f>
        <v>80.4539876119896</v>
      </c>
      <c r="AD94" s="7">
        <f>1.993*AC94-AB94</f>
        <v>82.9873955300389</v>
      </c>
      <c r="AE94" s="7">
        <f>SUM(A94:AD94)</f>
        <v>1304.052179105860</v>
      </c>
    </row>
    <row r="95" ht="18.05" customHeight="1">
      <c r="A95" s="7">
        <f>2*B95-C95</f>
        <v>34627.23</v>
      </c>
      <c r="B95" s="7">
        <f>2*C95-D95</f>
        <v>33767.64</v>
      </c>
      <c r="C95" s="7">
        <f>2*D95-E95</f>
        <v>32908.05</v>
      </c>
      <c r="D95" s="7">
        <f>2*E95-F95</f>
        <v>32048.46</v>
      </c>
      <c r="E95" s="7">
        <v>31188.87</v>
      </c>
      <c r="F95" s="7">
        <f>E95+(K95-E95)/6*1</f>
        <v>30329.28</v>
      </c>
      <c r="G95" s="7">
        <f>E95+(K95-E95)/6*2</f>
        <v>29469.69</v>
      </c>
      <c r="H95" s="7">
        <f>E95+(K95-E95)/6*3</f>
        <v>28610.1</v>
      </c>
      <c r="I95" s="7">
        <f>E95+(K95-E95)/6*4</f>
        <v>27750.51</v>
      </c>
      <c r="J95" s="7">
        <f>E95+(K95-E95)/6*5</f>
        <v>26890.92</v>
      </c>
      <c r="K95" s="7">
        <v>26031.33</v>
      </c>
      <c r="L95" s="7">
        <f>2*K95-J95</f>
        <v>25171.74</v>
      </c>
      <c r="M95" s="7">
        <f>2*L95-K95</f>
        <v>24312.15</v>
      </c>
      <c r="N95" s="7">
        <f>2*M95-L95</f>
        <v>23452.56</v>
      </c>
      <c r="O95" s="7">
        <f>2*N95-M95</f>
        <v>22592.97</v>
      </c>
      <c r="P95" s="7">
        <f>2*O95-N95</f>
        <v>21733.38</v>
      </c>
      <c r="Q95" s="7">
        <f>2*P95-O95</f>
        <v>20873.79</v>
      </c>
      <c r="R95" s="7">
        <f>2*Q95-P95</f>
        <v>20014.2</v>
      </c>
      <c r="S95" s="7">
        <f>2*R95-Q95</f>
        <v>19154.61</v>
      </c>
      <c r="T95" s="7">
        <f>2*S95-R95</f>
        <v>18295.02</v>
      </c>
      <c r="U95" s="7">
        <f>2*T95-S95</f>
        <v>17435.43</v>
      </c>
      <c r="V95" s="7">
        <f>2*U95-T95</f>
        <v>16575.84</v>
      </c>
      <c r="W95" s="7">
        <f>2*V95-U95</f>
        <v>15716.25</v>
      </c>
      <c r="X95" s="7">
        <f>2*W95-V95</f>
        <v>14856.66</v>
      </c>
      <c r="Y95" s="7">
        <f>2*X95-W95</f>
        <v>13997.07</v>
      </c>
      <c r="Z95" s="7">
        <f>2*Y95-X95</f>
        <v>13137.48</v>
      </c>
      <c r="AA95" s="7">
        <f>2*Z95-Y95</f>
        <v>12277.89</v>
      </c>
      <c r="AB95" s="7">
        <f>2*AA95-Z95</f>
        <v>11418.3</v>
      </c>
      <c r="AC95" s="7">
        <f>2*AB95-AA95</f>
        <v>10558.71</v>
      </c>
      <c r="AD95" s="7">
        <f>2*AC95-AB95</f>
        <v>9699.120000000001</v>
      </c>
      <c r="AE95" s="7">
        <f>SUM(A95:AD95)</f>
        <v>664895.25</v>
      </c>
    </row>
    <row r="96" ht="18.05" customHeight="1">
      <c r="A96" s="7">
        <f>2*B96-C96</f>
        <v>4765.976</v>
      </c>
      <c r="B96" s="7">
        <f>2*C96-D96</f>
        <v>5487.442</v>
      </c>
      <c r="C96" s="7">
        <f>2*D96-E96</f>
        <v>6208.908</v>
      </c>
      <c r="D96" s="7">
        <f>2*E96-F96</f>
        <v>6930.374</v>
      </c>
      <c r="E96" s="7">
        <v>7651.84</v>
      </c>
      <c r="F96" s="7">
        <f>E96+(K96-E96)/6*1</f>
        <v>8373.306</v>
      </c>
      <c r="G96" s="7">
        <f>E96+(K96-E96)/6*2</f>
        <v>9094.772000000001</v>
      </c>
      <c r="H96" s="7">
        <f>E96+(K96-E96)/6*3</f>
        <v>9816.237999999999</v>
      </c>
      <c r="I96" s="7">
        <f>E96+(K96-E96)/6*4</f>
        <v>10537.704</v>
      </c>
      <c r="J96" s="7">
        <f>E96+(K96-E96)/6*5</f>
        <v>11259.17</v>
      </c>
      <c r="K96" s="7">
        <v>11980.636</v>
      </c>
      <c r="L96" s="7">
        <f>2*K96-J96</f>
        <v>12702.102</v>
      </c>
      <c r="M96" s="7">
        <f>2*L96-K96</f>
        <v>13423.568</v>
      </c>
      <c r="N96" s="7">
        <f>2*M96-L96</f>
        <v>14145.034</v>
      </c>
      <c r="O96" s="7">
        <f>2*N96-M96</f>
        <v>14866.5</v>
      </c>
      <c r="P96" s="7">
        <f>2*O96-N96</f>
        <v>15587.966</v>
      </c>
      <c r="Q96" s="7">
        <f>2*P96-O96</f>
        <v>16309.432</v>
      </c>
      <c r="R96" s="7">
        <f>2*Q96-P96</f>
        <v>17030.898</v>
      </c>
      <c r="S96" s="7">
        <f>2*R96-Q96</f>
        <v>17752.364</v>
      </c>
      <c r="T96" s="7">
        <f>2*S96-R96</f>
        <v>18473.83</v>
      </c>
      <c r="U96" s="7">
        <f>2*T96-S96</f>
        <v>19195.296</v>
      </c>
      <c r="V96" s="7">
        <f>2*U96-T96</f>
        <v>19916.762</v>
      </c>
      <c r="W96" s="7">
        <f>2*V96-U96</f>
        <v>20638.228</v>
      </c>
      <c r="X96" s="7">
        <f>2*W96-V96</f>
        <v>21359.694</v>
      </c>
      <c r="Y96" s="7">
        <f>2*X96-W96</f>
        <v>22081.16</v>
      </c>
      <c r="Z96" s="7">
        <f>2*Y96-X96</f>
        <v>22802.626</v>
      </c>
      <c r="AA96" s="7">
        <f>2*Z96-Y96</f>
        <v>23524.092</v>
      </c>
      <c r="AB96" s="7">
        <f>2*AA96-Z96</f>
        <v>24245.558</v>
      </c>
      <c r="AC96" s="7">
        <f>2*AB96-AA96</f>
        <v>24967.024</v>
      </c>
      <c r="AD96" s="7">
        <f>2*AC96-AB96</f>
        <v>25688.49</v>
      </c>
      <c r="AE96" s="7">
        <f>SUM(A96:AD96)</f>
        <v>456816.99</v>
      </c>
    </row>
    <row r="97" ht="18.05" customHeight="1">
      <c r="A97" s="7">
        <v>4852.37661</v>
      </c>
      <c r="B97" s="7">
        <f>A97+(K97-A97)/10*1</f>
        <v>5729.838949</v>
      </c>
      <c r="C97" s="7">
        <f>A97+(K97-A97)/10*2</f>
        <v>6607.301288</v>
      </c>
      <c r="D97" s="7">
        <f>A97+(K97-A97)/10*3</f>
        <v>7484.763627</v>
      </c>
      <c r="E97" s="7">
        <f>A97+(K97-A97)/10*4</f>
        <v>8362.225966</v>
      </c>
      <c r="F97" s="7">
        <f>A97+(K97-A97)/10*5</f>
        <v>9239.688305</v>
      </c>
      <c r="G97" s="7">
        <f>A97+(K97-A97)/10*6</f>
        <v>10117.150644</v>
      </c>
      <c r="H97" s="7">
        <f>A97+(K97-A97)/10*7</f>
        <v>10994.612983</v>
      </c>
      <c r="I97" s="7">
        <f>A97+(K97-A97)/10*8</f>
        <v>11872.075322</v>
      </c>
      <c r="J97" s="7">
        <f>A97+(K97-A97)/10*9</f>
        <v>12749.537661</v>
      </c>
      <c r="K97" s="7">
        <v>13627</v>
      </c>
      <c r="L97" s="7">
        <f>K97+(S97-K97)/8*1</f>
        <v>13863.625</v>
      </c>
      <c r="M97" s="7">
        <f>K97+(S97-K97)/8*2</f>
        <v>14100.25</v>
      </c>
      <c r="N97" s="7">
        <f>K97+(S97-K97)/8*3</f>
        <v>14336.875</v>
      </c>
      <c r="O97" s="7">
        <f>K97+(S97-K97)/8*4</f>
        <v>14573.5</v>
      </c>
      <c r="P97" s="7">
        <f>K97+(S97-K97)/8*5</f>
        <v>14810.125</v>
      </c>
      <c r="Q97" s="7">
        <f>K97+(S97-K97)/8*6</f>
        <v>15046.75</v>
      </c>
      <c r="R97" s="7">
        <f>K97+(S97-K97)/8*7</f>
        <v>15283.375</v>
      </c>
      <c r="S97" s="7">
        <v>15520</v>
      </c>
      <c r="T97" s="7">
        <f>2*S97-R97</f>
        <v>15756.625</v>
      </c>
      <c r="U97" s="7">
        <f>2*T97-S97</f>
        <v>15993.25</v>
      </c>
      <c r="V97" s="7">
        <f>2*U97-T97</f>
        <v>16229.875</v>
      </c>
      <c r="W97" s="7">
        <f>2*V97-U97</f>
        <v>16466.5</v>
      </c>
      <c r="X97" s="7">
        <f>2*W97-V97</f>
        <v>16703.125</v>
      </c>
      <c r="Y97" s="7">
        <f>2*X97-W97</f>
        <v>16939.75</v>
      </c>
      <c r="Z97" s="7">
        <f>2*Y97-X97</f>
        <v>17176.375</v>
      </c>
      <c r="AA97" s="7">
        <f>2*Z97-Y97</f>
        <v>17413</v>
      </c>
      <c r="AB97" s="7">
        <f>2*AA97-Z97</f>
        <v>17649.625</v>
      </c>
      <c r="AC97" s="7">
        <f>2*AB97-AA97</f>
        <v>17886.25</v>
      </c>
      <c r="AD97" s="7">
        <f>2*AC97-AB97</f>
        <v>18122.875</v>
      </c>
      <c r="AE97" s="7">
        <f>SUM(A97:AD97)</f>
        <v>405508.321355</v>
      </c>
    </row>
    <row r="98" ht="18.05" customHeight="1">
      <c r="A98" s="7">
        <f>2*B98-C98</f>
        <v>262747.999064782</v>
      </c>
      <c r="B98" s="7">
        <f>2*C98-D98</f>
        <v>257717.599158304</v>
      </c>
      <c r="C98" s="7">
        <f>2*D98-E98</f>
        <v>252687.199251826</v>
      </c>
      <c r="D98" s="7">
        <f>2*E98-F98</f>
        <v>247656.799345348</v>
      </c>
      <c r="E98" s="7">
        <v>242626.39943887</v>
      </c>
      <c r="F98" s="7">
        <f>E98+(K98-E98)/6*1</f>
        <v>237595.999532392</v>
      </c>
      <c r="G98" s="7">
        <f>E98+(K98-E98)/6*2</f>
        <v>232565.599625913</v>
      </c>
      <c r="H98" s="7">
        <f>E98+(K98-E98)/6*3</f>
        <v>227535.199719435</v>
      </c>
      <c r="I98" s="7">
        <f>E98+(K98-E98)/6*4</f>
        <v>222504.799812957</v>
      </c>
      <c r="J98" s="7">
        <f>E98+(K98-E98)/6*5</f>
        <v>217474.399906478</v>
      </c>
      <c r="K98" s="7">
        <v>212444</v>
      </c>
      <c r="L98" s="7">
        <f>2*K98-J98</f>
        <v>207413.600093522</v>
      </c>
      <c r="M98" s="7">
        <f>2*L98-K98</f>
        <v>202383.200187044</v>
      </c>
      <c r="N98" s="7">
        <f>2*M98-L98</f>
        <v>197352.800280566</v>
      </c>
      <c r="O98" s="7">
        <f>2*N98-M98</f>
        <v>192322.400374088</v>
      </c>
      <c r="P98" s="7">
        <f>2*O98-N98</f>
        <v>187292.00046761</v>
      </c>
      <c r="Q98" s="7">
        <f>2*P98-O98</f>
        <v>182261.600561132</v>
      </c>
      <c r="R98" s="7">
        <f>2*Q98-P98</f>
        <v>177231.200654654</v>
      </c>
      <c r="S98" s="7">
        <f>2*R98-Q98</f>
        <v>172200.800748176</v>
      </c>
      <c r="T98" s="7">
        <f>2*S98-R98</f>
        <v>167170.400841698</v>
      </c>
      <c r="U98" s="7">
        <f>2*T98-S98</f>
        <v>162140.00093522</v>
      </c>
      <c r="V98" s="7">
        <f>2*U98-T98</f>
        <v>157109.601028742</v>
      </c>
      <c r="W98" s="7">
        <f>2*V98-U98</f>
        <v>152079.201122264</v>
      </c>
      <c r="X98" s="7">
        <f>2*W98-V98</f>
        <v>147048.801215786</v>
      </c>
      <c r="Y98" s="7">
        <f>2*X98-W98</f>
        <v>142018.401309308</v>
      </c>
      <c r="Z98" s="7">
        <f>2*Y98-X98</f>
        <v>136988.00140283</v>
      </c>
      <c r="AA98" s="7">
        <f>2*Z98-Y98</f>
        <v>131957.601496352</v>
      </c>
      <c r="AB98" s="7">
        <f>2*AA98-Z98</f>
        <v>126927.201589874</v>
      </c>
      <c r="AC98" s="7">
        <f>2*AB98-AA98</f>
        <v>121896.801683396</v>
      </c>
      <c r="AD98" s="7">
        <f>2*AC98-AB98</f>
        <v>116866.401776918</v>
      </c>
      <c r="AE98" s="7">
        <f>SUM(A98:AD98)</f>
        <v>5694216.01262549</v>
      </c>
    </row>
    <row r="99" ht="19" customHeight="1">
      <c r="A99" s="7">
        <f>2*B99-C99</f>
        <v>4.13797818333332</v>
      </c>
      <c r="B99" s="7">
        <f>2*C99-D99</f>
        <v>4.20902236499999</v>
      </c>
      <c r="C99" s="7">
        <f>2*D99-E99</f>
        <v>4.28006654666666</v>
      </c>
      <c r="D99" s="7">
        <f>2*E99-F99</f>
        <v>4.35111072833333</v>
      </c>
      <c r="E99" s="7">
        <v>4.42215491</v>
      </c>
      <c r="F99" s="7">
        <f>E99+(K99-E99)/6*1</f>
        <v>4.49319909166667</v>
      </c>
      <c r="G99" s="7">
        <f>E99+(K99-E99)/6*2</f>
        <v>4.56424327333333</v>
      </c>
      <c r="H99" s="7">
        <f>E99+(K99-E99)/6*3</f>
        <v>4.635287455</v>
      </c>
      <c r="I99" s="7">
        <f>E99+(K99-E99)/6*4</f>
        <v>4.70633163666667</v>
      </c>
      <c r="J99" s="7">
        <f>E99+(K99-E99)/6*5</f>
        <v>4.77737581833333</v>
      </c>
      <c r="K99" s="7">
        <v>4.84842</v>
      </c>
      <c r="L99" s="7">
        <f>K99+(P99-K99)/5*1</f>
        <v>4.99286</v>
      </c>
      <c r="M99" s="8">
        <f>K99+(P99-K99)/5*2</f>
        <v>5.1373</v>
      </c>
      <c r="N99" s="7">
        <f>K99+(P99-K99)/5*3</f>
        <v>5.28174</v>
      </c>
      <c r="O99" s="7">
        <f>K99+(P99-K99)/5*4</f>
        <v>5.42618</v>
      </c>
      <c r="P99" s="7">
        <v>5.57062</v>
      </c>
      <c r="Q99" s="7">
        <v>6.74182</v>
      </c>
      <c r="R99" s="7">
        <v>8.154019999999999</v>
      </c>
      <c r="S99" s="7">
        <v>4.86762</v>
      </c>
      <c r="T99" s="7">
        <v>26.07774</v>
      </c>
      <c r="U99" s="7">
        <f>S99^4/T99</f>
        <v>21.5276545818352</v>
      </c>
      <c r="V99" s="7">
        <f>U99^2/T99</f>
        <v>17.7714752810178</v>
      </c>
      <c r="W99" s="7">
        <f>V99^2/U99</f>
        <v>14.6706800995551</v>
      </c>
      <c r="X99" s="7">
        <f>W99^2/V99</f>
        <v>12.1109165772733</v>
      </c>
      <c r="Y99" s="7">
        <f>X99^2/W99</f>
        <v>9.99778465254118</v>
      </c>
      <c r="Z99" s="7">
        <f>Y99^2/X99</f>
        <v>8.253355336140251</v>
      </c>
      <c r="AA99" s="7">
        <f>Z99^2/Y99</f>
        <v>6.81329681243744</v>
      </c>
      <c r="AB99" s="7">
        <f>AA99^2/Z99</f>
        <v>5.62450198298131</v>
      </c>
      <c r="AC99" s="7">
        <f>AB99^2/AA99</f>
        <v>4.64312996005282</v>
      </c>
      <c r="AD99" s="7">
        <f>AC99^2/AB99</f>
        <v>3.83298928352636</v>
      </c>
      <c r="AE99" s="7">
        <f>SUM(A99:AD99)</f>
        <v>226.920874575694</v>
      </c>
    </row>
    <row r="100" ht="18.05" customHeight="1">
      <c r="A100" s="7">
        <v>13257.3361227528</v>
      </c>
      <c r="B100" s="7">
        <v>12496.8872677726</v>
      </c>
      <c r="C100" s="7">
        <v>11880.2977969796</v>
      </c>
      <c r="D100" s="7">
        <v>12289.734912957</v>
      </c>
      <c r="E100" s="7">
        <v>12050.8161485586</v>
      </c>
      <c r="F100" s="7">
        <v>12076.9424889615</v>
      </c>
      <c r="G100" s="7">
        <v>11612.04660848</v>
      </c>
      <c r="H100" s="7">
        <v>12268.5469436534</v>
      </c>
      <c r="I100" s="7">
        <v>12900.8454341752</v>
      </c>
      <c r="J100" s="7">
        <v>12435.1492827674</v>
      </c>
      <c r="K100" s="7">
        <v>12092.0502711371</v>
      </c>
      <c r="L100" s="7">
        <v>12121.1514915223</v>
      </c>
      <c r="M100" s="7">
        <v>12232.1406730241</v>
      </c>
      <c r="N100" s="7">
        <v>12284.3492</v>
      </c>
      <c r="O100" s="7">
        <v>12417.1808</v>
      </c>
      <c r="P100" s="7">
        <v>13034.8591</v>
      </c>
      <c r="Q100" s="7">
        <v>11938.3301</v>
      </c>
      <c r="R100" s="7">
        <v>12404.5896</v>
      </c>
      <c r="S100" s="7">
        <v>12484.6492</v>
      </c>
      <c r="T100" s="7">
        <v>11491.2993</v>
      </c>
      <c r="U100" s="7">
        <f>T100^2/S100</f>
        <v>10576.9859838898</v>
      </c>
      <c r="V100" s="7">
        <f>U100^2/T100</f>
        <v>9735.420650248079</v>
      </c>
      <c r="W100" s="7">
        <f>V100^2/U100</f>
        <v>8960.815054651421</v>
      </c>
      <c r="X100" s="7">
        <f>W100^2/V100</f>
        <v>8247.841498417580</v>
      </c>
      <c r="Y100" s="7">
        <f>X100^2/W100</f>
        <v>7591.596184959470</v>
      </c>
      <c r="Z100" s="7">
        <f>Y100^2/X100</f>
        <v>6987.565491716640</v>
      </c>
      <c r="AA100" s="7">
        <f>Z100^2/Y100</f>
        <v>6431.594925684250</v>
      </c>
      <c r="AB100" s="7">
        <f>AA100^2/Z100</f>
        <v>5919.860549017210</v>
      </c>
      <c r="AC100" s="7">
        <f>AB100^2/AA100</f>
        <v>5448.842678176280</v>
      </c>
      <c r="AD100" s="7">
        <f>AC100^2/AB100</f>
        <v>5015.301675720090</v>
      </c>
      <c r="AE100" s="7">
        <f>SUM(A100:AD100)</f>
        <v>320685.027435222</v>
      </c>
    </row>
    <row r="101" ht="18.05" customHeight="1">
      <c r="A101" s="7">
        <v>20878.667</v>
      </c>
      <c r="B101" s="7">
        <v>20878.667</v>
      </c>
      <c r="C101" s="7">
        <v>20878.667</v>
      </c>
      <c r="D101" s="7">
        <v>20878.667</v>
      </c>
      <c r="E101" s="7">
        <v>20878.667</v>
      </c>
      <c r="F101" s="7">
        <v>20878.667</v>
      </c>
      <c r="G101" s="7">
        <v>20878.667</v>
      </c>
      <c r="H101" s="7">
        <v>20878.667</v>
      </c>
      <c r="I101" s="7">
        <v>20878.667</v>
      </c>
      <c r="J101" s="7">
        <v>20878.667</v>
      </c>
      <c r="K101" s="7">
        <v>20878.667</v>
      </c>
      <c r="L101" s="7">
        <v>20878.667</v>
      </c>
      <c r="M101" s="7">
        <v>20878.667</v>
      </c>
      <c r="N101" s="7">
        <v>20878.667</v>
      </c>
      <c r="O101" s="7">
        <v>20878.667</v>
      </c>
      <c r="P101" s="7">
        <v>20878.667</v>
      </c>
      <c r="Q101" s="7">
        <v>20878.667</v>
      </c>
      <c r="R101" s="7">
        <v>20878.667</v>
      </c>
      <c r="S101" s="7">
        <v>20878.667</v>
      </c>
      <c r="T101" s="7">
        <v>20878.667</v>
      </c>
      <c r="U101" s="7">
        <v>20878.667</v>
      </c>
      <c r="V101" s="7">
        <v>20878.667</v>
      </c>
      <c r="W101" s="7">
        <v>20878.667</v>
      </c>
      <c r="X101" s="7">
        <v>20878.667</v>
      </c>
      <c r="Y101" s="7">
        <v>20878.667</v>
      </c>
      <c r="Z101" s="7">
        <v>20878.667</v>
      </c>
      <c r="AA101" s="7">
        <v>20878.667</v>
      </c>
      <c r="AB101" s="7">
        <v>20878.667</v>
      </c>
      <c r="AC101" s="7">
        <v>20878.667</v>
      </c>
      <c r="AD101" s="7">
        <v>20878.667</v>
      </c>
      <c r="AE101" s="7">
        <f>SUM(A101:AD101)</f>
        <v>626360.01</v>
      </c>
    </row>
    <row r="102" ht="18.05" customHeight="1">
      <c r="A102" s="7">
        <f>2*B102-C102</f>
        <v>133760.428571428</v>
      </c>
      <c r="B102" s="7">
        <f>2*C102-D102</f>
        <v>144120.071428571</v>
      </c>
      <c r="C102" s="7">
        <f>2*D102-E102</f>
        <v>154479.714285714</v>
      </c>
      <c r="D102" s="7">
        <f>2*E102-F102</f>
        <v>164839.357142857</v>
      </c>
      <c r="E102" s="7">
        <v>175199</v>
      </c>
      <c r="F102" s="7">
        <f>E102+(S102-E102)/14*1</f>
        <v>185558.642857143</v>
      </c>
      <c r="G102" s="7">
        <f>E102+(S102-E102)/14*2</f>
        <v>195918.285714286</v>
      </c>
      <c r="H102" s="7">
        <f>E102+(S102-E102)/14*3</f>
        <v>206277.928571429</v>
      </c>
      <c r="I102" s="7">
        <f>E102+(S102-E102)/14*4</f>
        <v>216637.571428571</v>
      </c>
      <c r="J102" s="7">
        <f>E102+(S102-E102)/14*5</f>
        <v>226997.214285714</v>
      </c>
      <c r="K102" s="7">
        <f>E102+(S102-E102)/14*6</f>
        <v>237356.857142857</v>
      </c>
      <c r="L102" s="7">
        <f>E102+(S102-E102)/14*7</f>
        <v>247716.5</v>
      </c>
      <c r="M102" s="7">
        <f>E102+(S102-E102)/14*8</f>
        <v>258076.142857143</v>
      </c>
      <c r="N102" s="7">
        <f>E102+(S102-E102)/14*9</f>
        <v>268435.785714286</v>
      </c>
      <c r="O102" s="7">
        <f>E102+(S102-E102)/14*10</f>
        <v>278795.428571429</v>
      </c>
      <c r="P102" s="7">
        <f>E102+(S102-E102)/14*11</f>
        <v>289155.071428571</v>
      </c>
      <c r="Q102" s="7">
        <f>E102+(S102-E102)/14*12</f>
        <v>299514.714285714</v>
      </c>
      <c r="R102" s="7">
        <f>E102+(S102-E102)/14*13</f>
        <v>309874.357142857</v>
      </c>
      <c r="S102" s="7">
        <v>320234</v>
      </c>
      <c r="T102" s="7">
        <f>S102+(W102-S102)/4*1</f>
        <v>331287.75</v>
      </c>
      <c r="U102" s="7">
        <f>S102+(W102-S102)/4*2</f>
        <v>342341.5</v>
      </c>
      <c r="V102" s="7">
        <f>S102+(W102-S102)/4*3</f>
        <v>353395.25</v>
      </c>
      <c r="W102" s="7">
        <v>364449</v>
      </c>
      <c r="X102" s="7">
        <f>W102+(Z102-W102)/3*1</f>
        <v>374493.666666667</v>
      </c>
      <c r="Y102" s="7">
        <f>W102+(Z102-W102)/3*2</f>
        <v>384538.333333333</v>
      </c>
      <c r="Z102" s="7">
        <v>394583</v>
      </c>
      <c r="AA102" s="7">
        <f>2*Z102-Y102</f>
        <v>404627.666666667</v>
      </c>
      <c r="AB102" s="7">
        <f>2*AA102-Z102</f>
        <v>414672.333333334</v>
      </c>
      <c r="AC102" s="7">
        <f>2*AB102-AA102</f>
        <v>424717.000000001</v>
      </c>
      <c r="AD102" s="7">
        <f>2*AC102-AB102</f>
        <v>434761.666666668</v>
      </c>
      <c r="AE102" s="7">
        <f>SUM(A102:AD102)</f>
        <v>8536814.238095241</v>
      </c>
    </row>
    <row r="103" ht="19" customHeight="1">
      <c r="A103" s="7">
        <f>1.85*B103-C103</f>
        <v>204.329843112275</v>
      </c>
      <c r="B103" s="7">
        <f>1.85*C103-D103</f>
        <v>227.940328599054</v>
      </c>
      <c r="C103" s="7">
        <f>1.85*D103-E103</f>
        <v>217.359764795975</v>
      </c>
      <c r="D103" s="7">
        <f>1.85*E103-F103</f>
        <v>174.1752362735</v>
      </c>
      <c r="E103" s="7">
        <v>104.86442231</v>
      </c>
      <c r="F103" s="7">
        <v>19.823945</v>
      </c>
      <c r="G103" s="7">
        <v>32.370884</v>
      </c>
      <c r="H103" s="7">
        <v>85.169783</v>
      </c>
      <c r="I103" s="7">
        <v>171.179552</v>
      </c>
      <c r="J103" s="7">
        <v>47.03664</v>
      </c>
      <c r="K103" s="7">
        <v>164.5117</v>
      </c>
      <c r="L103" s="7">
        <f>K103+(P103-K103)/5*1</f>
        <v>200.9046</v>
      </c>
      <c r="M103" s="8">
        <f>K103+(P103-K103)/5*2</f>
        <v>237.2975</v>
      </c>
      <c r="N103" s="7">
        <f>K103+(P103-K103)/5*3</f>
        <v>273.6904</v>
      </c>
      <c r="O103" s="7">
        <f>K103+(P103-K103)/5*4</f>
        <v>310.0833</v>
      </c>
      <c r="P103" s="7">
        <v>346.4762</v>
      </c>
      <c r="Q103" s="7">
        <f>2*P103-O103</f>
        <v>382.8691</v>
      </c>
      <c r="R103" s="7">
        <f>2*Q103-P103</f>
        <v>419.262</v>
      </c>
      <c r="S103" s="7">
        <f>2*R103-Q103</f>
        <v>455.6549</v>
      </c>
      <c r="T103" s="7">
        <f>2*S103-R103</f>
        <v>492.0478</v>
      </c>
      <c r="U103" s="7">
        <f>2*T103-S103</f>
        <v>528.4407</v>
      </c>
      <c r="V103" s="7">
        <f>2*U103-T103</f>
        <v>564.8336</v>
      </c>
      <c r="W103" s="7">
        <f>2*V103-U103</f>
        <v>601.2265</v>
      </c>
      <c r="X103" s="7">
        <f>2*W103-V103</f>
        <v>637.6194</v>
      </c>
      <c r="Y103" s="7">
        <f>2*X103-W103</f>
        <v>674.0123</v>
      </c>
      <c r="Z103" s="7">
        <f>2*Y103-X103</f>
        <v>710.4052</v>
      </c>
      <c r="AA103" s="7">
        <f>2*Z103-Y103</f>
        <v>746.7981</v>
      </c>
      <c r="AB103" s="7">
        <f>2*AA103-Z103</f>
        <v>783.191</v>
      </c>
      <c r="AC103" s="7">
        <f>2*AB103-AA103</f>
        <v>819.5839</v>
      </c>
      <c r="AD103" s="7">
        <f>2*AC103-AB103</f>
        <v>855.9768</v>
      </c>
      <c r="AE103" s="7">
        <f>SUM(A103:AD103)</f>
        <v>11489.1353990908</v>
      </c>
    </row>
    <row r="104" ht="18.05" customHeight="1">
      <c r="A104" s="7">
        <f>2*B104-C104</f>
        <v>11348.3066666668</v>
      </c>
      <c r="B104" s="7">
        <f>2*C104-D104</f>
        <v>11184.2500000001</v>
      </c>
      <c r="C104" s="7">
        <f>2*D104-E104</f>
        <v>11020.1933333334</v>
      </c>
      <c r="D104" s="7">
        <f>2*E104-F104</f>
        <v>10856.1366666667</v>
      </c>
      <c r="E104" s="7">
        <v>10692.08</v>
      </c>
      <c r="F104" s="7">
        <f>E104+(K104-E104)/6*1</f>
        <v>10528.0233333333</v>
      </c>
      <c r="G104" s="7">
        <f>E104+(K104-E104)/6*2</f>
        <v>10363.9666666667</v>
      </c>
      <c r="H104" s="7">
        <f>E104+(K104-E104)/6*3</f>
        <v>10199.91</v>
      </c>
      <c r="I104" s="7">
        <f>E104+(K104-E104)/6*4</f>
        <v>10035.8533333333</v>
      </c>
      <c r="J104" s="7">
        <f>E104+(K104-E104)/6*5</f>
        <v>9871.796666666671</v>
      </c>
      <c r="K104" s="7">
        <v>9707.74</v>
      </c>
      <c r="L104" s="7">
        <f>2*K104-J104</f>
        <v>9543.683333333331</v>
      </c>
      <c r="M104" s="7">
        <f>2*L104-K104</f>
        <v>9379.626666666660</v>
      </c>
      <c r="N104" s="7">
        <f>2*M104-L104</f>
        <v>9215.569999999991</v>
      </c>
      <c r="O104" s="7">
        <f>2*N104-M104</f>
        <v>9051.513333333320</v>
      </c>
      <c r="P104" s="7">
        <f>2*O104-N104</f>
        <v>8887.456666666651</v>
      </c>
      <c r="Q104" s="7">
        <f>2*P104-O104</f>
        <v>8723.399999999980</v>
      </c>
      <c r="R104" s="7">
        <f>2*Q104-P104</f>
        <v>8559.343333333311</v>
      </c>
      <c r="S104" s="7">
        <f>2*R104-Q104</f>
        <v>8395.286666666640</v>
      </c>
      <c r="T104" s="7">
        <f>2*S104-R104</f>
        <v>8231.229999999970</v>
      </c>
      <c r="U104" s="7">
        <f>2*T104-S104</f>
        <v>8067.1733333333</v>
      </c>
      <c r="V104" s="7">
        <f>2*U104-T104</f>
        <v>7903.116666666630</v>
      </c>
      <c r="W104" s="7">
        <f>2*V104-U104</f>
        <v>7739.059999999960</v>
      </c>
      <c r="X104" s="7">
        <f>2*W104-V104</f>
        <v>7575.003333333290</v>
      </c>
      <c r="Y104" s="7">
        <f>2*X104-W104</f>
        <v>7410.946666666620</v>
      </c>
      <c r="Z104" s="7">
        <f>2*Y104-X104</f>
        <v>7246.889999999950</v>
      </c>
      <c r="AA104" s="7">
        <f>2*Z104-Y104</f>
        <v>7082.833333333280</v>
      </c>
      <c r="AB104" s="7">
        <f>2*AA104-Z104</f>
        <v>6918.776666666610</v>
      </c>
      <c r="AC104" s="7">
        <f>2*AB104-AA104</f>
        <v>6754.719999999940</v>
      </c>
      <c r="AD104" s="7">
        <f>2*AC104-AB104</f>
        <v>6590.663333333270</v>
      </c>
      <c r="AE104" s="7">
        <f>SUM(A104:AD104)</f>
        <v>269084.55</v>
      </c>
    </row>
    <row r="105" ht="18.05" customHeight="1">
      <c r="A105" s="7">
        <f>B105^2/C105</f>
        <v>2653.314814366280</v>
      </c>
      <c r="B105" s="7">
        <f>C105^2/D105</f>
        <v>3110.638557223060</v>
      </c>
      <c r="C105" s="7">
        <f>D105^2/E105</f>
        <v>3646.786344873970</v>
      </c>
      <c r="D105" s="7">
        <f>E105^2/F105</f>
        <v>4275.344242190460</v>
      </c>
      <c r="E105" s="7">
        <v>5012.24</v>
      </c>
      <c r="F105" s="7">
        <f>E105+(K105-E105)/6*1</f>
        <v>5876.146666666670</v>
      </c>
      <c r="G105" s="7">
        <f>E105+(K105-E105)/6*2</f>
        <v>6740.053333333330</v>
      </c>
      <c r="H105" s="7">
        <f>E105+(K105-E105)/6*3</f>
        <v>7603.96</v>
      </c>
      <c r="I105" s="7">
        <f>E105+(K105-E105)/6*4</f>
        <v>8467.866666666670</v>
      </c>
      <c r="J105" s="7">
        <f>E105+(K105-E105)/6*5</f>
        <v>9331.773333333331</v>
      </c>
      <c r="K105" s="7">
        <v>10195.68</v>
      </c>
      <c r="L105" s="7">
        <f>2*K105-J105</f>
        <v>11059.5866666667</v>
      </c>
      <c r="M105" s="7">
        <f>2*L105-K105</f>
        <v>11923.4933333334</v>
      </c>
      <c r="N105" s="7">
        <f>2*M105-L105</f>
        <v>12787.4000000001</v>
      </c>
      <c r="O105" s="7">
        <f>2*N105-M105</f>
        <v>13651.3066666668</v>
      </c>
      <c r="P105" s="7">
        <f>2*O105-N105</f>
        <v>14515.2133333335</v>
      </c>
      <c r="Q105" s="7">
        <f>2*P105-O105</f>
        <v>15379.1200000002</v>
      </c>
      <c r="R105" s="7">
        <f>2*Q105-P105</f>
        <v>16243.0266666669</v>
      </c>
      <c r="S105" s="7">
        <f>2*R105-Q105</f>
        <v>17106.9333333336</v>
      </c>
      <c r="T105" s="7">
        <f>2*S105-R105</f>
        <v>17970.8400000003</v>
      </c>
      <c r="U105" s="7">
        <f>2*T105-S105</f>
        <v>18834.746666667</v>
      </c>
      <c r="V105" s="7">
        <f>2*U105-T105</f>
        <v>19698.6533333337</v>
      </c>
      <c r="W105" s="7">
        <f>2*V105-U105</f>
        <v>20562.5600000004</v>
      </c>
      <c r="X105" s="7">
        <f>2*W105-V105</f>
        <v>21426.4666666671</v>
      </c>
      <c r="Y105" s="7">
        <f>2*X105-W105</f>
        <v>22290.3733333338</v>
      </c>
      <c r="Z105" s="7">
        <f>2*Y105-X105</f>
        <v>23154.2800000005</v>
      </c>
      <c r="AA105" s="7">
        <f>2*Z105-Y105</f>
        <v>24018.1866666672</v>
      </c>
      <c r="AB105" s="7">
        <f>2*AA105-Z105</f>
        <v>24882.0933333339</v>
      </c>
      <c r="AC105" s="7">
        <f>2*AB105-AA105</f>
        <v>25746.0000000006</v>
      </c>
      <c r="AD105" s="7">
        <f>2*AC105-AB105</f>
        <v>26609.9066666673</v>
      </c>
      <c r="AE105" s="7">
        <f>SUM(A105:AD105)</f>
        <v>424773.990625327</v>
      </c>
    </row>
    <row r="106" ht="19" customHeight="1">
      <c r="A106" s="7">
        <v>56196.94707358</v>
      </c>
      <c r="B106" s="7">
        <f>A106+(E106-A106)/4*1</f>
        <v>48736.615305185</v>
      </c>
      <c r="C106" s="7">
        <f>A106+(E106-A106)/4*2</f>
        <v>41276.28353679</v>
      </c>
      <c r="D106" s="7">
        <f>A106+(E106-A106)/4*3</f>
        <v>33815.951768395</v>
      </c>
      <c r="E106" s="7">
        <v>26355.62</v>
      </c>
      <c r="F106" s="7">
        <f>E106+(K106-E106)/6*1</f>
        <v>25867.9966666667</v>
      </c>
      <c r="G106" s="7">
        <f>E106+(K106-E106)/6*2</f>
        <v>25380.3733333333</v>
      </c>
      <c r="H106" s="7">
        <f>E106+(K106-E106)/6*3</f>
        <v>24892.75</v>
      </c>
      <c r="I106" s="7">
        <f>E106+(K106-E106)/6*4</f>
        <v>24405.1266666667</v>
      </c>
      <c r="J106" s="7">
        <f>E106+(K106-E106)/6*5</f>
        <v>23917.5033333333</v>
      </c>
      <c r="K106" s="7">
        <v>23429.88</v>
      </c>
      <c r="L106" s="7">
        <f>K106+(P106-K106)/5*1</f>
        <v>25203.1478</v>
      </c>
      <c r="M106" s="8">
        <f>K106+(P106-K106)/5*2</f>
        <v>26976.4156</v>
      </c>
      <c r="N106" s="7">
        <f>K106+(P106-K106)/5*3</f>
        <v>28749.6834</v>
      </c>
      <c r="O106" s="7">
        <f>K106+(P106-K106)/5*4</f>
        <v>30522.9512</v>
      </c>
      <c r="P106" s="7">
        <v>32296.219</v>
      </c>
      <c r="Q106" s="7">
        <f>P106+(V106-P106)/6*1</f>
        <v>34261.5908333333</v>
      </c>
      <c r="R106" s="7">
        <f>P106+(V106-P106)/6*2</f>
        <v>36226.9626666667</v>
      </c>
      <c r="S106" s="7">
        <f>P106+(V106-P106)/6*3</f>
        <v>38192.3345</v>
      </c>
      <c r="T106" s="7">
        <f>P106+(V106-P106)/6*4</f>
        <v>40157.7063333333</v>
      </c>
      <c r="U106" s="7">
        <f>P106+(V106-P106)/6*5</f>
        <v>42123.0781666667</v>
      </c>
      <c r="V106" s="7">
        <v>44088.45</v>
      </c>
      <c r="W106" s="7">
        <v>45230.7263</v>
      </c>
      <c r="X106" s="7">
        <f>W106+(Z106-W106)/3*1</f>
        <v>41939.3808666667</v>
      </c>
      <c r="Y106" s="7">
        <f>W106+(Z106-W106)/3*2</f>
        <v>38648.0354333333</v>
      </c>
      <c r="Z106" s="7">
        <v>35356.69</v>
      </c>
      <c r="AA106" s="7">
        <f>(Z106+AB106)/2</f>
        <v>35281.03264235</v>
      </c>
      <c r="AB106" s="7">
        <v>35205.3752847</v>
      </c>
      <c r="AC106" s="7">
        <f>2*AB106-AA106</f>
        <v>35129.71792705</v>
      </c>
      <c r="AD106" s="7">
        <f>2*AC106-AB106</f>
        <v>35054.0605694</v>
      </c>
      <c r="AE106" s="7">
        <f>SUM(A106:AD106)</f>
        <v>1034918.60620745</v>
      </c>
    </row>
    <row r="107" ht="18.05" customHeight="1">
      <c r="A107" s="7">
        <f>2*B107-C107</f>
        <v>53840.1166666668</v>
      </c>
      <c r="B107" s="7">
        <f>2*C107-D107</f>
        <v>54775.8050000001</v>
      </c>
      <c r="C107" s="7">
        <f>2*D107-E107</f>
        <v>55711.4933333334</v>
      </c>
      <c r="D107" s="7">
        <f>2*E107-F107</f>
        <v>56647.1816666667</v>
      </c>
      <c r="E107" s="7">
        <v>57582.87</v>
      </c>
      <c r="F107" s="7">
        <f>E107+(K107-E107)/6*1</f>
        <v>58518.5583333333</v>
      </c>
      <c r="G107" s="7">
        <f>E107+(K107-E107)/6*2</f>
        <v>59454.2466666667</v>
      </c>
      <c r="H107" s="7">
        <f>E107+(K107-E107)/6*3</f>
        <v>60389.935</v>
      </c>
      <c r="I107" s="7">
        <f>E107+(K107-E107)/6*4</f>
        <v>61325.6233333333</v>
      </c>
      <c r="J107" s="7">
        <f>E107+(K107-E107)/6*5</f>
        <v>62261.3116666667</v>
      </c>
      <c r="K107" s="7">
        <v>63197</v>
      </c>
      <c r="L107" s="7">
        <f>K107+(U107-K107)/10*1</f>
        <v>64936.402</v>
      </c>
      <c r="M107" s="7">
        <f>K107+(U107-K107)/10*2</f>
        <v>66675.804</v>
      </c>
      <c r="N107" s="7">
        <f>K107+(U107-K107)/10*3</f>
        <v>68415.206000000006</v>
      </c>
      <c r="O107" s="7">
        <f>K107+(U107-K107)/10*4</f>
        <v>70154.607999999993</v>
      </c>
      <c r="P107" s="7">
        <f>K107+(U107-K107)/10*5</f>
        <v>71894.009999999995</v>
      </c>
      <c r="Q107" s="7">
        <f>K107+(U107-K107)/10*6</f>
        <v>73633.412</v>
      </c>
      <c r="R107" s="7">
        <f>K107+(U107-K107)/10*7</f>
        <v>75372.814</v>
      </c>
      <c r="S107" s="7">
        <f>K107+(U107-K107)/10*8</f>
        <v>77112.216</v>
      </c>
      <c r="T107" s="7">
        <f>K107+(U107-K107)/10*9</f>
        <v>78851.618</v>
      </c>
      <c r="U107" s="7">
        <v>80591.02</v>
      </c>
      <c r="V107" s="7">
        <f>(U107+W107)/2</f>
        <v>82577.509999999995</v>
      </c>
      <c r="W107" s="7">
        <v>84564</v>
      </c>
      <c r="X107" s="7">
        <f>2*W107-V107</f>
        <v>86550.490000000005</v>
      </c>
      <c r="Y107" s="7">
        <f>2*X107-W107</f>
        <v>88536.98</v>
      </c>
      <c r="Z107" s="7">
        <f>2*Y107-X107</f>
        <v>90523.47</v>
      </c>
      <c r="AA107" s="7">
        <f>2*Z107-Y107</f>
        <v>92509.960000000006</v>
      </c>
      <c r="AB107" s="7">
        <f>2*AA107-Z107</f>
        <v>94496.45</v>
      </c>
      <c r="AC107" s="7">
        <f>2*AB107-AA107</f>
        <v>96482.94</v>
      </c>
      <c r="AD107" s="7">
        <f>2*AC107-AB107</f>
        <v>98469.429999999993</v>
      </c>
      <c r="AE107" s="7">
        <f>SUM(A107:AD107)</f>
        <v>2186052.48166667</v>
      </c>
    </row>
    <row r="108" ht="18.05" customHeight="1">
      <c r="A108" s="7">
        <f>2*B108-C108</f>
        <v>83525.210000000006</v>
      </c>
      <c r="B108" s="7">
        <f>2*C108-D108</f>
        <v>87860.56</v>
      </c>
      <c r="C108" s="7">
        <f>2*D108-E108</f>
        <v>92195.91</v>
      </c>
      <c r="D108" s="7">
        <f>2*E108-F108</f>
        <v>96531.259999999995</v>
      </c>
      <c r="E108" s="7">
        <v>100866.61</v>
      </c>
      <c r="F108" s="7">
        <f>E108+(K108-E108)/6*1</f>
        <v>105201.96</v>
      </c>
      <c r="G108" s="7">
        <f>E108+(K108-E108)/6*2</f>
        <v>109537.31</v>
      </c>
      <c r="H108" s="7">
        <f>E108+(K108-E108)/6*3</f>
        <v>113872.66</v>
      </c>
      <c r="I108" s="7">
        <f>E108+(K108-E108)/6*4</f>
        <v>118208.01</v>
      </c>
      <c r="J108" s="7">
        <f>E108+(K108-E108)/6*5</f>
        <v>122543.36</v>
      </c>
      <c r="K108" s="7">
        <v>126878.71</v>
      </c>
      <c r="L108" s="7">
        <f>2*K108-J108</f>
        <v>131214.06</v>
      </c>
      <c r="M108" s="7">
        <f>2*L108-K108</f>
        <v>135549.41</v>
      </c>
      <c r="N108" s="7">
        <f>2*M108-L108</f>
        <v>139884.76</v>
      </c>
      <c r="O108" s="7">
        <f>2*N108-M108</f>
        <v>144220.11</v>
      </c>
      <c r="P108" s="7">
        <f>2*O108-N108</f>
        <v>148555.46</v>
      </c>
      <c r="Q108" s="7">
        <f>2*P108-O108</f>
        <v>152890.81</v>
      </c>
      <c r="R108" s="7">
        <f>2*Q108-P108</f>
        <v>157226.16</v>
      </c>
      <c r="S108" s="7">
        <f>2*R108-Q108</f>
        <v>161561.51</v>
      </c>
      <c r="T108" s="7">
        <f>2*S108-R108</f>
        <v>165896.86</v>
      </c>
      <c r="U108" s="7">
        <f>2*T108-S108</f>
        <v>170232.21</v>
      </c>
      <c r="V108" s="7">
        <f>2*U108-T108</f>
        <v>174567.56</v>
      </c>
      <c r="W108" s="7">
        <f>2*V108-U108</f>
        <v>178902.91</v>
      </c>
      <c r="X108" s="7">
        <f>2*W108-V108</f>
        <v>183238.26</v>
      </c>
      <c r="Y108" s="7">
        <f>2*X108-W108</f>
        <v>187573.61</v>
      </c>
      <c r="Z108" s="7">
        <f>2*Y108-X108</f>
        <v>191908.96</v>
      </c>
      <c r="AA108" s="7">
        <f>2*Z108-Y108</f>
        <v>196244.31</v>
      </c>
      <c r="AB108" s="7">
        <f>2*AA108-Z108</f>
        <v>200579.66</v>
      </c>
      <c r="AC108" s="7">
        <f>2*AB108-AA108</f>
        <v>204915.01</v>
      </c>
      <c r="AD108" s="7">
        <f>2*AC108-AB108</f>
        <v>209250.36</v>
      </c>
      <c r="AE108" s="7">
        <f>SUM(A108:AD108)</f>
        <v>4391633.55</v>
      </c>
    </row>
    <row r="109" ht="18.05" customHeight="1">
      <c r="A109" s="7">
        <v>61592.971858</v>
      </c>
      <c r="B109" s="7">
        <v>61592.971858</v>
      </c>
      <c r="C109" s="7">
        <v>61592.971858</v>
      </c>
      <c r="D109" s="7">
        <v>61592.971858</v>
      </c>
      <c r="E109" s="7">
        <v>61592.971858</v>
      </c>
      <c r="F109" s="7">
        <v>61592.971858</v>
      </c>
      <c r="G109" s="7">
        <v>61592.971858</v>
      </c>
      <c r="H109" s="7">
        <v>61592.971858</v>
      </c>
      <c r="I109" s="7">
        <v>61592.971858</v>
      </c>
      <c r="J109" s="7">
        <v>61592.971858</v>
      </c>
      <c r="K109" s="7">
        <v>61592.971858</v>
      </c>
      <c r="L109" s="7">
        <v>61592.971858</v>
      </c>
      <c r="M109" s="7">
        <v>61592.971858</v>
      </c>
      <c r="N109" s="7">
        <v>61592.971858</v>
      </c>
      <c r="O109" s="7">
        <v>61592.971858</v>
      </c>
      <c r="P109" s="7">
        <v>61592.971858</v>
      </c>
      <c r="Q109" s="7">
        <v>61592.971858</v>
      </c>
      <c r="R109" s="7">
        <v>61592.971858</v>
      </c>
      <c r="S109" s="7">
        <v>61592.971858</v>
      </c>
      <c r="T109" s="7">
        <v>61592.971858</v>
      </c>
      <c r="U109" s="7">
        <v>61592.971858</v>
      </c>
      <c r="V109" s="7">
        <v>61592.971858</v>
      </c>
      <c r="W109" s="7">
        <v>61592.971858</v>
      </c>
      <c r="X109" s="7">
        <v>61592.971858</v>
      </c>
      <c r="Y109" s="7">
        <v>61592.971858</v>
      </c>
      <c r="Z109" s="7">
        <v>61592.971858</v>
      </c>
      <c r="AA109" s="7">
        <v>61592.971858</v>
      </c>
      <c r="AB109" s="7">
        <v>61592.971858</v>
      </c>
      <c r="AC109" s="7">
        <v>61592.971858</v>
      </c>
      <c r="AD109" s="7">
        <v>61592.971858</v>
      </c>
      <c r="AE109" s="7">
        <f>SUM(A109:AD109)</f>
        <v>1847789.15574</v>
      </c>
    </row>
    <row r="110" ht="18.05" customHeight="1">
      <c r="A110" s="7">
        <v>292211.23</v>
      </c>
      <c r="B110" s="7">
        <v>315390.51</v>
      </c>
      <c r="C110" s="7">
        <v>343369.99</v>
      </c>
      <c r="D110" s="7">
        <v>378765.5</v>
      </c>
      <c r="E110" s="7">
        <v>403583.74</v>
      </c>
      <c r="F110" s="7">
        <v>433716.16</v>
      </c>
      <c r="G110" s="7">
        <v>470428.66</v>
      </c>
      <c r="H110" s="7">
        <v>502054.52</v>
      </c>
      <c r="I110" s="7">
        <v>431384.93</v>
      </c>
      <c r="J110" s="7">
        <v>469682.09</v>
      </c>
      <c r="K110" s="7">
        <v>502927.77</v>
      </c>
      <c r="L110" s="7">
        <v>515965.13</v>
      </c>
      <c r="M110" s="7">
        <v>538575.87</v>
      </c>
      <c r="N110" s="7">
        <v>548462.4</v>
      </c>
      <c r="O110" s="7">
        <v>557132.9399999999</v>
      </c>
      <c r="P110" s="7">
        <v>560799.1</v>
      </c>
      <c r="Q110" s="7">
        <v>567249.3</v>
      </c>
      <c r="R110" s="7">
        <v>580776.0600000001</v>
      </c>
      <c r="S110" s="7">
        <v>593762.9300000001</v>
      </c>
      <c r="T110" s="7">
        <v>597917.13</v>
      </c>
      <c r="U110" s="7">
        <v>656265.25</v>
      </c>
      <c r="V110" s="7">
        <v>684905.5699999999</v>
      </c>
      <c r="W110" s="7">
        <v>688259.35</v>
      </c>
      <c r="X110" s="7">
        <v>697554.16</v>
      </c>
      <c r="Y110" s="7">
        <v>692031.14</v>
      </c>
      <c r="Z110" s="7">
        <v>692594.77</v>
      </c>
      <c r="AA110" s="7">
        <v>693609.33</v>
      </c>
      <c r="AB110" s="7">
        <v>709718.15</v>
      </c>
      <c r="AC110" s="7">
        <v>727638.4399999999</v>
      </c>
      <c r="AD110" s="7">
        <v>701310</v>
      </c>
      <c r="AE110" s="7">
        <f>SUM(A110:AD110)</f>
        <v>16548042.12</v>
      </c>
    </row>
    <row r="111" ht="18.05" customHeight="1">
      <c r="A111" s="7">
        <v>43418.8695</v>
      </c>
      <c r="B111" s="7">
        <v>38747.3966</v>
      </c>
      <c r="C111" s="7">
        <v>28754.4759</v>
      </c>
      <c r="D111" s="7">
        <v>23218.0226</v>
      </c>
      <c r="E111" s="7">
        <v>20991.4525</v>
      </c>
      <c r="F111" s="7">
        <v>17423.98755</v>
      </c>
      <c r="G111" s="7">
        <v>17263.95667</v>
      </c>
      <c r="H111" s="7">
        <v>16025.55288</v>
      </c>
      <c r="I111" s="7">
        <v>14044.25035</v>
      </c>
      <c r="J111" s="7">
        <v>11771.84733</v>
      </c>
      <c r="K111" s="7">
        <v>10730.6747</v>
      </c>
      <c r="L111" s="7">
        <v>11420.9563</v>
      </c>
      <c r="M111" s="7">
        <v>11141.8105</v>
      </c>
      <c r="N111" s="7">
        <v>11617.26158</v>
      </c>
      <c r="O111" s="7">
        <v>12304.46503</v>
      </c>
      <c r="P111" s="7">
        <v>12752.97605</v>
      </c>
      <c r="Q111" s="7">
        <v>11943.3041</v>
      </c>
      <c r="R111" s="7">
        <v>11658.57295</v>
      </c>
      <c r="S111" s="7">
        <v>13058.7163</v>
      </c>
      <c r="T111" s="7">
        <v>13136.80135</v>
      </c>
      <c r="U111" s="7">
        <v>13939.3764</v>
      </c>
      <c r="V111" s="7">
        <v>14141.7205</v>
      </c>
      <c r="W111" s="7">
        <v>13364.23695</v>
      </c>
      <c r="X111" s="7">
        <v>12836.3353</v>
      </c>
      <c r="Y111" s="7">
        <f>2*X111-W111</f>
        <v>12308.43365</v>
      </c>
      <c r="Z111" s="7">
        <f>2*Y111-X111</f>
        <v>11780.532</v>
      </c>
      <c r="AA111" s="7">
        <f>2*Z111-Y111</f>
        <v>11252.63035</v>
      </c>
      <c r="AB111" s="7">
        <f>2*AA111-Z111</f>
        <v>10724.7287</v>
      </c>
      <c r="AC111" s="7">
        <f>2*AB111-AA111</f>
        <v>10196.82705</v>
      </c>
      <c r="AD111" s="7">
        <f>2*AC111-AB111</f>
        <v>9668.9254</v>
      </c>
      <c r="AE111" s="7">
        <f>SUM(A111:AD111)</f>
        <v>471639.09704</v>
      </c>
    </row>
    <row r="112" ht="18.05" customHeight="1">
      <c r="A112" s="7">
        <f>B112^2/C112</f>
        <v>14.2637308023304</v>
      </c>
      <c r="B112" s="7">
        <f>C112^2/D112</f>
        <v>21.8496636072269</v>
      </c>
      <c r="C112" s="7">
        <f>D112^2/E112</f>
        <v>33.4700511643824</v>
      </c>
      <c r="D112" s="7">
        <f>E112^2/F112</f>
        <v>51.2705524938081</v>
      </c>
      <c r="E112" s="7">
        <f>F112^2/G112</f>
        <v>78.5379604025723</v>
      </c>
      <c r="F112" s="7">
        <f>G112^2/H112</f>
        <v>120.307094895085</v>
      </c>
      <c r="G112" s="7">
        <f>H112^2/I112</f>
        <v>184.290462954535</v>
      </c>
      <c r="H112" s="7">
        <f>I112^2/J112</f>
        <v>282.302342730615</v>
      </c>
      <c r="I112" s="7">
        <f>J112^2/K112</f>
        <v>432.440243697552</v>
      </c>
      <c r="J112" s="7">
        <f>K112^2/L112</f>
        <v>662.426540851084</v>
      </c>
      <c r="K112" s="7">
        <f>L112^2/M112</f>
        <v>1014.727302602380</v>
      </c>
      <c r="L112" s="7">
        <f>M112^2/N112</f>
        <v>1554.3934838779</v>
      </c>
      <c r="M112" s="7">
        <v>2381.07233</v>
      </c>
      <c r="N112" s="7">
        <f>M112+(P112-M112)/3*1</f>
        <v>3647.40685</v>
      </c>
      <c r="O112" s="7">
        <f>M112+(P112-M112)/3*2</f>
        <v>4913.74137</v>
      </c>
      <c r="P112" s="7">
        <v>6180.07589</v>
      </c>
      <c r="Q112" s="7">
        <f>2*P112-O112</f>
        <v>7446.41041</v>
      </c>
      <c r="R112" s="7">
        <f>2*Q112-P112</f>
        <v>8712.744930000001</v>
      </c>
      <c r="S112" s="7">
        <f>2*R112-Q112</f>
        <v>9979.079449999999</v>
      </c>
      <c r="T112" s="7">
        <f>2*S112-R112</f>
        <v>11245.41397</v>
      </c>
      <c r="U112" s="7">
        <f>2*T112-S112</f>
        <v>12511.74849</v>
      </c>
      <c r="V112" s="7">
        <f>2*U112-T112</f>
        <v>13778.08301</v>
      </c>
      <c r="W112" s="7">
        <f>2*V112-U112</f>
        <v>15044.41753</v>
      </c>
      <c r="X112" s="7">
        <f>2*W112-V112</f>
        <v>16310.75205</v>
      </c>
      <c r="Y112" s="7">
        <f>2*X112-W112</f>
        <v>17577.08657</v>
      </c>
      <c r="Z112" s="7">
        <f>2*Y112-X112</f>
        <v>18843.42109</v>
      </c>
      <c r="AA112" s="7">
        <f>2*Z112-Y112</f>
        <v>20109.75561</v>
      </c>
      <c r="AB112" s="7">
        <f>2*AA112-Z112</f>
        <v>21376.09013</v>
      </c>
      <c r="AC112" s="7">
        <f>2*AB112-AA112</f>
        <v>22642.42465</v>
      </c>
      <c r="AD112" s="7">
        <f>2*AC112-AB112</f>
        <v>23908.75917</v>
      </c>
      <c r="AE112" s="7">
        <f>SUM(A112:AD112)</f>
        <v>241058.762930079</v>
      </c>
    </row>
    <row r="113" ht="18.05" customHeight="1">
      <c r="A113" s="7">
        <v>164.4083</v>
      </c>
      <c r="B113" s="7">
        <v>164.4083</v>
      </c>
      <c r="C113" s="7">
        <v>164.4083</v>
      </c>
      <c r="D113" s="7">
        <v>164.4083</v>
      </c>
      <c r="E113" s="7">
        <v>164.4083</v>
      </c>
      <c r="F113" s="7">
        <v>164.4083</v>
      </c>
      <c r="G113" s="7">
        <v>164.4083</v>
      </c>
      <c r="H113" s="7">
        <v>164.4083</v>
      </c>
      <c r="I113" s="7">
        <v>164.4083</v>
      </c>
      <c r="J113" s="7">
        <v>164.4083</v>
      </c>
      <c r="K113" s="7">
        <v>164.4083</v>
      </c>
      <c r="L113" s="7">
        <v>164.4083</v>
      </c>
      <c r="M113" s="7">
        <v>164.4083</v>
      </c>
      <c r="N113" s="7">
        <v>164.4083</v>
      </c>
      <c r="O113" s="7">
        <v>164.4083</v>
      </c>
      <c r="P113" s="7">
        <v>164.4083</v>
      </c>
      <c r="Q113" s="7">
        <v>164.4083</v>
      </c>
      <c r="R113" s="7">
        <v>164.4083</v>
      </c>
      <c r="S113" s="7">
        <v>164.4083</v>
      </c>
      <c r="T113" s="7">
        <v>164.4083</v>
      </c>
      <c r="U113" s="7">
        <v>164.4083</v>
      </c>
      <c r="V113" s="7">
        <v>164.4083</v>
      </c>
      <c r="W113" s="7">
        <v>164.4083</v>
      </c>
      <c r="X113" s="7">
        <v>164.4083</v>
      </c>
      <c r="Y113" s="7">
        <v>164.4083</v>
      </c>
      <c r="Z113" s="7">
        <v>164.4083</v>
      </c>
      <c r="AA113" s="7">
        <v>164.4083</v>
      </c>
      <c r="AB113" s="7">
        <v>164.4083</v>
      </c>
      <c r="AC113" s="7">
        <v>164.4083</v>
      </c>
      <c r="AD113" s="7">
        <v>164.4083</v>
      </c>
      <c r="AE113" s="7">
        <f>SUM(A113:AD113)</f>
        <v>4932.249</v>
      </c>
    </row>
    <row r="114" ht="19" customHeight="1">
      <c r="A114" s="7">
        <f>2*B114-C114</f>
        <v>1147.697216666650</v>
      </c>
      <c r="B114" s="7">
        <f>2*C114-D114</f>
        <v>1082.290874999990</v>
      </c>
      <c r="C114" s="7">
        <f>2*D114-E114</f>
        <v>1016.884533333330</v>
      </c>
      <c r="D114" s="7">
        <f>2*E114-F114</f>
        <v>951.478191666667</v>
      </c>
      <c r="E114" s="7">
        <v>886.07185</v>
      </c>
      <c r="F114" s="7">
        <f>E114+(K114-E114)/6*1</f>
        <v>820.665508333333</v>
      </c>
      <c r="G114" s="7">
        <f>E114+(K114-E114)/6*2</f>
        <v>755.2591666666671</v>
      </c>
      <c r="H114" s="7">
        <f>E114+(K114-E114)/6*3</f>
        <v>689.8528250000001</v>
      </c>
      <c r="I114" s="7">
        <f>E114+(K114-E114)/6*4</f>
        <v>624.446483333333</v>
      </c>
      <c r="J114" s="7">
        <f>E114+(K114-E114)/6*5</f>
        <v>559.040141666667</v>
      </c>
      <c r="K114" s="7">
        <v>493.6338</v>
      </c>
      <c r="L114" s="7">
        <f>K114+(P114-K114)/5*1</f>
        <v>504.13474</v>
      </c>
      <c r="M114" s="8">
        <f>K114+(P114-K114)/5*2</f>
        <v>514.63568</v>
      </c>
      <c r="N114" s="7">
        <f>K114+(P114-K114)/5*3</f>
        <v>525.13662</v>
      </c>
      <c r="O114" s="7">
        <f>K114+(P114-K114)/5*4</f>
        <v>535.63756</v>
      </c>
      <c r="P114" s="7">
        <v>546.1385</v>
      </c>
      <c r="Q114" s="7">
        <f>P114+(U114-P114)/5*1</f>
        <v>566.43118</v>
      </c>
      <c r="R114" s="8">
        <f>P114+(U114-P114)/5*2</f>
        <v>586.7238599999999</v>
      </c>
      <c r="S114" s="7">
        <f>P114+(U114-P114)/5*3</f>
        <v>607.01654</v>
      </c>
      <c r="T114" s="7">
        <f>P114+(U114-P114)/5*4</f>
        <v>627.30922</v>
      </c>
      <c r="U114" s="7">
        <v>647.6019</v>
      </c>
      <c r="V114" s="7">
        <f>2*U114-T114</f>
        <v>667.89458</v>
      </c>
      <c r="W114" s="7">
        <f>2*V114-U114</f>
        <v>688.18726</v>
      </c>
      <c r="X114" s="7">
        <f>2*W114-V114</f>
        <v>708.4799400000001</v>
      </c>
      <c r="Y114" s="7">
        <f>2*X114-W114</f>
        <v>728.77262</v>
      </c>
      <c r="Z114" s="7">
        <f>2*Y114-X114</f>
        <v>749.0653</v>
      </c>
      <c r="AA114" s="7">
        <f>2*Z114-Y114</f>
        <v>769.35798</v>
      </c>
      <c r="AB114" s="7">
        <f>2*AA114-Z114</f>
        <v>789.65066</v>
      </c>
      <c r="AC114" s="7">
        <f>2*AB114-AA114</f>
        <v>809.94334</v>
      </c>
      <c r="AD114" s="7">
        <f>2*AC114-AB114</f>
        <v>830.2360200000001</v>
      </c>
      <c r="AE114" s="7">
        <f>SUM(A114:AD114)</f>
        <v>21429.6740916666</v>
      </c>
    </row>
    <row r="115" ht="18.05" customHeight="1">
      <c r="A115" s="7">
        <v>392.177655868</v>
      </c>
      <c r="B115" s="7">
        <f>A115+(E115-A115)/4*1</f>
        <v>389.025852382750</v>
      </c>
      <c r="C115" s="7">
        <f>A115+(E115-A115)/4*2</f>
        <v>385.8740488975</v>
      </c>
      <c r="D115" s="7">
        <f>A115+(E115-A115)/4*3</f>
        <v>382.722245412250</v>
      </c>
      <c r="E115" s="7">
        <v>379.570441927</v>
      </c>
      <c r="F115" s="7">
        <f>E115+(H115-E115)/3*1</f>
        <v>389.848246890333</v>
      </c>
      <c r="G115" s="7">
        <f>E115+(H115-E115)/3*2</f>
        <v>400.126051853667</v>
      </c>
      <c r="H115" s="7">
        <v>410.403856817</v>
      </c>
      <c r="I115" s="7">
        <f>H115+(K115-H115)/3*1</f>
        <v>371.975237878</v>
      </c>
      <c r="J115" s="7">
        <f>H115+(K115-H115)/3*2</f>
        <v>333.546618939</v>
      </c>
      <c r="K115" s="7">
        <v>295.118</v>
      </c>
      <c r="L115" s="7">
        <f>K115+(O115-K115)/4*1</f>
        <v>316.5945</v>
      </c>
      <c r="M115" s="7">
        <f>K115+(O115-K115)/4*2</f>
        <v>338.071</v>
      </c>
      <c r="N115" s="7">
        <f>K115+(O115-K115)/4*3</f>
        <v>359.5475</v>
      </c>
      <c r="O115" s="7">
        <v>381.024</v>
      </c>
      <c r="P115" s="7">
        <f>2*O115-N115</f>
        <v>402.5005</v>
      </c>
      <c r="Q115" s="7">
        <f>2*P115-O115</f>
        <v>423.977</v>
      </c>
      <c r="R115" s="7">
        <f>2*Q115-P115</f>
        <v>445.4535</v>
      </c>
      <c r="S115" s="7">
        <f>2*R115-Q115</f>
        <v>466.93</v>
      </c>
      <c r="T115" s="7">
        <f>2*S115-R115</f>
        <v>488.4065</v>
      </c>
      <c r="U115" s="7">
        <f>2*T115-S115</f>
        <v>509.883</v>
      </c>
      <c r="V115" s="7">
        <f>2*U115-T115</f>
        <v>531.3595</v>
      </c>
      <c r="W115" s="7">
        <f>2*V115-U115</f>
        <v>552.836</v>
      </c>
      <c r="X115" s="7">
        <f>2*W115-V115</f>
        <v>574.3125</v>
      </c>
      <c r="Y115" s="7">
        <f>2*X115-W115</f>
        <v>595.789</v>
      </c>
      <c r="Z115" s="7">
        <f>2*Y115-X115</f>
        <v>617.2655</v>
      </c>
      <c r="AA115" s="7">
        <f>2*Z115-Y115</f>
        <v>638.742</v>
      </c>
      <c r="AB115" s="7">
        <f>2*AA115-Z115</f>
        <v>660.2184999999999</v>
      </c>
      <c r="AC115" s="7">
        <f>2*AB115-AA115</f>
        <v>681.6950000000001</v>
      </c>
      <c r="AD115" s="7">
        <f>2*AC115-AB115</f>
        <v>703.1715</v>
      </c>
      <c r="AE115" s="7">
        <f>SUM(A115:AD115)</f>
        <v>13818.1652568655</v>
      </c>
    </row>
    <row r="116" ht="18.05" customHeight="1">
      <c r="A116" s="7">
        <v>560.8346377</v>
      </c>
      <c r="B116" s="7">
        <v>560.8346377</v>
      </c>
      <c r="C116" s="7">
        <v>560.8346377</v>
      </c>
      <c r="D116" s="7">
        <v>560.8346377</v>
      </c>
      <c r="E116" s="7">
        <v>560.8346377</v>
      </c>
      <c r="F116" s="7">
        <v>560.8346377</v>
      </c>
      <c r="G116" s="7">
        <v>560.8346377</v>
      </c>
      <c r="H116" s="7">
        <v>560.8346377</v>
      </c>
      <c r="I116" s="7">
        <v>560.8346377</v>
      </c>
      <c r="J116" s="7">
        <v>560.8346377</v>
      </c>
      <c r="K116" s="7">
        <v>560.8346377</v>
      </c>
      <c r="L116" s="7">
        <v>560.8346377</v>
      </c>
      <c r="M116" s="7">
        <v>560.8346377</v>
      </c>
      <c r="N116" s="7">
        <v>560.8346377</v>
      </c>
      <c r="O116" s="7">
        <v>560.8346377</v>
      </c>
      <c r="P116" s="7">
        <v>560.8346377</v>
      </c>
      <c r="Q116" s="7">
        <v>560.8346377</v>
      </c>
      <c r="R116" s="7">
        <v>560.8346377</v>
      </c>
      <c r="S116" s="7">
        <v>560.8346377</v>
      </c>
      <c r="T116" s="7">
        <v>560.8346377</v>
      </c>
      <c r="U116" s="7">
        <v>560.8346377</v>
      </c>
      <c r="V116" s="7">
        <v>560.8346377</v>
      </c>
      <c r="W116" s="7">
        <v>560.8346377</v>
      </c>
      <c r="X116" s="7">
        <v>560.8346377</v>
      </c>
      <c r="Y116" s="7">
        <v>560.8346377</v>
      </c>
      <c r="Z116" s="7">
        <v>560.8346377</v>
      </c>
      <c r="AA116" s="7">
        <v>560.8346377</v>
      </c>
      <c r="AB116" s="7">
        <v>560.8346377</v>
      </c>
      <c r="AC116" s="7">
        <v>560.8346377</v>
      </c>
      <c r="AD116" s="7">
        <v>560.8346377</v>
      </c>
      <c r="AE116" s="7">
        <f>SUM(A116:AD116)</f>
        <v>16825.039131</v>
      </c>
    </row>
    <row r="117" ht="18.05" customHeight="1">
      <c r="A117" s="7">
        <f>B117^2/C117</f>
        <v>118.253980029171</v>
      </c>
      <c r="B117" s="7">
        <f>C117^2/D117</f>
        <v>123.204075600453</v>
      </c>
      <c r="C117" s="7">
        <f>D117^2/E117</f>
        <v>128.361381501221</v>
      </c>
      <c r="D117" s="7">
        <f>E117^2/F117</f>
        <v>133.734571527773</v>
      </c>
      <c r="E117" s="7">
        <f>F117^2/G117</f>
        <v>139.332682560345</v>
      </c>
      <c r="F117" s="7">
        <f>G117^2/H117</f>
        <v>145.165129761755</v>
      </c>
      <c r="G117" s="7">
        <f>H117^2/I117</f>
        <v>151.241722412260</v>
      </c>
      <c r="H117" s="7">
        <f>I117^2/J117</f>
        <v>157.572680407258</v>
      </c>
      <c r="I117" s="7">
        <f>J117^2/K117</f>
        <v>164.168651445583</v>
      </c>
      <c r="J117" s="7">
        <f>K117^2/L117</f>
        <v>171.040728937298</v>
      </c>
      <c r="K117" s="7">
        <f>L117^2/M117</f>
        <v>178.200470661108</v>
      </c>
      <c r="L117" s="7">
        <f>M117^2/N117</f>
        <v>185.659918202767</v>
      </c>
      <c r="M117" s="7">
        <f>N117^2/O117</f>
        <v>193.431617207176</v>
      </c>
      <c r="N117" s="7">
        <f>O117^2/P117</f>
        <v>201.528638478232</v>
      </c>
      <c r="O117" s="7">
        <f>P117^2/Q117</f>
        <v>209.964599961910</v>
      </c>
      <c r="P117" s="7">
        <f>Q117^2/R117</f>
        <v>218.753689649557</v>
      </c>
      <c r="Q117" s="7">
        <f>R117^2/S117</f>
        <v>227.910689439914</v>
      </c>
      <c r="R117" s="7">
        <v>237.451</v>
      </c>
      <c r="S117" s="7">
        <f>R117+(U117-R117)/3*1</f>
        <v>247.390666666667</v>
      </c>
      <c r="T117" s="7">
        <f>R117+(U117-R117)/3*2</f>
        <v>257.330333333333</v>
      </c>
      <c r="U117" s="7">
        <v>267.27</v>
      </c>
      <c r="V117" s="7">
        <f>2*U117-T117</f>
        <v>277.209666666667</v>
      </c>
      <c r="W117" s="7">
        <f>2*V117-U117</f>
        <v>287.149333333334</v>
      </c>
      <c r="X117" s="7">
        <f>2*W117-V117</f>
        <v>297.089000000001</v>
      </c>
      <c r="Y117" s="7">
        <f>2*X117-W117</f>
        <v>307.028666666668</v>
      </c>
      <c r="Z117" s="7">
        <f>2*Y117-X117</f>
        <v>316.968333333335</v>
      </c>
      <c r="AA117" s="7">
        <f>2*Z117-Y117</f>
        <v>326.908000000002</v>
      </c>
      <c r="AB117" s="7">
        <f>2*AA117-Z117</f>
        <v>336.847666666669</v>
      </c>
      <c r="AC117" s="7">
        <f>2*AB117-AA117</f>
        <v>346.787333333336</v>
      </c>
      <c r="AD117" s="7">
        <f>2*AC117-AB117</f>
        <v>356.727000000003</v>
      </c>
      <c r="AE117" s="7">
        <f>SUM(A117:AD117)</f>
        <v>6709.6822277838</v>
      </c>
    </row>
    <row r="118" ht="18.05" customHeight="1">
      <c r="A118" s="7">
        <f>B118^2/C118</f>
        <v>36.3448312610616</v>
      </c>
      <c r="B118" s="7">
        <f>C118^2/D118</f>
        <v>38.9404688187632</v>
      </c>
      <c r="C118" s="7">
        <f>D118^2/E118</f>
        <v>41.7214789341899</v>
      </c>
      <c r="D118" s="7">
        <f>E118^2/F118</f>
        <v>44.7011003528883</v>
      </c>
      <c r="E118" s="7">
        <f>F118^2/G118</f>
        <v>47.893517291438</v>
      </c>
      <c r="F118" s="7">
        <f>G118^2/H118</f>
        <v>51.3139269601237</v>
      </c>
      <c r="G118" s="7">
        <f>H118^2/I118</f>
        <v>54.9786119078716</v>
      </c>
      <c r="H118" s="7">
        <f>I118^2/J118</f>
        <v>58.9050175338418</v>
      </c>
      <c r="I118" s="7">
        <f>J118^2/K118</f>
        <v>63.1118351346629</v>
      </c>
      <c r="J118" s="7">
        <f>K118^2/L118</f>
        <v>67.61909088264881</v>
      </c>
      <c r="K118" s="7">
        <f>L118^2/M118</f>
        <v>72.4482411585692</v>
      </c>
      <c r="L118" s="7">
        <f>M118^2/N118</f>
        <v>77.6222746927974</v>
      </c>
      <c r="M118" s="7">
        <f>N118^2/O118</f>
        <v>83.1658220010691</v>
      </c>
      <c r="N118" s="7">
        <f>O118^2/P118</f>
        <v>89.10527263581081</v>
      </c>
      <c r="O118" s="7">
        <f>P118^2/Q118</f>
        <v>95.4689008112023</v>
      </c>
      <c r="P118" s="7">
        <v>102.287</v>
      </c>
      <c r="Q118" s="7">
        <f>P118+(W118-P118)/7*1</f>
        <v>109.592027142857</v>
      </c>
      <c r="R118" s="7">
        <f>P118+(W118-P118)/7*2</f>
        <v>116.897054285714</v>
      </c>
      <c r="S118" s="7">
        <f>P118+(W118-P118)/7*3</f>
        <v>124.202081428571</v>
      </c>
      <c r="T118" s="7">
        <f>P118+(W118-P118)/7*4</f>
        <v>131.507108571429</v>
      </c>
      <c r="U118" s="7">
        <f>P118+(W118-P118)/7*5</f>
        <v>138.812135714286</v>
      </c>
      <c r="V118" s="7">
        <f>P118+(W118-P118)/7*6</f>
        <v>146.117162857143</v>
      </c>
      <c r="W118" s="7">
        <v>153.42219</v>
      </c>
      <c r="X118" s="7">
        <f>2*W118-V118</f>
        <v>160.727217142857</v>
      </c>
      <c r="Y118" s="7">
        <f>2*X118-W118</f>
        <v>168.032244285714</v>
      </c>
      <c r="Z118" s="7">
        <f>2*Y118-X118</f>
        <v>175.337271428571</v>
      </c>
      <c r="AA118" s="7">
        <f>2*Z118-Y118</f>
        <v>182.642298571428</v>
      </c>
      <c r="AB118" s="7">
        <f>2*AA118-Z118</f>
        <v>189.947325714285</v>
      </c>
      <c r="AC118" s="7">
        <f>2*AB118-AA118</f>
        <v>197.252352857142</v>
      </c>
      <c r="AD118" s="7">
        <f>2*AC118-AB118</f>
        <v>204.557379999999</v>
      </c>
      <c r="AE118" s="7">
        <f>SUM(A118:AD118)</f>
        <v>3224.673240376930</v>
      </c>
    </row>
    <row r="119" ht="18.05" customHeight="1">
      <c r="A119" s="7">
        <v>165268.9747</v>
      </c>
      <c r="B119" s="7">
        <f>A119+(K119-A119)/10*1</f>
        <v>178348.06433</v>
      </c>
      <c r="C119" s="7">
        <f>A119+(K119-A119)/10*2</f>
        <v>191427.15396</v>
      </c>
      <c r="D119" s="7">
        <f>A119+(K119-A119)/10*3</f>
        <v>204506.24359</v>
      </c>
      <c r="E119" s="7">
        <f>A119+(K119-A119)/10*4</f>
        <v>217585.33322</v>
      </c>
      <c r="F119" s="7">
        <f>A119+(K119-A119)/10*5</f>
        <v>230664.42285</v>
      </c>
      <c r="G119" s="7">
        <f>A119+(K119-A119)/10*6</f>
        <v>243743.51248</v>
      </c>
      <c r="H119" s="7">
        <f>A119+(K119-A119)/10*7</f>
        <v>256822.60211</v>
      </c>
      <c r="I119" s="7">
        <f>A119+(K119-A119)/10*8</f>
        <v>269901.69174</v>
      </c>
      <c r="J119" s="7">
        <f>A119+(K119-A119)/10*9</f>
        <v>282980.78137</v>
      </c>
      <c r="K119" s="7">
        <v>296059.871</v>
      </c>
      <c r="L119" s="7">
        <f>K119+(U119-K119)/10*1</f>
        <v>318987.09874</v>
      </c>
      <c r="M119" s="7">
        <f>K119+(U119-K119)/10*2</f>
        <v>341914.32648</v>
      </c>
      <c r="N119" s="7">
        <f>K119+(U119-K119)/10*3</f>
        <v>364841.55422</v>
      </c>
      <c r="O119" s="7">
        <f>K119+(U119-K119)/10*4</f>
        <v>387768.78196</v>
      </c>
      <c r="P119" s="7">
        <f>K119+(U119-K119)/10*5</f>
        <v>410696.0097</v>
      </c>
      <c r="Q119" s="7">
        <f>K119+(U119-K119)/10*6</f>
        <v>433623.23744</v>
      </c>
      <c r="R119" s="7">
        <f>K119+(U119-K119)/10*7</f>
        <v>456550.46518</v>
      </c>
      <c r="S119" s="7">
        <f>K119+(U119-K119)/10*8</f>
        <v>479477.69292</v>
      </c>
      <c r="T119" s="7">
        <f>K119+(U119-K119)/10*9</f>
        <v>502404.92066</v>
      </c>
      <c r="U119" s="7">
        <v>525332.1483999999</v>
      </c>
      <c r="V119" s="7">
        <f>(U119+W119)/2</f>
        <v>536797.3492000001</v>
      </c>
      <c r="W119" s="7">
        <v>548262.55</v>
      </c>
      <c r="X119" s="7">
        <f>2*W119-V119</f>
        <v>559727.7508</v>
      </c>
      <c r="Y119" s="7">
        <f>2*X119-W119</f>
        <v>571192.9516</v>
      </c>
      <c r="Z119" s="7">
        <f>2*Y119-X119</f>
        <v>582658.1524</v>
      </c>
      <c r="AA119" s="7">
        <f>2*Z119-Y119</f>
        <v>594123.3532</v>
      </c>
      <c r="AB119" s="7">
        <f>2*AA119-Z119</f>
        <v>605588.554</v>
      </c>
      <c r="AC119" s="7">
        <f>2*AB119-AA119</f>
        <v>617053.7548</v>
      </c>
      <c r="AD119" s="7">
        <f>2*AC119-AB119</f>
        <v>628518.9556</v>
      </c>
      <c r="AE119" s="7">
        <f>SUM(A119:AD119)</f>
        <v>12002828.25865</v>
      </c>
    </row>
    <row r="120" ht="19" customHeight="1">
      <c r="A120" s="7">
        <f>2*B120-C120</f>
        <v>23486.15989</v>
      </c>
      <c r="B120" s="7">
        <f>2*C120-D120</f>
        <v>22825.754564</v>
      </c>
      <c r="C120" s="7">
        <f>2*D120-E120</f>
        <v>22165.349238</v>
      </c>
      <c r="D120" s="7">
        <f>2*E120-F120</f>
        <v>21504.943912</v>
      </c>
      <c r="E120" s="7">
        <f>2*F120-G120</f>
        <v>20844.538586</v>
      </c>
      <c r="F120" s="7">
        <f>2*G120-H120</f>
        <v>20184.13326</v>
      </c>
      <c r="G120" s="7">
        <f>2*H120-I120</f>
        <v>19523.727934</v>
      </c>
      <c r="H120" s="7">
        <f>2*I120-J120</f>
        <v>18863.322608</v>
      </c>
      <c r="I120" s="7">
        <f>2*J120-K120</f>
        <v>18202.917282</v>
      </c>
      <c r="J120" s="7">
        <f>2*K120-L120</f>
        <v>17542.511956</v>
      </c>
      <c r="K120" s="7">
        <v>16882.10663</v>
      </c>
      <c r="L120" s="7">
        <f>K120+(P120-K120)/5*1</f>
        <v>16221.701304</v>
      </c>
      <c r="M120" s="8">
        <f>K120+(P120-K120)/5*2</f>
        <v>15561.295978</v>
      </c>
      <c r="N120" s="7">
        <f>K120+(P120-K120)/5*3</f>
        <v>14900.890652</v>
      </c>
      <c r="O120" s="7">
        <f>K120+(P120-K120)/5*4</f>
        <v>14240.485326</v>
      </c>
      <c r="P120" s="7">
        <v>13580.08</v>
      </c>
      <c r="Q120" s="7">
        <f>P120^2/O120</f>
        <v>12950.3011017252</v>
      </c>
      <c r="R120" s="7">
        <f>Q120^2/P120</f>
        <v>12349.7283245272</v>
      </c>
      <c r="S120" s="7">
        <f>R120^2/Q120</f>
        <v>11777.0072287595</v>
      </c>
      <c r="T120" s="7">
        <f>S120^2/R120</f>
        <v>11230.8461871823</v>
      </c>
      <c r="U120" s="7">
        <f>T120^2/S120</f>
        <v>10710.0134720248</v>
      </c>
      <c r="V120" s="7">
        <f>U120^2/T120</f>
        <v>10213.3344771353</v>
      </c>
      <c r="W120" s="7">
        <f>V120^2/U120</f>
        <v>9739.689068954989</v>
      </c>
      <c r="X120" s="7">
        <f>W120^2/V120</f>
        <v>9288.009060340561</v>
      </c>
      <c r="Y120" s="7">
        <f>X120^2/W120</f>
        <v>8857.275801538941</v>
      </c>
      <c r="Z120" s="7">
        <f>Y120^2/X120</f>
        <v>8446.517882881</v>
      </c>
      <c r="AA120" s="7">
        <f>Z120^2/Y120</f>
        <v>8054.808944013310</v>
      </c>
      <c r="AB120" s="7">
        <f>AA120^2/Z120</f>
        <v>7681.265584727220</v>
      </c>
      <c r="AC120" s="7">
        <f>AB120^2/AA120</f>
        <v>7325.045372673620</v>
      </c>
      <c r="AD120" s="7">
        <f>AC120^2/AB120</f>
        <v>6985.344943470360</v>
      </c>
      <c r="AE120" s="7">
        <f>SUM(A120:AD120)</f>
        <v>432139.106569954</v>
      </c>
    </row>
    <row r="121" ht="18.05" customHeight="1">
      <c r="A121" s="7">
        <v>80802.929999999993</v>
      </c>
      <c r="B121" s="7">
        <f>A121+(I121-A121)/8*1</f>
        <v>78995.365000000005</v>
      </c>
      <c r="C121" s="7">
        <f>A121+(I121-A121)/8*2</f>
        <v>77187.8</v>
      </c>
      <c r="D121" s="7">
        <f>A121+(I121-A121)/8*3</f>
        <v>75380.235</v>
      </c>
      <c r="E121" s="7">
        <f>A121+(I121-A121)/8*4</f>
        <v>73572.67</v>
      </c>
      <c r="F121" s="7">
        <f>A121+(I121-A121)/8*5</f>
        <v>71765.105</v>
      </c>
      <c r="G121" s="7">
        <f>A121+(I121-A121)/8*6</f>
        <v>69957.539999999994</v>
      </c>
      <c r="H121" s="7">
        <f>A121+(I121-A121)/8*7</f>
        <v>68149.975000000006</v>
      </c>
      <c r="I121" s="7">
        <v>66342.41</v>
      </c>
      <c r="J121" s="7">
        <f>2*I121-H121</f>
        <v>64534.845</v>
      </c>
      <c r="K121" s="7">
        <f>2*J121-I121</f>
        <v>62727.28</v>
      </c>
      <c r="L121" s="7">
        <f>2*K121-J121</f>
        <v>60919.715</v>
      </c>
      <c r="M121" s="7">
        <f>2*L121-K121</f>
        <v>59112.15</v>
      </c>
      <c r="N121" s="7">
        <f>2*M121-L121</f>
        <v>57304.585</v>
      </c>
      <c r="O121" s="7">
        <f>2*N121-M121</f>
        <v>55497.02</v>
      </c>
      <c r="P121" s="7">
        <f>2*O121-N121</f>
        <v>53689.455</v>
      </c>
      <c r="Q121" s="7">
        <f>2*P121-O121</f>
        <v>51881.89</v>
      </c>
      <c r="R121" s="7">
        <f>2*Q121-P121</f>
        <v>50074.325</v>
      </c>
      <c r="S121" s="7">
        <f>2*R121-Q121</f>
        <v>48266.76</v>
      </c>
      <c r="T121" s="7">
        <f>2*S121-R121</f>
        <v>46459.195</v>
      </c>
      <c r="U121" s="7">
        <f>2*T121-S121</f>
        <v>44651.63</v>
      </c>
      <c r="V121" s="7">
        <f>2*U121-T121</f>
        <v>42844.065</v>
      </c>
      <c r="W121" s="7">
        <f>2*V121-U121</f>
        <v>41036.5</v>
      </c>
      <c r="X121" s="7">
        <f>2*W121-V121</f>
        <v>39228.935</v>
      </c>
      <c r="Y121" s="7">
        <f>2*X121-W121</f>
        <v>37421.37</v>
      </c>
      <c r="Z121" s="7">
        <f>2*Y121-X121</f>
        <v>35613.805</v>
      </c>
      <c r="AA121" s="7">
        <f>2*Z121-Y121</f>
        <v>33806.24</v>
      </c>
      <c r="AB121" s="7">
        <f>2*AA121-Z121</f>
        <v>31998.675</v>
      </c>
      <c r="AC121" s="7">
        <f>2*AB121-AA121</f>
        <v>30191.11</v>
      </c>
      <c r="AD121" s="7">
        <f>2*AC121-AB121</f>
        <v>28383.545</v>
      </c>
      <c r="AE121" s="7">
        <f>SUM(A121:AD121)</f>
        <v>1637797.125</v>
      </c>
    </row>
    <row r="122" ht="19" customHeight="1">
      <c r="A122" s="7">
        <f>B122^2/C122</f>
        <v>182.089519715732</v>
      </c>
      <c r="B122" s="7">
        <f>C122^2/D122</f>
        <v>193.893858740471</v>
      </c>
      <c r="C122" s="7">
        <f>D122^2/E122</f>
        <v>206.463439059868</v>
      </c>
      <c r="D122" s="7">
        <f>E122^2/F122</f>
        <v>219.847869062654</v>
      </c>
      <c r="E122" s="7">
        <f>F122^2/G122</f>
        <v>234.099973106496</v>
      </c>
      <c r="F122" s="7">
        <v>249.276</v>
      </c>
      <c r="G122" s="7">
        <f>F122+(K122-F122)/5*1</f>
        <v>265.435845</v>
      </c>
      <c r="H122" s="8">
        <f>F122+(K122-F122)/5*2</f>
        <v>281.59569</v>
      </c>
      <c r="I122" s="7">
        <f>F122+(K122-F122)/5*3</f>
        <v>297.755535</v>
      </c>
      <c r="J122" s="7">
        <f>F122+(K122-F122)/5*4</f>
        <v>313.91538</v>
      </c>
      <c r="K122" s="7">
        <v>330.075225</v>
      </c>
      <c r="L122" s="7">
        <f>2*K122-J122</f>
        <v>346.23507</v>
      </c>
      <c r="M122" s="7">
        <f>2*L122-K122</f>
        <v>362.394915</v>
      </c>
      <c r="N122" s="7">
        <f>2*M122-L122</f>
        <v>378.55476</v>
      </c>
      <c r="O122" s="7">
        <f>2*N122-M122</f>
        <v>394.714605</v>
      </c>
      <c r="P122" s="7">
        <f>2*O122-N122</f>
        <v>410.87445</v>
      </c>
      <c r="Q122" s="7">
        <f>2*P122-O122</f>
        <v>427.034295</v>
      </c>
      <c r="R122" s="7">
        <f>2*Q122-P122</f>
        <v>443.19414</v>
      </c>
      <c r="S122" s="7">
        <f>2*R122-Q122</f>
        <v>459.353985</v>
      </c>
      <c r="T122" s="7">
        <f>2*S122-R122</f>
        <v>475.51383</v>
      </c>
      <c r="U122" s="7">
        <f>2*T122-S122</f>
        <v>491.673675</v>
      </c>
      <c r="V122" s="7">
        <f>2*U122-T122</f>
        <v>507.83352</v>
      </c>
      <c r="W122" s="7">
        <f>2*V122-U122</f>
        <v>523.993365</v>
      </c>
      <c r="X122" s="7">
        <f>2*W122-V122</f>
        <v>540.1532099999999</v>
      </c>
      <c r="Y122" s="7">
        <f>2*X122-W122</f>
        <v>556.313055</v>
      </c>
      <c r="Z122" s="7">
        <f>2*Y122-X122</f>
        <v>572.4729</v>
      </c>
      <c r="AA122" s="7">
        <f>2*Z122-Y122</f>
        <v>588.632745</v>
      </c>
      <c r="AB122" s="7">
        <f>2*AA122-Z122</f>
        <v>604.79259</v>
      </c>
      <c r="AC122" s="7">
        <f>2*AB122-AA122</f>
        <v>620.952435</v>
      </c>
      <c r="AD122" s="7">
        <f>2*AC122-AB122</f>
        <v>637.1122800000001</v>
      </c>
      <c r="AE122" s="7">
        <f>SUM(A122:AD122)</f>
        <v>12116.2481596852</v>
      </c>
    </row>
    <row r="123" ht="18.05" customHeight="1">
      <c r="A123" s="7">
        <f>2*B123-C123</f>
        <v>18905.1566665332</v>
      </c>
      <c r="B123" s="7">
        <f>2*C123-D123</f>
        <v>20893.6374998999</v>
      </c>
      <c r="C123" s="7">
        <f>2*D123-E123</f>
        <v>22882.1183332666</v>
      </c>
      <c r="D123" s="7">
        <f>2*E123-F123</f>
        <v>24870.5991666333</v>
      </c>
      <c r="E123" s="7">
        <v>26859.08</v>
      </c>
      <c r="F123" s="7">
        <f>E123+(K123-E123)/6*1</f>
        <v>28847.5608333667</v>
      </c>
      <c r="G123" s="7">
        <f>E123+(K123-E123)/6*2</f>
        <v>30836.0416667333</v>
      </c>
      <c r="H123" s="7">
        <f>E123+(K123-E123)/6*3</f>
        <v>32824.5225001</v>
      </c>
      <c r="I123" s="7">
        <f>E123+(K123-E123)/6*4</f>
        <v>34813.0033334667</v>
      </c>
      <c r="J123" s="7">
        <f>E123+(K123-E123)/6*5</f>
        <v>36801.4841668333</v>
      </c>
      <c r="K123" s="7">
        <v>38789.9650002</v>
      </c>
      <c r="L123" s="7">
        <f>K123+(U123-K123)/10*1</f>
        <v>39597.9186113521</v>
      </c>
      <c r="M123" s="7">
        <f>K123+(U123-K123)/10*2</f>
        <v>40405.8722225042</v>
      </c>
      <c r="N123" s="7">
        <f>K123+(U123-K123)/10*3</f>
        <v>41213.8258336563</v>
      </c>
      <c r="O123" s="7">
        <f>K123+(U123-K123)/10*4</f>
        <v>42021.7794448084</v>
      </c>
      <c r="P123" s="7">
        <f>K123+(U123-K123)/10*5</f>
        <v>42829.7330559605</v>
      </c>
      <c r="Q123" s="7">
        <f>K123+(U123-K123)/10*6</f>
        <v>43637.6866671126</v>
      </c>
      <c r="R123" s="7">
        <f>K123+(U123-K123)/10*7</f>
        <v>44445.6402782647</v>
      </c>
      <c r="S123" s="7">
        <f>K123+(U123-K123)/10*8</f>
        <v>45253.5938894168</v>
      </c>
      <c r="T123" s="7">
        <f>K123+(U123-K123)/10*9</f>
        <v>46061.5475005689</v>
      </c>
      <c r="U123" s="7">
        <v>46869.501111721</v>
      </c>
      <c r="V123" s="7">
        <f>(U123+W123)/2</f>
        <v>47601.6877958605</v>
      </c>
      <c r="W123" s="7">
        <v>48333.87448</v>
      </c>
      <c r="X123" s="7">
        <f>2*W123-V123</f>
        <v>49066.0611641395</v>
      </c>
      <c r="Y123" s="7">
        <f>2*X123-W123</f>
        <v>49798.247848279</v>
      </c>
      <c r="Z123" s="7">
        <f>2*Y123-X123</f>
        <v>50530.4345324185</v>
      </c>
      <c r="AA123" s="7">
        <f>2*Z123-Y123</f>
        <v>51262.621216558</v>
      </c>
      <c r="AB123" s="7">
        <f>2*AA123-Z123</f>
        <v>51994.8079006975</v>
      </c>
      <c r="AC123" s="7">
        <f>2*AB123-AA123</f>
        <v>52726.994584837</v>
      </c>
      <c r="AD123" s="7">
        <f>2*AC123-AB123</f>
        <v>53459.1812689765</v>
      </c>
      <c r="AE123" s="7">
        <f>SUM(A123:AD123)</f>
        <v>1204434.17857417</v>
      </c>
    </row>
    <row r="124" ht="19" customHeight="1">
      <c r="A124" s="7">
        <f>2*B124-C124</f>
        <v>209.108586666668</v>
      </c>
      <c r="B124" s="7">
        <f>2*C124-D124</f>
        <v>230.426440000001</v>
      </c>
      <c r="C124" s="7">
        <f>2*D124-E124</f>
        <v>251.744293333334</v>
      </c>
      <c r="D124" s="7">
        <f>2*E124-F124</f>
        <v>273.062146666667</v>
      </c>
      <c r="E124" s="7">
        <v>294.38</v>
      </c>
      <c r="F124" s="7">
        <f>E124+(K124-E124)/6*1</f>
        <v>315.697853333333</v>
      </c>
      <c r="G124" s="7">
        <f>E124+(K124-E124)/6*2</f>
        <v>337.015706666667</v>
      </c>
      <c r="H124" s="7">
        <f>E124+(K124-E124)/6*3</f>
        <v>358.33356</v>
      </c>
      <c r="I124" s="7">
        <f>E124+(K124-E124)/6*4</f>
        <v>379.651413333333</v>
      </c>
      <c r="J124" s="7">
        <f>E124+(K124-E124)/6*5</f>
        <v>400.969266666667</v>
      </c>
      <c r="K124" s="7">
        <v>422.28712</v>
      </c>
      <c r="L124" s="7">
        <f>K124+(P124-K124)/5*1</f>
        <v>436.433696</v>
      </c>
      <c r="M124" s="8">
        <f>K124+(P124-K124)/5*2</f>
        <v>450.580272</v>
      </c>
      <c r="N124" s="7">
        <f>K124+(P124-K124)/5*3</f>
        <v>464.726848</v>
      </c>
      <c r="O124" s="7">
        <f>K124+(P124-K124)/5*4</f>
        <v>478.873424</v>
      </c>
      <c r="P124" s="7">
        <v>493.02</v>
      </c>
      <c r="Q124" s="7">
        <f>P124+(U124-P124)/5*1</f>
        <v>518.138</v>
      </c>
      <c r="R124" s="8">
        <f>P124+(U124-P124)/5*2</f>
        <v>543.256</v>
      </c>
      <c r="S124" s="7">
        <f>P124+(U124-P124)/5*3</f>
        <v>568.374</v>
      </c>
      <c r="T124" s="7">
        <f>P124+(U124-P124)/5*4</f>
        <v>593.492</v>
      </c>
      <c r="U124" s="7">
        <v>618.61</v>
      </c>
      <c r="V124" s="7">
        <f>2*U124-T124</f>
        <v>643.728</v>
      </c>
      <c r="W124" s="7">
        <f>2*V124-U124</f>
        <v>668.846</v>
      </c>
      <c r="X124" s="7">
        <f>2*W124-V124</f>
        <v>693.9640000000001</v>
      </c>
      <c r="Y124" s="7">
        <f>2*X124-W124</f>
        <v>719.082</v>
      </c>
      <c r="Z124" s="7">
        <f>2*Y124-X124</f>
        <v>744.2</v>
      </c>
      <c r="AA124" s="7">
        <f>2*Z124-Y124</f>
        <v>769.318</v>
      </c>
      <c r="AB124" s="7">
        <f>2*AA124-Z124</f>
        <v>794.436</v>
      </c>
      <c r="AC124" s="7">
        <f>2*AB124-AA124</f>
        <v>819.554</v>
      </c>
      <c r="AD124" s="7">
        <f>2*AC124-AB124</f>
        <v>844.672</v>
      </c>
      <c r="AE124" s="7">
        <f>SUM(A124:AD124)</f>
        <v>15335.9806266667</v>
      </c>
    </row>
    <row r="125" ht="18.05" customHeight="1">
      <c r="A125" s="7">
        <v>347349.36</v>
      </c>
      <c r="B125" s="7">
        <f>A125+(E125-A125)/4*1</f>
        <v>355471.31</v>
      </c>
      <c r="C125" s="7">
        <f>A125+(E125-A125)/4*2</f>
        <v>363593.26</v>
      </c>
      <c r="D125" s="7">
        <f>A125+(E125-A125)/4*3</f>
        <v>371715.21</v>
      </c>
      <c r="E125" s="7">
        <v>379837.16</v>
      </c>
      <c r="F125" s="7">
        <f>2*E125-D125</f>
        <v>387959.11</v>
      </c>
      <c r="G125" s="7">
        <f>2*F125-E125</f>
        <v>396081.06</v>
      </c>
      <c r="H125" s="7">
        <f>2*G125-F125</f>
        <v>404203.01</v>
      </c>
      <c r="I125" s="7">
        <f>2*H125-G125</f>
        <v>412324.96</v>
      </c>
      <c r="J125" s="7">
        <f>2*I125-H125</f>
        <v>420446.91</v>
      </c>
      <c r="K125" s="7">
        <f>2*J125-I125</f>
        <v>428568.86</v>
      </c>
      <c r="L125" s="7">
        <f>2*K125-J125</f>
        <v>436690.81</v>
      </c>
      <c r="M125" s="7">
        <f>2*L125-K125</f>
        <v>444812.76</v>
      </c>
      <c r="N125" s="7">
        <f>2*M125-L125</f>
        <v>452934.71</v>
      </c>
      <c r="O125" s="7">
        <f>2*N125-M125</f>
        <v>461056.66</v>
      </c>
      <c r="P125" s="7">
        <f>2*O125-N125</f>
        <v>469178.61</v>
      </c>
      <c r="Q125" s="7">
        <f>2*P125-O125</f>
        <v>477300.56</v>
      </c>
      <c r="R125" s="7">
        <f>2*Q125-P125</f>
        <v>485422.51</v>
      </c>
      <c r="S125" s="7">
        <f>2*R125-Q125</f>
        <v>493544.46</v>
      </c>
      <c r="T125" s="7">
        <f>2*S125-R125</f>
        <v>501666.41</v>
      </c>
      <c r="U125" s="7">
        <f>2*T125-S125</f>
        <v>509788.36</v>
      </c>
      <c r="V125" s="7">
        <f>2*U125-T125</f>
        <v>517910.31</v>
      </c>
      <c r="W125" s="7">
        <f>2*V125-U125</f>
        <v>526032.26</v>
      </c>
      <c r="X125" s="7">
        <f>2*W125-V125</f>
        <v>534154.21</v>
      </c>
      <c r="Y125" s="7">
        <f>2*X125-W125</f>
        <v>542276.16</v>
      </c>
      <c r="Z125" s="7">
        <f>2*Y125-X125</f>
        <v>550398.11</v>
      </c>
      <c r="AA125" s="7">
        <f>2*Z125-Y125</f>
        <v>558520.0600000001</v>
      </c>
      <c r="AB125" s="7">
        <f>2*AA125-Z125</f>
        <v>566642.01</v>
      </c>
      <c r="AC125" s="7">
        <f>2*AB125-AA125</f>
        <v>574763.96</v>
      </c>
      <c r="AD125" s="7">
        <f>2*AC125-AB125</f>
        <v>582885.91</v>
      </c>
      <c r="AE125" s="7">
        <f>SUM(A125:AD125)</f>
        <v>13953529.05</v>
      </c>
    </row>
    <row r="126" ht="18.05" customHeight="1">
      <c r="A126" s="7">
        <f>2*B126-C126</f>
        <v>6776.2293</v>
      </c>
      <c r="B126" s="7">
        <f>2*C126-D126</f>
        <v>7901.0282</v>
      </c>
      <c r="C126" s="7">
        <f>2*D126-E126</f>
        <v>9025.8271</v>
      </c>
      <c r="D126" s="7">
        <f>2*E126-F126</f>
        <v>10150.626</v>
      </c>
      <c r="E126" s="7">
        <f>2*F126-G126</f>
        <v>11275.4249</v>
      </c>
      <c r="F126" s="7">
        <f>2*G126-H126</f>
        <v>12400.2238</v>
      </c>
      <c r="G126" s="7">
        <f>2*H126-I126</f>
        <v>13525.0227</v>
      </c>
      <c r="H126" s="7">
        <f>2*I126-J126</f>
        <v>14649.8216</v>
      </c>
      <c r="I126" s="7">
        <f>2*J126-K126</f>
        <v>15774.6205</v>
      </c>
      <c r="J126" s="7">
        <f>2*K126-L126</f>
        <v>16899.4194</v>
      </c>
      <c r="K126" s="7">
        <f>2*L126-M126</f>
        <v>18024.2183</v>
      </c>
      <c r="L126" s="7">
        <f>2*M126-N126</f>
        <v>19149.0172</v>
      </c>
      <c r="M126" s="7">
        <f>2*N126-O126</f>
        <v>20273.8161</v>
      </c>
      <c r="N126" s="7">
        <f>2*O126-P126</f>
        <v>21398.615</v>
      </c>
      <c r="O126" s="7">
        <f>2*P126-Q126</f>
        <v>22523.4139</v>
      </c>
      <c r="P126" s="7">
        <f>2*Q126-R126</f>
        <v>23648.2128</v>
      </c>
      <c r="Q126" s="7">
        <f>2*R126-S126</f>
        <v>24773.0117</v>
      </c>
      <c r="R126" s="7">
        <f>2*S126-T126</f>
        <v>25897.8106</v>
      </c>
      <c r="S126" s="7">
        <f>2*T126-U126</f>
        <v>27022.6095</v>
      </c>
      <c r="T126" s="7">
        <f>2*U126-V126</f>
        <v>28147.4084</v>
      </c>
      <c r="U126" s="7">
        <f>2*V126-W126</f>
        <v>29272.2073</v>
      </c>
      <c r="V126" s="7">
        <f>2*W126-X126</f>
        <v>30397.0062</v>
      </c>
      <c r="W126" s="7">
        <v>31521.8051</v>
      </c>
      <c r="X126" s="7">
        <v>32646.604</v>
      </c>
      <c r="Y126" s="7">
        <v>33381.6565</v>
      </c>
      <c r="Z126" s="7">
        <v>33638.4961</v>
      </c>
      <c r="AA126" s="7">
        <f>2*Z126-Y126</f>
        <v>33895.3357</v>
      </c>
      <c r="AB126" s="7">
        <f>2*AA126-Z126</f>
        <v>34152.1753</v>
      </c>
      <c r="AC126" s="7">
        <f>2*AB126-AA126</f>
        <v>34409.0149</v>
      </c>
      <c r="AD126" s="7">
        <f>2*AC126-AB126</f>
        <v>34665.8545</v>
      </c>
      <c r="AE126" s="7">
        <f>SUM(A126:AD126)</f>
        <v>677216.5326</v>
      </c>
    </row>
    <row r="127" ht="18.05" customHeight="1">
      <c r="A127" s="7">
        <f>2*B127-C127</f>
        <v>36010.3475</v>
      </c>
      <c r="B127" s="7">
        <f>2*C127-D127</f>
        <v>34289.03675</v>
      </c>
      <c r="C127" s="7">
        <f>2*D127-E127</f>
        <v>32567.726</v>
      </c>
      <c r="D127" s="7">
        <f>2*E127-F127</f>
        <v>30846.41525</v>
      </c>
      <c r="E127" s="7">
        <v>29125.1045</v>
      </c>
      <c r="F127" s="7">
        <f>E127+(K127-E127)/6*1</f>
        <v>27403.79375</v>
      </c>
      <c r="G127" s="7">
        <f>E127+(K127-E127)/6*2</f>
        <v>25682.483</v>
      </c>
      <c r="H127" s="7">
        <f>E127+(K127-E127)/6*3</f>
        <v>23961.17225</v>
      </c>
      <c r="I127" s="7">
        <f>E127+(K127-E127)/6*4</f>
        <v>22239.8615</v>
      </c>
      <c r="J127" s="7">
        <f>E127+(K127-E127)/6*5</f>
        <v>20518.55075</v>
      </c>
      <c r="K127" s="7">
        <v>18797.24</v>
      </c>
      <c r="L127" s="7">
        <f>K127^2/J127</f>
        <v>17220.3308080908</v>
      </c>
      <c r="M127" s="7">
        <f>L127^2/K127</f>
        <v>15775.7092605128</v>
      </c>
      <c r="N127" s="7">
        <f>M127^2/L127</f>
        <v>14452.2776853566</v>
      </c>
      <c r="O127" s="7">
        <f>N127^2/M127</f>
        <v>13239.8693995624</v>
      </c>
      <c r="P127" s="7">
        <f>O127^2/N127</f>
        <v>12129.1706078331</v>
      </c>
      <c r="Q127" s="7">
        <f>P127^2/O127</f>
        <v>11111.6488534838</v>
      </c>
      <c r="R127" s="7">
        <f>Q127^2/P127</f>
        <v>10179.4874715828</v>
      </c>
      <c r="S127" s="7">
        <f>R127^2/Q127</f>
        <v>9325.525540849219</v>
      </c>
      <c r="T127" s="7">
        <f>S127^2/R127</f>
        <v>8543.202873013501</v>
      </c>
      <c r="U127" s="7">
        <f>T127^2/S127</f>
        <v>7826.509617046170</v>
      </c>
      <c r="V127" s="7">
        <f>U127^2/T127</f>
        <v>7169.940091111240</v>
      </c>
      <c r="W127" s="7">
        <f>V127^2/U127</f>
        <v>6568.450487578440</v>
      </c>
      <c r="X127" s="7">
        <f>W127^2/V127</f>
        <v>6017.420126181650</v>
      </c>
      <c r="Y127" s="7">
        <f>X127^2/W127</f>
        <v>5512.615957667840</v>
      </c>
      <c r="Z127" s="7">
        <f>Y127^2/X127</f>
        <v>5050.160045251390</v>
      </c>
      <c r="AA127" s="7">
        <f>Z127^2/Y127</f>
        <v>4626.4997740643</v>
      </c>
      <c r="AB127" s="7">
        <f>AA127^2/Z127</f>
        <v>4238.380559749480</v>
      </c>
      <c r="AC127" s="7">
        <f>AB127^2/AA127</f>
        <v>3882.820846542780</v>
      </c>
      <c r="AD127" s="7">
        <f>AC127^2/AB127</f>
        <v>3557.089202777560</v>
      </c>
      <c r="AE127" s="7">
        <f>SUM(A127:AD127)</f>
        <v>467868.840458256</v>
      </c>
    </row>
    <row r="128" ht="18.05" customHeight="1">
      <c r="A128" s="7">
        <v>3261.7527</v>
      </c>
      <c r="B128" s="7">
        <v>3261.7527</v>
      </c>
      <c r="C128" s="7">
        <v>3261.7527</v>
      </c>
      <c r="D128" s="7">
        <v>3261.7527</v>
      </c>
      <c r="E128" s="7">
        <v>3261.7527</v>
      </c>
      <c r="F128" s="7">
        <v>3261.7527</v>
      </c>
      <c r="G128" s="7">
        <v>3261.7527</v>
      </c>
      <c r="H128" s="7">
        <v>3261.7527</v>
      </c>
      <c r="I128" s="7">
        <v>3261.7527</v>
      </c>
      <c r="J128" s="7">
        <v>3261.7527</v>
      </c>
      <c r="K128" s="7">
        <v>3261.7527</v>
      </c>
      <c r="L128" s="7">
        <v>3261.7527</v>
      </c>
      <c r="M128" s="7">
        <v>3261.7527</v>
      </c>
      <c r="N128" s="7">
        <v>3261.7527</v>
      </c>
      <c r="O128" s="7">
        <v>3261.7527</v>
      </c>
      <c r="P128" s="7">
        <v>3261.7527</v>
      </c>
      <c r="Q128" s="7">
        <v>3261.7527</v>
      </c>
      <c r="R128" s="7">
        <v>3261.7527</v>
      </c>
      <c r="S128" s="7">
        <v>3261.7527</v>
      </c>
      <c r="T128" s="7">
        <v>3261.7527</v>
      </c>
      <c r="U128" s="7">
        <v>3261.7527</v>
      </c>
      <c r="V128" s="7">
        <v>3261.7527</v>
      </c>
      <c r="W128" s="7">
        <v>3261.7527</v>
      </c>
      <c r="X128" s="7">
        <v>3261.7527</v>
      </c>
      <c r="Y128" s="7">
        <v>3261.7527</v>
      </c>
      <c r="Z128" s="7">
        <v>3261.7527</v>
      </c>
      <c r="AA128" s="7">
        <v>3261.7527</v>
      </c>
      <c r="AB128" s="7">
        <v>3261.7527</v>
      </c>
      <c r="AC128" s="7">
        <v>3261.7527</v>
      </c>
      <c r="AD128" s="7">
        <v>3261.7527</v>
      </c>
      <c r="AE128" s="7">
        <f>SUM(A128:AD128)</f>
        <v>97852.581000000006</v>
      </c>
    </row>
    <row r="129" ht="19" customHeight="1">
      <c r="A129" s="7">
        <f>2*B129-C129</f>
        <v>40548.4</v>
      </c>
      <c r="B129" s="7">
        <f>2*C129-D129</f>
        <v>43277.52</v>
      </c>
      <c r="C129" s="7">
        <f>2*D129-E129</f>
        <v>46006.64</v>
      </c>
      <c r="D129" s="7">
        <f>2*E129-F129</f>
        <v>48735.76</v>
      </c>
      <c r="E129" s="7">
        <f>2*F129-G129</f>
        <v>51464.88</v>
      </c>
      <c r="F129" s="7">
        <v>54194</v>
      </c>
      <c r="G129" s="7">
        <f>F129+(K129-F129)/5*1</f>
        <v>56923.12</v>
      </c>
      <c r="H129" s="8">
        <f>F129+(K129-F129)/5*2</f>
        <v>59652.24</v>
      </c>
      <c r="I129" s="7">
        <f>F129+(K129-F129)/5*3</f>
        <v>62381.36</v>
      </c>
      <c r="J129" s="7">
        <f>F129+(K129-F129)/5*4</f>
        <v>65110.48</v>
      </c>
      <c r="K129" s="7">
        <v>67839.600000000006</v>
      </c>
      <c r="L129" s="7">
        <f>1.996*K129-J129</f>
        <v>70297.3616</v>
      </c>
      <c r="M129" s="7">
        <f>1.996*L129-K129</f>
        <v>72473.933753599995</v>
      </c>
      <c r="N129" s="7">
        <f>1.996*M129-L129</f>
        <v>74360.6101721856</v>
      </c>
      <c r="O129" s="7">
        <f>1.996*N129-M129</f>
        <v>75949.8441500825</v>
      </c>
      <c r="P129" s="7">
        <f>1.996*O129-N129</f>
        <v>77235.2787513791</v>
      </c>
      <c r="Q129" s="7">
        <f>1.996*P129-O129</f>
        <v>78211.7722376702</v>
      </c>
      <c r="R129" s="7">
        <f>1.996*Q129-P129</f>
        <v>78875.4186350106</v>
      </c>
      <c r="S129" s="7">
        <f>1.996*R129-Q129</f>
        <v>79223.563357811</v>
      </c>
      <c r="T129" s="7">
        <f>1.996*S129-R129</f>
        <v>79254.8138271802</v>
      </c>
      <c r="U129" s="7">
        <f>1.996*T129-S129</f>
        <v>78969.045041240694</v>
      </c>
      <c r="V129" s="7">
        <f>1.996*U129-T129</f>
        <v>78367.4000751362</v>
      </c>
      <c r="W129" s="7">
        <f>1.996*V129-U129</f>
        <v>77452.285508731205</v>
      </c>
      <c r="X129" s="7">
        <f>1.996*W129-V129</f>
        <v>76227.3618002913</v>
      </c>
      <c r="Y129" s="7">
        <f>1.996*X129-W129</f>
        <v>74697.5286446502</v>
      </c>
      <c r="Z129" s="7">
        <f>1.996*Y129-X129</f>
        <v>72868.9053744305</v>
      </c>
      <c r="AA129" s="7">
        <f>1.996*Z129-Y129</f>
        <v>70748.8064827131</v>
      </c>
      <c r="AB129" s="7">
        <f>1.996*AA129-Z129</f>
        <v>68345.7123650648</v>
      </c>
      <c r="AC129" s="7">
        <f>1.996*AB129-AA129</f>
        <v>65669.2353979562</v>
      </c>
      <c r="AD129" s="7">
        <f>1.996*AC129-AB129</f>
        <v>62730.0814892558</v>
      </c>
      <c r="AE129" s="7">
        <f>SUM(A129:AD129)</f>
        <v>2008092.95866439</v>
      </c>
    </row>
    <row r="130" ht="18.05" customHeight="1">
      <c r="A130" s="7">
        <v>3330</v>
      </c>
      <c r="B130" s="7">
        <v>3330</v>
      </c>
      <c r="C130" s="7">
        <v>3330</v>
      </c>
      <c r="D130" s="7">
        <v>3330</v>
      </c>
      <c r="E130" s="7">
        <v>3330</v>
      </c>
      <c r="F130" s="7">
        <v>3330</v>
      </c>
      <c r="G130" s="7">
        <v>3330</v>
      </c>
      <c r="H130" s="7">
        <v>3330</v>
      </c>
      <c r="I130" s="7">
        <v>3330</v>
      </c>
      <c r="J130" s="7">
        <v>3330</v>
      </c>
      <c r="K130" s="7">
        <v>3330</v>
      </c>
      <c r="L130" s="7">
        <v>3330</v>
      </c>
      <c r="M130" s="7">
        <v>3330</v>
      </c>
      <c r="N130" s="7">
        <v>3330</v>
      </c>
      <c r="O130" s="7">
        <v>3330</v>
      </c>
      <c r="P130" s="7">
        <v>3330</v>
      </c>
      <c r="Q130" s="7">
        <v>3330</v>
      </c>
      <c r="R130" s="7">
        <v>3330</v>
      </c>
      <c r="S130" s="7">
        <v>3330</v>
      </c>
      <c r="T130" s="7">
        <v>3330</v>
      </c>
      <c r="U130" s="7">
        <v>3330</v>
      </c>
      <c r="V130" s="7">
        <v>3330</v>
      </c>
      <c r="W130" s="7">
        <v>3330</v>
      </c>
      <c r="X130" s="7">
        <v>3330</v>
      </c>
      <c r="Y130" s="7">
        <v>3330</v>
      </c>
      <c r="Z130" s="7">
        <v>3330</v>
      </c>
      <c r="AA130" s="7">
        <v>3330</v>
      </c>
      <c r="AB130" s="7">
        <v>3330</v>
      </c>
      <c r="AC130" s="7">
        <v>3330</v>
      </c>
      <c r="AD130" s="7">
        <v>3330</v>
      </c>
      <c r="AE130" s="7">
        <f>SUM(A130:AD130)</f>
        <v>99900</v>
      </c>
    </row>
    <row r="131" ht="18.05" customHeight="1">
      <c r="A131" s="7">
        <f>B131^2/C131</f>
        <v>44420.9851982411</v>
      </c>
      <c r="B131" s="7">
        <f>C131^2/D131</f>
        <v>46379.2485422393</v>
      </c>
      <c r="C131" s="7">
        <f>D131^2/E131</f>
        <v>48423.840348052</v>
      </c>
      <c r="D131" s="7">
        <f>E131^2/F131</f>
        <v>50558.5663363664</v>
      </c>
      <c r="E131" s="7">
        <v>52787.4</v>
      </c>
      <c r="F131" s="7">
        <v>55114.49</v>
      </c>
      <c r="G131" s="7">
        <v>55256.94</v>
      </c>
      <c r="H131" s="7">
        <v>57356.71</v>
      </c>
      <c r="I131" s="7">
        <v>62271.89</v>
      </c>
      <c r="J131" s="7">
        <v>64533.88</v>
      </c>
      <c r="K131" s="7">
        <v>69648.27</v>
      </c>
      <c r="L131" s="7">
        <v>69197.2</v>
      </c>
      <c r="M131" s="7">
        <v>71073.91</v>
      </c>
      <c r="N131" s="7">
        <v>72926.55</v>
      </c>
      <c r="O131" s="7">
        <v>74843.52</v>
      </c>
      <c r="P131" s="7">
        <v>79215.75</v>
      </c>
      <c r="Q131" s="7">
        <f>1.9999*P131-O131</f>
        <v>83580.058425</v>
      </c>
      <c r="R131" s="7">
        <f>1.9999*Q131-P131</f>
        <v>87936.008844157506</v>
      </c>
      <c r="S131" s="7">
        <f>1.9999*R131-Q131</f>
        <v>92283.165662430605</v>
      </c>
      <c r="T131" s="7">
        <f>1.9999*S131-R131</f>
        <v>96621.0941641375</v>
      </c>
      <c r="U131" s="7">
        <f>1.9999*T131-S131</f>
        <v>100949.360556428</v>
      </c>
      <c r="V131" s="7">
        <f>1.9999*U131-T131</f>
        <v>105267.532012663</v>
      </c>
      <c r="W131" s="7">
        <f>1.9999*V131-U131</f>
        <v>109575.176715697</v>
      </c>
      <c r="X131" s="7">
        <f>1.9999*W131-V131</f>
        <v>113871.863901059</v>
      </c>
      <c r="Y131" s="7">
        <f>1.9999*X131-W131</f>
        <v>118157.163900031</v>
      </c>
      <c r="Z131" s="7">
        <f>1.9999*Y131-X131</f>
        <v>122430.648182613</v>
      </c>
      <c r="AA131" s="7">
        <f>1.9999*Z131-Y131</f>
        <v>126691.889400377</v>
      </c>
      <c r="AB131" s="7">
        <f>1.9999*AA131-Z131</f>
        <v>130940.461429201</v>
      </c>
      <c r="AC131" s="7">
        <f>1.9999*AB131-AA131</f>
        <v>135175.939411882</v>
      </c>
      <c r="AD131" s="7">
        <f>1.9999*AC131-AB131</f>
        <v>139397.899800622</v>
      </c>
      <c r="AE131" s="7">
        <f>SUM(A131:AD131)</f>
        <v>2536887.4128312</v>
      </c>
    </row>
    <row r="132" ht="18.05" customHeight="1">
      <c r="A132" s="7">
        <v>24181</v>
      </c>
      <c r="B132" s="7">
        <v>23972</v>
      </c>
      <c r="C132" s="7">
        <v>20283.9</v>
      </c>
      <c r="D132" s="7">
        <v>18018</v>
      </c>
      <c r="E132" s="7">
        <v>12093</v>
      </c>
      <c r="F132" s="7">
        <v>9526</v>
      </c>
      <c r="G132" s="7">
        <v>7896</v>
      </c>
      <c r="H132" s="7">
        <v>7932</v>
      </c>
      <c r="I132" s="7">
        <v>7022</v>
      </c>
      <c r="J132" s="7">
        <v>6750</v>
      </c>
      <c r="K132" s="7">
        <v>6750</v>
      </c>
      <c r="L132" s="7">
        <v>6980</v>
      </c>
      <c r="M132" s="7">
        <v>7178</v>
      </c>
      <c r="N132" s="7">
        <v>7500</v>
      </c>
      <c r="O132" s="7">
        <v>8382</v>
      </c>
      <c r="P132" s="7">
        <v>7876</v>
      </c>
      <c r="Q132" s="7">
        <v>8458</v>
      </c>
      <c r="R132" s="7">
        <v>7630</v>
      </c>
      <c r="S132" s="7">
        <v>7675</v>
      </c>
      <c r="T132" s="7">
        <v>8266</v>
      </c>
      <c r="U132" s="7">
        <v>8184</v>
      </c>
      <c r="V132" s="7">
        <f>2*U132-T132</f>
        <v>8102</v>
      </c>
      <c r="W132" s="7">
        <f>2*V132-U132</f>
        <v>8020</v>
      </c>
      <c r="X132" s="7">
        <f>2*W132-V132</f>
        <v>7938</v>
      </c>
      <c r="Y132" s="7">
        <f>2*X132-W132</f>
        <v>7856</v>
      </c>
      <c r="Z132" s="7">
        <f>2*Y132-X132</f>
        <v>7774</v>
      </c>
      <c r="AA132" s="7">
        <f>2*Z132-Y132</f>
        <v>7692</v>
      </c>
      <c r="AB132" s="7">
        <f>2*AA132-Z132</f>
        <v>7610</v>
      </c>
      <c r="AC132" s="7">
        <f>2*AB132-AA132</f>
        <v>7528</v>
      </c>
      <c r="AD132" s="7">
        <f>2*AC132-AB132</f>
        <v>7446</v>
      </c>
      <c r="AE132" s="7">
        <f>SUM(A132:AD132)</f>
        <v>292518.9</v>
      </c>
    </row>
    <row r="133" ht="18.05" customHeight="1">
      <c r="A133" s="7">
        <f>2*B133-C133</f>
        <v>222592.888333332</v>
      </c>
      <c r="B133" s="7">
        <f>2*C133-D133</f>
        <v>222942.199499999</v>
      </c>
      <c r="C133" s="7">
        <f>2*D133-E133</f>
        <v>223291.510666666</v>
      </c>
      <c r="D133" s="7">
        <f>2*E133-F133</f>
        <v>223640.821833333</v>
      </c>
      <c r="E133" s="7">
        <v>223990.133</v>
      </c>
      <c r="F133" s="7">
        <f>E133+(K133-E133)/6*1</f>
        <v>224339.444166667</v>
      </c>
      <c r="G133" s="7">
        <f>E133+(K133-E133)/6*2</f>
        <v>224688.755333333</v>
      </c>
      <c r="H133" s="7">
        <f>E133+(K133-E133)/6*3</f>
        <v>225038.0665</v>
      </c>
      <c r="I133" s="7">
        <f>E133+(K133-E133)/6*4</f>
        <v>225387.377666667</v>
      </c>
      <c r="J133" s="7">
        <f>E133+(K133-E133)/6*5</f>
        <v>225736.688833333</v>
      </c>
      <c r="K133" s="7">
        <v>226086</v>
      </c>
      <c r="L133" s="7">
        <v>238303</v>
      </c>
      <c r="M133" s="7">
        <v>249798</v>
      </c>
      <c r="N133" s="7">
        <v>261886</v>
      </c>
      <c r="O133" s="7">
        <v>279133</v>
      </c>
      <c r="P133" s="7">
        <v>287728</v>
      </c>
      <c r="Q133" s="7">
        <v>290984</v>
      </c>
      <c r="R133" s="7">
        <v>301055</v>
      </c>
      <c r="S133" s="7">
        <v>303027</v>
      </c>
      <c r="T133" s="7">
        <v>304459</v>
      </c>
      <c r="U133" s="7">
        <v>314920</v>
      </c>
      <c r="V133" s="7">
        <v>314272</v>
      </c>
      <c r="W133" s="7">
        <v>324780</v>
      </c>
      <c r="X133" s="7">
        <v>318660.9</v>
      </c>
      <c r="Y133" s="7">
        <f>X133^2/W133</f>
        <v>312657.088456217</v>
      </c>
      <c r="Z133" s="7">
        <f>Y133^2/X133</f>
        <v>306766.393247238</v>
      </c>
      <c r="AA133" s="7">
        <f>Z133^2/Y133</f>
        <v>300986.683176055</v>
      </c>
      <c r="AB133" s="7">
        <f>AA133^2/Z133</f>
        <v>295315.867199018</v>
      </c>
      <c r="AC133" s="7">
        <f>AB133^2/AA133</f>
        <v>289751.893669315</v>
      </c>
      <c r="AD133" s="7">
        <f>AC133^2/AB133</f>
        <v>284292.749594706</v>
      </c>
      <c r="AE133" s="7">
        <f>SUM(A133:AD133)</f>
        <v>8046510.46117588</v>
      </c>
    </row>
    <row r="134" ht="18.05" customHeight="1">
      <c r="A134" s="7">
        <v>1276.59</v>
      </c>
      <c r="B134" s="7">
        <v>1276.59</v>
      </c>
      <c r="C134" s="7">
        <v>1276.59</v>
      </c>
      <c r="D134" s="7">
        <v>1276.59</v>
      </c>
      <c r="E134" s="7">
        <v>1276.59</v>
      </c>
      <c r="F134" s="7">
        <v>1276.59</v>
      </c>
      <c r="G134" s="7">
        <v>1276.59</v>
      </c>
      <c r="H134" s="7">
        <v>1276.59</v>
      </c>
      <c r="I134" s="7">
        <v>1276.59</v>
      </c>
      <c r="J134" s="7">
        <v>1276.59</v>
      </c>
      <c r="K134" s="7">
        <v>1276.59</v>
      </c>
      <c r="L134" s="7">
        <v>1276.59</v>
      </c>
      <c r="M134" s="7">
        <v>1276.59</v>
      </c>
      <c r="N134" s="7">
        <v>1276.59</v>
      </c>
      <c r="O134" s="7">
        <v>1276.59</v>
      </c>
      <c r="P134" s="7">
        <v>1276.59</v>
      </c>
      <c r="Q134" s="7">
        <v>1276.59</v>
      </c>
      <c r="R134" s="7">
        <v>1276.59</v>
      </c>
      <c r="S134" s="7">
        <v>1276.59</v>
      </c>
      <c r="T134" s="7">
        <v>1276.59</v>
      </c>
      <c r="U134" s="7">
        <v>1276.59</v>
      </c>
      <c r="V134" s="7">
        <v>1276.59</v>
      </c>
      <c r="W134" s="7">
        <v>1276.59</v>
      </c>
      <c r="X134" s="7">
        <v>1276.59</v>
      </c>
      <c r="Y134" s="7">
        <v>1276.59</v>
      </c>
      <c r="Z134" s="7">
        <v>1276.59</v>
      </c>
      <c r="AA134" s="7">
        <v>1276.59</v>
      </c>
      <c r="AB134" s="7">
        <v>1276.59</v>
      </c>
      <c r="AC134" s="7">
        <v>1276.59</v>
      </c>
      <c r="AD134" s="7">
        <v>1276.59</v>
      </c>
      <c r="AE134" s="7">
        <f>SUM(A134:AD134)</f>
        <v>38297.7</v>
      </c>
    </row>
    <row r="135" ht="19" customHeight="1">
      <c r="A135" s="7">
        <f>2*B135-C135</f>
        <v>3524.62</v>
      </c>
      <c r="B135" s="7">
        <f>2*C135-D135</f>
        <v>3891.43</v>
      </c>
      <c r="C135" s="7">
        <v>4258.24</v>
      </c>
      <c r="D135" s="7">
        <v>4625.05</v>
      </c>
      <c r="E135" s="7">
        <v>4660.06</v>
      </c>
      <c r="F135" s="7">
        <v>6539.06</v>
      </c>
      <c r="G135" s="7">
        <v>5527.08</v>
      </c>
      <c r="H135" s="7">
        <v>5774.8</v>
      </c>
      <c r="I135" s="7">
        <v>6277.31</v>
      </c>
      <c r="J135" s="7">
        <f>(I135+K135)/2</f>
        <v>10794.995</v>
      </c>
      <c r="K135" s="7">
        <v>15312.68</v>
      </c>
      <c r="L135" s="7">
        <f>K135+(P135-K135)/5*1</f>
        <v>15402.4442</v>
      </c>
      <c r="M135" s="8">
        <f>K135+(P135-K135)/5*2</f>
        <v>15492.2084</v>
      </c>
      <c r="N135" s="7">
        <f>K135+(P135-K135)/5*3</f>
        <v>15581.9726</v>
      </c>
      <c r="O135" s="7">
        <f>K135+(P135-K135)/5*4</f>
        <v>15671.7368</v>
      </c>
      <c r="P135" s="7">
        <v>15761.501</v>
      </c>
      <c r="Q135" s="7">
        <f>P135+(U135-P135)/5*1</f>
        <v>16645.1128</v>
      </c>
      <c r="R135" s="8">
        <f>P135+(U135-P135)/5*2</f>
        <v>17528.7246</v>
      </c>
      <c r="S135" s="7">
        <f>P135+(U135-P135)/5*3</f>
        <v>18412.3364</v>
      </c>
      <c r="T135" s="7">
        <f>P135+(U135-P135)/5*4</f>
        <v>19295.9482</v>
      </c>
      <c r="U135" s="7">
        <v>20179.56</v>
      </c>
      <c r="V135" s="7">
        <f>U135+(X135-U135)/3*1</f>
        <v>20617.63</v>
      </c>
      <c r="W135" s="7">
        <f>U135+(X135-U135)/3*2</f>
        <v>21055.7</v>
      </c>
      <c r="X135" s="7">
        <v>21493.77</v>
      </c>
      <c r="Y135" s="7">
        <v>24543.3</v>
      </c>
      <c r="Z135" s="7">
        <v>24617.44</v>
      </c>
      <c r="AA135" s="7">
        <v>25623.82</v>
      </c>
      <c r="AB135" s="7">
        <v>26217.98</v>
      </c>
      <c r="AC135" s="7">
        <v>23565.67</v>
      </c>
      <c r="AD135" s="7">
        <f>2*AC135-AB135</f>
        <v>20913.36</v>
      </c>
      <c r="AE135" s="7">
        <f>SUM(A135:AD135)</f>
        <v>449805.54</v>
      </c>
    </row>
    <row r="136" ht="18.05" customHeight="1">
      <c r="A136" s="7">
        <f>B136^2/C136</f>
        <v>218.937424700386</v>
      </c>
      <c r="B136" s="7">
        <f>C136^2/D136</f>
        <v>221.463995565631</v>
      </c>
      <c r="C136" s="7">
        <f>D136^2/E136</f>
        <v>224.019723439304</v>
      </c>
      <c r="D136" s="7">
        <f>E136^2/F136</f>
        <v>226.604944797675</v>
      </c>
      <c r="E136" s="7">
        <v>229.22</v>
      </c>
      <c r="F136" s="7">
        <f>E136+(K136-E136)/6*1</f>
        <v>231.865233333333</v>
      </c>
      <c r="G136" s="7">
        <f>E136+(K136-E136)/6*2</f>
        <v>234.510466666667</v>
      </c>
      <c r="H136" s="7">
        <f>E136+(K136-E136)/6*3</f>
        <v>237.1557</v>
      </c>
      <c r="I136" s="7">
        <f>E136+(K136-E136)/6*4</f>
        <v>239.800933333333</v>
      </c>
      <c r="J136" s="7">
        <f>E136+(K136-E136)/6*5</f>
        <v>242.446166666667</v>
      </c>
      <c r="K136" s="7">
        <v>245.0914</v>
      </c>
      <c r="L136" s="7">
        <f>K136+(Q136-K136)/6*1</f>
        <v>236.274</v>
      </c>
      <c r="M136" s="7">
        <f>K136+(Q136-K136)/6*2</f>
        <v>227.4566</v>
      </c>
      <c r="N136" s="7">
        <f>K136+(Q136-K136)/6*3</f>
        <v>218.6392</v>
      </c>
      <c r="O136" s="7">
        <f>K136+(Q136-K136)/6*4</f>
        <v>209.8218</v>
      </c>
      <c r="P136" s="7">
        <f>K136+(Q136-K136)/6*5</f>
        <v>201.0044</v>
      </c>
      <c r="Q136" s="7">
        <v>192.187</v>
      </c>
      <c r="R136" s="7">
        <f>Q136^2/P136</f>
        <v>183.756390253149</v>
      </c>
      <c r="S136" s="7">
        <f>R136^2/Q136</f>
        <v>175.695603546898</v>
      </c>
      <c r="T136" s="7">
        <f>S136^2/R136</f>
        <v>167.988416964344</v>
      </c>
      <c r="U136" s="7">
        <f>T136^2/S136</f>
        <v>160.619319234437</v>
      </c>
      <c r="V136" s="7">
        <f>U136^2/T136</f>
        <v>153.573479514423</v>
      </c>
      <c r="W136" s="7">
        <f>V136^2/U136</f>
        <v>146.836717541698</v>
      </c>
      <c r="X136" s="7">
        <f>W136^2/V136</f>
        <v>140.395475095005</v>
      </c>
      <c r="Y136" s="7">
        <f>X136^2/W136</f>
        <v>134.236788707530</v>
      </c>
      <c r="Z136" s="7">
        <f>Y136^2/X136</f>
        <v>128.348263576987</v>
      </c>
      <c r="AA136" s="7">
        <f>Z136^2/Y136</f>
        <v>122.718048620182</v>
      </c>
      <c r="AB136" s="7">
        <f>AA136^2/Z136</f>
        <v>117.334812621848</v>
      </c>
      <c r="AC136" s="7">
        <f>AB136^2/AA136</f>
        <v>112.187721429756</v>
      </c>
      <c r="AD136" s="7">
        <f>AC136^2/AB136</f>
        <v>107.266416150197</v>
      </c>
      <c r="AE136" s="7">
        <f>SUM(A136:AD136)</f>
        <v>5687.456441759450</v>
      </c>
    </row>
    <row r="137" ht="18.05" customHeight="1">
      <c r="A137" s="7">
        <v>16006.183</v>
      </c>
      <c r="B137" s="7">
        <v>16006.183</v>
      </c>
      <c r="C137" s="7">
        <v>16006.183</v>
      </c>
      <c r="D137" s="7">
        <v>16006.183</v>
      </c>
      <c r="E137" s="7">
        <v>16006.183</v>
      </c>
      <c r="F137" s="7">
        <v>16006.183</v>
      </c>
      <c r="G137" s="7">
        <v>16006.183</v>
      </c>
      <c r="H137" s="7">
        <v>16006.183</v>
      </c>
      <c r="I137" s="7">
        <v>16006.183</v>
      </c>
      <c r="J137" s="7">
        <v>16006.183</v>
      </c>
      <c r="K137" s="7">
        <v>16006.183</v>
      </c>
      <c r="L137" s="7">
        <v>16006.183</v>
      </c>
      <c r="M137" s="7">
        <v>16006.183</v>
      </c>
      <c r="N137" s="7">
        <v>16006.183</v>
      </c>
      <c r="O137" s="7">
        <v>16006.183</v>
      </c>
      <c r="P137" s="7">
        <v>16006.183</v>
      </c>
      <c r="Q137" s="7">
        <v>16006.183</v>
      </c>
      <c r="R137" s="7">
        <v>16006.183</v>
      </c>
      <c r="S137" s="7">
        <v>16006.183</v>
      </c>
      <c r="T137" s="7">
        <v>16006.183</v>
      </c>
      <c r="U137" s="7">
        <v>16006.183</v>
      </c>
      <c r="V137" s="7">
        <v>16006.183</v>
      </c>
      <c r="W137" s="7">
        <v>16006.183</v>
      </c>
      <c r="X137" s="7">
        <v>16006.183</v>
      </c>
      <c r="Y137" s="7">
        <v>16006.183</v>
      </c>
      <c r="Z137" s="7">
        <v>16006.183</v>
      </c>
      <c r="AA137" s="7">
        <v>16006.183</v>
      </c>
      <c r="AB137" s="7">
        <v>16006.183</v>
      </c>
      <c r="AC137" s="7">
        <v>16006.183</v>
      </c>
      <c r="AD137" s="7">
        <v>16006.183</v>
      </c>
      <c r="AE137" s="7">
        <f>SUM(A137:AD137)</f>
        <v>480185.49</v>
      </c>
    </row>
    <row r="138" ht="18.05" customHeight="1">
      <c r="A138" s="7">
        <f>2*B138-C138</f>
        <v>19076.0116666668</v>
      </c>
      <c r="B138" s="7">
        <f>2*C138-D138</f>
        <v>20592.1975000001</v>
      </c>
      <c r="C138" s="7">
        <f>2*D138-E138</f>
        <v>22108.3833333334</v>
      </c>
      <c r="D138" s="7">
        <f>2*E138-F138</f>
        <v>23624.5691666667</v>
      </c>
      <c r="E138" s="7">
        <v>25140.755</v>
      </c>
      <c r="F138" s="7">
        <f>E138+(K138-E138)/6*1</f>
        <v>26656.9408333333</v>
      </c>
      <c r="G138" s="7">
        <f>E138+(K138-E138)/6*2</f>
        <v>28173.1266666667</v>
      </c>
      <c r="H138" s="7">
        <f>E138+(K138-E138)/6*3</f>
        <v>29689.3125</v>
      </c>
      <c r="I138" s="7">
        <f>E138+(K138-E138)/6*4</f>
        <v>31205.4983333333</v>
      </c>
      <c r="J138" s="7">
        <f>E138+(K138-E138)/6*5</f>
        <v>32721.6841666667</v>
      </c>
      <c r="K138" s="7">
        <v>34237.87</v>
      </c>
      <c r="L138" s="7">
        <f>2*K138-J138</f>
        <v>35754.0558333333</v>
      </c>
      <c r="M138" s="7">
        <f>2*L138-K138</f>
        <v>37270.2416666666</v>
      </c>
      <c r="N138" s="7">
        <f>2*M138-L138</f>
        <v>38786.4274999999</v>
      </c>
      <c r="O138" s="7">
        <f>2*N138-M138</f>
        <v>40302.6133333332</v>
      </c>
      <c r="P138" s="7">
        <f>2*O138-N138</f>
        <v>41818.7991666665</v>
      </c>
      <c r="Q138" s="7">
        <f>2*P138-O138</f>
        <v>43334.9849999998</v>
      </c>
      <c r="R138" s="7">
        <f>2*Q138-P138</f>
        <v>44851.1708333331</v>
      </c>
      <c r="S138" s="7">
        <f>2*R138-Q138</f>
        <v>46367.3566666664</v>
      </c>
      <c r="T138" s="7">
        <f>2*S138-R138</f>
        <v>47883.5424999997</v>
      </c>
      <c r="U138" s="7">
        <f>2*T138-S138</f>
        <v>49399.728333333</v>
      </c>
      <c r="V138" s="7">
        <f>2*U138-T138</f>
        <v>50915.9141666663</v>
      </c>
      <c r="W138" s="7">
        <f>2*V138-U138</f>
        <v>52432.0999999996</v>
      </c>
      <c r="X138" s="7">
        <f>2*W138-V138</f>
        <v>53948.2858333329</v>
      </c>
      <c r="Y138" s="7">
        <f>2*X138-W138</f>
        <v>55464.4716666662</v>
      </c>
      <c r="Z138" s="7">
        <f>2*Y138-X138</f>
        <v>56980.6574999995</v>
      </c>
      <c r="AA138" s="7">
        <f>2*Z138-Y138</f>
        <v>58496.8433333328</v>
      </c>
      <c r="AB138" s="7">
        <f>2*AA138-Z138</f>
        <v>60013.0291666661</v>
      </c>
      <c r="AC138" s="7">
        <f>2*AB138-AA138</f>
        <v>61529.2149999994</v>
      </c>
      <c r="AD138" s="7">
        <f>2*AC138-AB138</f>
        <v>63045.4008333327</v>
      </c>
      <c r="AE138" s="7">
        <f>SUM(A138:AD138)</f>
        <v>1231821.18749999</v>
      </c>
    </row>
    <row r="139" ht="18.05" customHeight="1">
      <c r="A139" s="7">
        <f>2*B139-C139</f>
        <v>24624.96985172</v>
      </c>
      <c r="B139" s="7">
        <f>2*C139-D139</f>
        <v>27194.03711379</v>
      </c>
      <c r="C139" s="7">
        <f>2*D139-E139</f>
        <v>29763.10437586</v>
      </c>
      <c r="D139" s="7">
        <f>2*E139-F139</f>
        <v>32332.17163793</v>
      </c>
      <c r="E139" s="7">
        <v>34901.2389</v>
      </c>
      <c r="F139" s="7">
        <f>E139+(K139-E139)/6*1</f>
        <v>37470.30616207</v>
      </c>
      <c r="G139" s="7">
        <f>E139+(K139-E139)/6*2</f>
        <v>40039.37342414</v>
      </c>
      <c r="H139" s="7">
        <f>E139+(K139-E139)/6*3</f>
        <v>42608.44068621</v>
      </c>
      <c r="I139" s="7">
        <f>E139+(K139-E139)/6*4</f>
        <v>45177.50794828</v>
      </c>
      <c r="J139" s="7">
        <f>E139+(K139-E139)/6*5</f>
        <v>47746.57521035</v>
      </c>
      <c r="K139" s="7">
        <v>50315.64247242</v>
      </c>
      <c r="L139" s="7">
        <f>K139+(O139-K139)/4*1</f>
        <v>56588.860829315</v>
      </c>
      <c r="M139" s="7">
        <f>K139+(O139-K139)/4*2</f>
        <v>62862.07918621</v>
      </c>
      <c r="N139" s="7">
        <f>K139+(O139-K139)/4*3</f>
        <v>69135.297543105</v>
      </c>
      <c r="O139" s="7">
        <v>75408.5159</v>
      </c>
      <c r="P139" s="7">
        <f>O139+(U139-O139)/6*1</f>
        <v>73901.6291464567</v>
      </c>
      <c r="Q139" s="7">
        <f>O139+(U139-O139)/6*2</f>
        <v>72394.742392913293</v>
      </c>
      <c r="R139" s="7">
        <f>O139+(U139-O139)/6*3</f>
        <v>70887.85563937</v>
      </c>
      <c r="S139" s="7">
        <f>O139+(U139-O139)/6*4</f>
        <v>69380.9688858267</v>
      </c>
      <c r="T139" s="7">
        <f>O139+(U139-O139)/6*5</f>
        <v>67874.082132283307</v>
      </c>
      <c r="U139" s="7">
        <v>66367.19537874</v>
      </c>
      <c r="V139" s="7">
        <f>2*U139-T139</f>
        <v>64860.3086251967</v>
      </c>
      <c r="W139" s="7">
        <f>2*V139-U139</f>
        <v>63353.4218716534</v>
      </c>
      <c r="X139" s="7">
        <f>2*W139-V139</f>
        <v>61846.5351181101</v>
      </c>
      <c r="Y139" s="7">
        <f>2*X139-W139</f>
        <v>60339.6483645668</v>
      </c>
      <c r="Z139" s="7">
        <f>2*Y139-X139</f>
        <v>58832.7616110235</v>
      </c>
      <c r="AA139" s="7">
        <f>2*Z139-Y139</f>
        <v>57325.8748574802</v>
      </c>
      <c r="AB139" s="7">
        <f>2*AA139-Z139</f>
        <v>55818.9881039369</v>
      </c>
      <c r="AC139" s="7">
        <f>2*AB139-AA139</f>
        <v>54312.1013503936</v>
      </c>
      <c r="AD139" s="7">
        <f>2*AC139-AB139</f>
        <v>52805.2145968503</v>
      </c>
      <c r="AE139" s="7">
        <f>SUM(A139:AD139)</f>
        <v>1626469.4493162</v>
      </c>
    </row>
    <row r="140" ht="18.05" customHeight="1">
      <c r="A140" s="7">
        <f>2*B140-C140</f>
        <v>2.987656150360</v>
      </c>
      <c r="B140" s="7">
        <f>2*C140-D140</f>
        <v>3.631259644095</v>
      </c>
      <c r="C140" s="7">
        <f>2*D140-E140</f>
        <v>4.274863137830</v>
      </c>
      <c r="D140" s="7">
        <f>2*E140-F140</f>
        <v>4.918466631565</v>
      </c>
      <c r="E140" s="7">
        <v>5.5620701253</v>
      </c>
      <c r="F140" s="7">
        <f>E140+(Y140-E140)/20*1</f>
        <v>6.205673619035</v>
      </c>
      <c r="G140" s="7">
        <f>E140+(Y140-E140)/20*2</f>
        <v>6.849277112770</v>
      </c>
      <c r="H140" s="7">
        <f>E140+(Y140-E140)/20*3</f>
        <v>7.492880606505</v>
      </c>
      <c r="I140" s="7">
        <f>E140+(Y140-E140)/20*4</f>
        <v>8.136484100240001</v>
      </c>
      <c r="J140" s="7">
        <f>E140+(Y140-E140)/20*5</f>
        <v>8.780087593975001</v>
      </c>
      <c r="K140" s="7">
        <f>E140+(Y140-E140)/20*6</f>
        <v>9.423691087710001</v>
      </c>
      <c r="L140" s="7">
        <f>E140+(Y140-E140)/20*7</f>
        <v>10.067294581445</v>
      </c>
      <c r="M140" s="7">
        <f>E140+(Y140-E140)/20*8</f>
        <v>10.710898075180</v>
      </c>
      <c r="N140" s="7">
        <f>E140+(Y140-E140)/20*9</f>
        <v>11.354501568915</v>
      </c>
      <c r="O140" s="7">
        <f>E140+(Y140-E140)/20*10</f>
        <v>11.998105062650</v>
      </c>
      <c r="P140" s="7">
        <f>E140+(Y140-E140)/20*11</f>
        <v>12.641708556385</v>
      </c>
      <c r="Q140" s="7">
        <f>E140+(Y140-E140)/20*12</f>
        <v>13.285312050120</v>
      </c>
      <c r="R140" s="7">
        <f>E140+(Y140-E140)/20*13</f>
        <v>13.928915543855</v>
      </c>
      <c r="S140" s="7">
        <f>E140+(Y140-E140)/20*14</f>
        <v>14.572519037590</v>
      </c>
      <c r="T140" s="7">
        <f>E140+(Y140-E140)/20*15</f>
        <v>15.216122531325</v>
      </c>
      <c r="U140" s="7">
        <f>E140+(Y140-E140)/20*16</f>
        <v>15.859726025060</v>
      </c>
      <c r="V140" s="7">
        <f>E140+(Y140-E140)/20*17</f>
        <v>16.503329518795</v>
      </c>
      <c r="W140" s="7">
        <f>E140+(Y140-E140)/20*18</f>
        <v>17.146933012530</v>
      </c>
      <c r="X140" s="7">
        <f>E140+(Y140-E140)/20*19</f>
        <v>17.790536506265</v>
      </c>
      <c r="Y140" s="7">
        <v>18.43414</v>
      </c>
      <c r="Z140" s="7">
        <f>2*Y140-X140</f>
        <v>19.077743493735</v>
      </c>
      <c r="AA140" s="7">
        <f>2*Z140-Y140</f>
        <v>19.721346987470</v>
      </c>
      <c r="AB140" s="7">
        <f>2*AA140-Z140</f>
        <v>20.364950481205</v>
      </c>
      <c r="AC140" s="7">
        <f>2*AB140-AA140</f>
        <v>21.008553974940</v>
      </c>
      <c r="AD140" s="7">
        <f>2*AC140-AB140</f>
        <v>21.652157468675</v>
      </c>
      <c r="AE140" s="7">
        <f>SUM(A140:AD140)</f>
        <v>369.597204285525</v>
      </c>
    </row>
    <row r="141" ht="18.05" customHeight="1">
      <c r="A141" s="7">
        <f>2*B141-C141</f>
        <v>50872.095</v>
      </c>
      <c r="B141" s="7">
        <f>2*C141-D141</f>
        <v>48540.8635</v>
      </c>
      <c r="C141" s="7">
        <f>2*D141-E141</f>
        <v>46209.632</v>
      </c>
      <c r="D141" s="7">
        <f>2*E141-F141</f>
        <v>43878.4005</v>
      </c>
      <c r="E141" s="7">
        <v>41547.169</v>
      </c>
      <c r="F141" s="7">
        <f>E141+(K141-E141)/6*1</f>
        <v>39215.9375</v>
      </c>
      <c r="G141" s="7">
        <f>E141+(K141-E141)/6*2</f>
        <v>36884.706</v>
      </c>
      <c r="H141" s="7">
        <f>E141+(K141-E141)/6*3</f>
        <v>34553.4745</v>
      </c>
      <c r="I141" s="7">
        <f>E141+(K141-E141)/6*4</f>
        <v>32222.243</v>
      </c>
      <c r="J141" s="7">
        <f>E141+(K141-E141)/6*5</f>
        <v>29891.0115</v>
      </c>
      <c r="K141" s="7">
        <v>27559.78</v>
      </c>
      <c r="L141" s="7">
        <f>K141^2/J141</f>
        <v>25410.3637024261</v>
      </c>
      <c r="M141" s="7">
        <f>L141^2/K141</f>
        <v>23428.5826479592</v>
      </c>
      <c r="N141" s="7">
        <f>M141^2/L141</f>
        <v>21601.3627872571</v>
      </c>
      <c r="O141" s="7">
        <f>N141^2/M141</f>
        <v>19916.6497298692</v>
      </c>
      <c r="P141" s="7">
        <f>O141^2/N141</f>
        <v>18363.3292199648</v>
      </c>
      <c r="Q141" s="7">
        <f>P141^2/O141</f>
        <v>16931.1538142428</v>
      </c>
      <c r="R141" s="7">
        <f>Q141^2/P141</f>
        <v>15610.6752783087</v>
      </c>
      <c r="S141" s="7">
        <f>R141^2/Q141</f>
        <v>14393.1822555294</v>
      </c>
      <c r="T141" s="7">
        <f>S141^2/R141</f>
        <v>13270.6427971597</v>
      </c>
      <c r="U141" s="7">
        <f>T141^2/S141</f>
        <v>12235.6513746049</v>
      </c>
      <c r="V141" s="7">
        <f>U141^2/T141</f>
        <v>11281.3800242527</v>
      </c>
      <c r="W141" s="7">
        <f>V141^2/U141</f>
        <v>10401.5333025715</v>
      </c>
      <c r="X141" s="7">
        <f>W141^2/V141</f>
        <v>9590.306754307820</v>
      </c>
      <c r="Y141" s="7">
        <f>X141^2/W141</f>
        <v>8842.348619792820</v>
      </c>
      <c r="Z141" s="7">
        <f>Y141^2/X141</f>
        <v>8152.724528736430</v>
      </c>
      <c r="AA141" s="7">
        <f>Z141^2/Y141</f>
        <v>7516.884947589640</v>
      </c>
      <c r="AB141" s="7">
        <f>AA141^2/Z141</f>
        <v>6930.635165721350</v>
      </c>
      <c r="AC141" s="7">
        <f>AB141^2/AA141</f>
        <v>6390.107622404920</v>
      </c>
      <c r="AD141" s="7">
        <f>AC141^2/AB141</f>
        <v>5891.736392052240</v>
      </c>
      <c r="AE141" s="7">
        <f>SUM(A141:AD141)</f>
        <v>687534.563464751</v>
      </c>
    </row>
    <row r="142" ht="19" customHeight="1">
      <c r="A142" s="7">
        <f>2*B142-C142</f>
        <v>130836.833333332</v>
      </c>
      <c r="B142" s="7">
        <f>2*C142-D142</f>
        <v>130736.549999999</v>
      </c>
      <c r="C142" s="7">
        <f>2*D142-E142</f>
        <v>130636.266666666</v>
      </c>
      <c r="D142" s="7">
        <f>2*E142-F142</f>
        <v>130535.983333333</v>
      </c>
      <c r="E142" s="7">
        <v>130435.7</v>
      </c>
      <c r="F142" s="7">
        <f>E142+(K142-E142)/6*1</f>
        <v>130335.416666667</v>
      </c>
      <c r="G142" s="7">
        <f>E142+(K142-E142)/6*2</f>
        <v>130235.133333333</v>
      </c>
      <c r="H142" s="7">
        <f>E142+(K142-E142)/6*3</f>
        <v>130134.85</v>
      </c>
      <c r="I142" s="7">
        <f>E142+(K142-E142)/6*4</f>
        <v>130034.566666667</v>
      </c>
      <c r="J142" s="7">
        <f>E142+(K142-E142)/6*5</f>
        <v>129934.283333333</v>
      </c>
      <c r="K142" s="7">
        <v>129834</v>
      </c>
      <c r="L142" s="7">
        <f>K142+(P142-K142)/5*1</f>
        <v>142928.8</v>
      </c>
      <c r="M142" s="8">
        <f>K142+(P142-K142)/5*2</f>
        <v>156023.6</v>
      </c>
      <c r="N142" s="7">
        <f>K142+(P142-K142)/5*3</f>
        <v>169118.4</v>
      </c>
      <c r="O142" s="7">
        <f>K142+(P142-K142)/5*4</f>
        <v>182213.2</v>
      </c>
      <c r="P142" s="7">
        <v>195308</v>
      </c>
      <c r="Q142" s="7">
        <f>P142+(Y142-P142)/9*1</f>
        <v>195815.845577778</v>
      </c>
      <c r="R142" s="7">
        <f>P142+(Y142-P142)/9*2</f>
        <v>196323.691155556</v>
      </c>
      <c r="S142" s="7">
        <f>P142+(Y142-P142)/9*3</f>
        <v>196831.536733333</v>
      </c>
      <c r="T142" s="7">
        <f>P142+(Y142-P142)/9*4</f>
        <v>197339.382311111</v>
      </c>
      <c r="U142" s="7">
        <f>P142+(Y142-P142)/9*5</f>
        <v>197847.227888889</v>
      </c>
      <c r="V142" s="7">
        <f>P142+(Y142-P142)/9*6</f>
        <v>198355.073466667</v>
      </c>
      <c r="W142" s="7">
        <f>P142+(Y142-P142)/9*7</f>
        <v>198862.919044444</v>
      </c>
      <c r="X142" s="7">
        <f>P142+(Y142-P142)/9*8</f>
        <v>199370.764622222</v>
      </c>
      <c r="Y142" s="7">
        <v>199878.6102</v>
      </c>
      <c r="Z142" s="7">
        <f>Y142^2/X142</f>
        <v>200387.749383344</v>
      </c>
      <c r="AA142" s="7">
        <f>Z142^2/Y142</f>
        <v>200898.185467381</v>
      </c>
      <c r="AB142" s="7">
        <f>AA142^2/Z142</f>
        <v>201409.921755631</v>
      </c>
      <c r="AC142" s="7">
        <f>AB142^2/AA142</f>
        <v>201922.961560028</v>
      </c>
      <c r="AD142" s="7">
        <f>AC142^2/AB142</f>
        <v>202437.308200943</v>
      </c>
      <c r="AE142" s="7">
        <f>SUM(A142:AD142)</f>
        <v>5066962.76070066</v>
      </c>
    </row>
    <row r="143" ht="18.05" customHeight="1">
      <c r="A143" s="7">
        <v>38988.8449</v>
      </c>
      <c r="B143" s="7">
        <f>A143+(E143-A143)/4*1</f>
        <v>39050.8086</v>
      </c>
      <c r="C143" s="7">
        <f>A143+(E143-A143)/4*2</f>
        <v>39112.7723</v>
      </c>
      <c r="D143" s="7">
        <f>A143+(E143-A143)/4*3</f>
        <v>39174.736</v>
      </c>
      <c r="E143" s="7">
        <v>39236.6997</v>
      </c>
      <c r="F143" s="7">
        <f>E143^2/D143</f>
        <v>39298.7614095978</v>
      </c>
      <c r="G143" s="7">
        <f>F143^2/E143</f>
        <v>39360.9212838177</v>
      </c>
      <c r="H143" s="7">
        <f>G143^2/F143</f>
        <v>39423.1794779292</v>
      </c>
      <c r="I143" s="7">
        <f>H143^2/G143</f>
        <v>39485.5361474475</v>
      </c>
      <c r="J143" s="7">
        <f>I143^2/H143</f>
        <v>39547.9914481337</v>
      </c>
      <c r="K143" s="7">
        <f>J143^2/I143</f>
        <v>39610.5455359953</v>
      </c>
      <c r="L143" s="7">
        <f>K143^2/J143</f>
        <v>39673.1985672865</v>
      </c>
      <c r="M143" s="7">
        <f>L143^2/K143</f>
        <v>39735.9506985087</v>
      </c>
      <c r="N143" s="7">
        <f>M143^2/L143</f>
        <v>39798.8020864109</v>
      </c>
      <c r="O143" s="7">
        <f>N143^2/M143</f>
        <v>39861.7528879899</v>
      </c>
      <c r="P143" s="7">
        <f>O143^2/N143</f>
        <v>39924.8032604909</v>
      </c>
      <c r="Q143" s="7">
        <f>P143^2/O143</f>
        <v>39987.9533614079</v>
      </c>
      <c r="R143" s="7">
        <f>Q143^2/P143</f>
        <v>40051.2033484839</v>
      </c>
      <c r="S143" s="7">
        <f>R143^2/Q143</f>
        <v>40114.5533797114</v>
      </c>
      <c r="T143" s="7">
        <f>S143^2/R143</f>
        <v>40178.0036133329</v>
      </c>
      <c r="U143" s="7">
        <f>T143^2/S143</f>
        <v>40241.5542078411</v>
      </c>
      <c r="V143" s="7">
        <f>U143^2/T143</f>
        <v>40305.2053219794</v>
      </c>
      <c r="W143" s="7">
        <f>V143^2/U143</f>
        <v>40368.9571147423</v>
      </c>
      <c r="X143" s="7">
        <f>W143^2/V143</f>
        <v>40432.8097453758</v>
      </c>
      <c r="Y143" s="7">
        <f>X143^2/W143</f>
        <v>40496.7633733778</v>
      </c>
      <c r="Z143" s="7">
        <f>Y143^2/X143</f>
        <v>40560.8181584985</v>
      </c>
      <c r="AA143" s="7">
        <f>Z143^2/Y143</f>
        <v>40624.9742607407</v>
      </c>
      <c r="AB143" s="7">
        <f>AA143^2/Z143</f>
        <v>40689.2318403604</v>
      </c>
      <c r="AC143" s="7">
        <f>AB143^2/AA143</f>
        <v>40753.591057867</v>
      </c>
      <c r="AD143" s="7">
        <f>AC143^2/AB143</f>
        <v>40818.0520740238</v>
      </c>
      <c r="AE143" s="7">
        <f>SUM(A143:AD143)</f>
        <v>1196908.97516135</v>
      </c>
    </row>
    <row r="144" ht="18.05" customHeight="1">
      <c r="A144" s="7">
        <v>25490.9</v>
      </c>
      <c r="B144" s="7">
        <f>A144+(E144-A144)/4*1</f>
        <v>26105.025</v>
      </c>
      <c r="C144" s="7">
        <f>A144+(E144-A144)/4*2</f>
        <v>26719.15</v>
      </c>
      <c r="D144" s="7">
        <f>A144+(E144-A144)/4*3</f>
        <v>27333.275</v>
      </c>
      <c r="E144" s="7">
        <v>27947.4</v>
      </c>
      <c r="F144" s="7">
        <f>E144+(I144-E144)/4*1</f>
        <v>29020.64625</v>
      </c>
      <c r="G144" s="7">
        <f>E144+(I144-E144)/4*2</f>
        <v>30093.8925</v>
      </c>
      <c r="H144" s="7">
        <f>E144+(I144-E144)/4*3</f>
        <v>31167.13875</v>
      </c>
      <c r="I144" s="7">
        <v>32240.385</v>
      </c>
      <c r="J144" s="7">
        <f>(I144+K144)/2</f>
        <v>30281.2974</v>
      </c>
      <c r="K144" s="7">
        <v>28322.2098</v>
      </c>
      <c r="L144" s="7">
        <f>(K144+M144)/2</f>
        <v>29567.25555</v>
      </c>
      <c r="M144" s="7">
        <v>30812.3013</v>
      </c>
      <c r="N144" s="7">
        <f>(M144+O144)/2</f>
        <v>30596.49715</v>
      </c>
      <c r="O144" s="7">
        <v>30380.693</v>
      </c>
      <c r="P144" s="7">
        <f>(O144+Q144)/2</f>
        <v>32700.1055</v>
      </c>
      <c r="Q144" s="7">
        <v>35019.518</v>
      </c>
      <c r="R144" s="7">
        <f>(Q144+S144)/2</f>
        <v>36124.165</v>
      </c>
      <c r="S144" s="7">
        <v>37228.812</v>
      </c>
      <c r="T144" s="7">
        <f>(S144+U144)/2</f>
        <v>34318.03331</v>
      </c>
      <c r="U144" s="7">
        <v>31407.25462</v>
      </c>
      <c r="V144" s="7">
        <f>(U144+W144)/2</f>
        <v>32647.911985</v>
      </c>
      <c r="W144" s="7">
        <v>33888.56935</v>
      </c>
      <c r="X144" s="7">
        <f>(W144+Y144)/2</f>
        <v>32996.96526</v>
      </c>
      <c r="Y144" s="7">
        <v>32105.36117</v>
      </c>
      <c r="Z144" s="7">
        <f>(Y144+AA144)/2</f>
        <v>32341.631098</v>
      </c>
      <c r="AA144" s="7">
        <v>32577.901026</v>
      </c>
      <c r="AB144" s="7">
        <v>32073.043439</v>
      </c>
      <c r="AC144" s="7">
        <f>(AB144+AD144)/2</f>
        <v>31548.314174</v>
      </c>
      <c r="AD144" s="7">
        <v>31023.584909</v>
      </c>
      <c r="AE144" s="7">
        <f>SUM(A144:AD144)</f>
        <v>934079.237541</v>
      </c>
    </row>
    <row r="145" ht="18.05" customHeight="1">
      <c r="A145" s="7">
        <v>180315.32</v>
      </c>
      <c r="B145" s="7">
        <v>183155.74</v>
      </c>
      <c r="C145" s="7">
        <v>176299.41</v>
      </c>
      <c r="D145" s="7">
        <v>203048.7</v>
      </c>
      <c r="E145" s="7">
        <v>183614</v>
      </c>
      <c r="F145" s="7">
        <v>184178.05</v>
      </c>
      <c r="G145" s="7">
        <v>188963.96</v>
      </c>
      <c r="H145" s="7">
        <v>179273.1</v>
      </c>
      <c r="I145" s="7">
        <v>173629.76</v>
      </c>
      <c r="J145" s="7">
        <v>182190.66</v>
      </c>
      <c r="K145" s="7">
        <v>197973.667435</v>
      </c>
      <c r="L145" s="7">
        <v>199796.947435</v>
      </c>
      <c r="M145" s="7">
        <v>204220.17709</v>
      </c>
      <c r="N145" s="7">
        <v>201710.11016</v>
      </c>
      <c r="O145" s="7">
        <v>198948.624995</v>
      </c>
      <c r="P145" s="7">
        <v>196226.62813</v>
      </c>
      <c r="Q145" s="7">
        <v>211745.0676</v>
      </c>
      <c r="R145" s="7">
        <v>212548.4412</v>
      </c>
      <c r="S145" s="7">
        <v>227298.9817</v>
      </c>
      <c r="T145" s="7">
        <v>207574.59115</v>
      </c>
      <c r="U145" s="7">
        <v>199239.54195</v>
      </c>
      <c r="V145" s="7">
        <v>204026.58895</v>
      </c>
      <c r="W145" s="7">
        <v>205269.93355</v>
      </c>
      <c r="X145" s="7">
        <f>2*W145-V145</f>
        <v>206513.27815</v>
      </c>
      <c r="Y145" s="7">
        <f>2*X145-W145</f>
        <v>207756.62275</v>
      </c>
      <c r="Z145" s="7">
        <f>2*Y145-X145</f>
        <v>208999.96735</v>
      </c>
      <c r="AA145" s="7">
        <f>2*Z145-Y145</f>
        <v>210243.31195</v>
      </c>
      <c r="AB145" s="7">
        <f>2*AA145-Z145</f>
        <v>211486.65655</v>
      </c>
      <c r="AC145" s="7">
        <f>2*AB145-AA145</f>
        <v>212730.00115</v>
      </c>
      <c r="AD145" s="7">
        <f>2*AC145-AB145</f>
        <v>213973.34575</v>
      </c>
      <c r="AE145" s="7">
        <f>SUM(A145:AD145)</f>
        <v>5972951.184995</v>
      </c>
    </row>
    <row r="146" ht="18.05" customHeight="1">
      <c r="A146" s="7">
        <f>B146^2/C146</f>
        <v>165.529760446029</v>
      </c>
      <c r="B146" s="7">
        <f>C146^2/D146</f>
        <v>191.962070591704</v>
      </c>
      <c r="C146" s="7">
        <f>D146^2/E146</f>
        <v>222.615174736926</v>
      </c>
      <c r="D146" s="7">
        <f>E146^2/F146</f>
        <v>258.163062475811</v>
      </c>
      <c r="E146" s="7">
        <v>299.38734817</v>
      </c>
      <c r="F146" s="7">
        <f>E146+(K146-E146)/6*1</f>
        <v>347.194456808333</v>
      </c>
      <c r="G146" s="7">
        <f>E146+(K146-E146)/6*2</f>
        <v>395.001565446667</v>
      </c>
      <c r="H146" s="7">
        <f>E146+(K146-E146)/6*3</f>
        <v>442.808674085</v>
      </c>
      <c r="I146" s="7">
        <f>E146+(K146-E146)/6*4</f>
        <v>490.615782723333</v>
      </c>
      <c r="J146" s="7">
        <f>E146+(K146-E146)/6*5</f>
        <v>538.422891361667</v>
      </c>
      <c r="K146" s="7">
        <v>586.23</v>
      </c>
      <c r="L146" s="7">
        <f>K146^2/J146</f>
        <v>638.281949771624</v>
      </c>
      <c r="M146" s="7">
        <f>L146^2/K146</f>
        <v>694.955644378940</v>
      </c>
      <c r="N146" s="7">
        <f>M146^2/L146</f>
        <v>756.661453182173</v>
      </c>
      <c r="O146" s="7">
        <f>N146^2/M146</f>
        <v>823.846182648701</v>
      </c>
      <c r="P146" s="7">
        <f>O146^2/N146</f>
        <v>896.996311640350</v>
      </c>
      <c r="Q146" s="7">
        <f>P146^2/O146</f>
        <v>976.641513965095</v>
      </c>
      <c r="R146" s="7">
        <f>Q146^2/P146</f>
        <v>1063.358493699660</v>
      </c>
      <c r="S146" s="7">
        <f>R146^2/Q146</f>
        <v>1157.775161054260</v>
      </c>
      <c r="T146" s="7">
        <f>S146^2/R146</f>
        <v>1260.575179016550</v>
      </c>
      <c r="U146" s="7">
        <f>T146^2/S146</f>
        <v>1372.502913696670</v>
      </c>
      <c r="V146" s="7">
        <f>U146^2/T146</f>
        <v>1494.368824218390</v>
      </c>
      <c r="W146" s="7">
        <f>V146^2/U146</f>
        <v>1627.055331184080</v>
      </c>
      <c r="X146" s="7">
        <f>W146^2/V146</f>
        <v>1771.523206206590</v>
      </c>
      <c r="Y146" s="7">
        <f>X146^2/W146</f>
        <v>1928.818528774060</v>
      </c>
      <c r="Z146" s="7">
        <f>Y146^2/X146</f>
        <v>2100.080260821760</v>
      </c>
      <c r="AA146" s="7">
        <f>Z146^2/Y146</f>
        <v>2286.548493857720</v>
      </c>
      <c r="AB146" s="7">
        <f>AA146^2/Z146</f>
        <v>2489.573428358960</v>
      </c>
      <c r="AC146" s="7">
        <f>AB146^2/AA146</f>
        <v>2710.6251504573</v>
      </c>
      <c r="AD146" s="7">
        <f>AC146^2/AB146</f>
        <v>2951.3042767069</v>
      </c>
      <c r="AE146" s="7">
        <f>SUM(A146:AD146)</f>
        <v>32939.4230904853</v>
      </c>
    </row>
    <row r="147" ht="18.05" customHeight="1">
      <c r="A147" s="7">
        <v>192192.24</v>
      </c>
      <c r="B147" s="7">
        <v>192192.24</v>
      </c>
      <c r="C147" s="7">
        <v>192192.24</v>
      </c>
      <c r="D147" s="7">
        <v>192192.24</v>
      </c>
      <c r="E147" s="7">
        <v>192192.24</v>
      </c>
      <c r="F147" s="7">
        <v>192192.24</v>
      </c>
      <c r="G147" s="7">
        <v>192192.24</v>
      </c>
      <c r="H147" s="7">
        <v>192192.24</v>
      </c>
      <c r="I147" s="7">
        <v>192192.24</v>
      </c>
      <c r="J147" s="7">
        <v>192192.24</v>
      </c>
      <c r="K147" s="7">
        <v>192192.24</v>
      </c>
      <c r="L147" s="7">
        <v>192192.24</v>
      </c>
      <c r="M147" s="7">
        <v>192192.24</v>
      </c>
      <c r="N147" s="7">
        <v>192192.24</v>
      </c>
      <c r="O147" s="7">
        <v>192192.24</v>
      </c>
      <c r="P147" s="7">
        <v>192192.24</v>
      </c>
      <c r="Q147" s="7">
        <v>192192.24</v>
      </c>
      <c r="R147" s="7">
        <v>192192.24</v>
      </c>
      <c r="S147" s="7">
        <v>192192.24</v>
      </c>
      <c r="T147" s="7">
        <v>192192.24</v>
      </c>
      <c r="U147" s="7">
        <v>192192.24</v>
      </c>
      <c r="V147" s="7">
        <v>192192.24</v>
      </c>
      <c r="W147" s="7">
        <v>192192.24</v>
      </c>
      <c r="X147" s="7">
        <v>192192.24</v>
      </c>
      <c r="Y147" s="7">
        <v>192192.24</v>
      </c>
      <c r="Z147" s="7">
        <v>192192.24</v>
      </c>
      <c r="AA147" s="7">
        <v>192192.24</v>
      </c>
      <c r="AB147" s="7">
        <v>192192.24</v>
      </c>
      <c r="AC147" s="7">
        <v>192192.24</v>
      </c>
      <c r="AD147" s="7">
        <v>192192.24</v>
      </c>
      <c r="AE147" s="7">
        <f>SUM(A147:AD147)</f>
        <v>5765767.2</v>
      </c>
    </row>
    <row r="148" ht="18.05" customHeight="1">
      <c r="A148" s="7">
        <f>B148^2/C148</f>
        <v>57407.3613862909</v>
      </c>
      <c r="B148" s="7">
        <f>C148^2/D148</f>
        <v>63223.8336665004</v>
      </c>
      <c r="C148" s="7">
        <f>D148^2/E148</f>
        <v>69629.6267057463</v>
      </c>
      <c r="D148" s="7">
        <f>E148^2/F148</f>
        <v>76684.4500565374</v>
      </c>
      <c r="E148" s="7">
        <v>84454.062999999995</v>
      </c>
      <c r="F148" s="7">
        <f>E148+(K148-E148)/6*1</f>
        <v>93010.8875</v>
      </c>
      <c r="G148" s="7">
        <f>E148+(K148-E148)/6*2</f>
        <v>101567.712</v>
      </c>
      <c r="H148" s="7">
        <f>E148+(K148-E148)/6*3</f>
        <v>110124.5365</v>
      </c>
      <c r="I148" s="7">
        <f>E148+(K148-E148)/6*4</f>
        <v>118681.361</v>
      </c>
      <c r="J148" s="7">
        <f>E148+(K148-E148)/6*5</f>
        <v>127238.1855</v>
      </c>
      <c r="K148" s="7">
        <v>135795.01</v>
      </c>
      <c r="L148" s="7">
        <f>K148+(U148-K148)/10*1</f>
        <v>148820.432</v>
      </c>
      <c r="M148" s="7">
        <f>K148+(U148-K148)/10*2</f>
        <v>161845.854</v>
      </c>
      <c r="N148" s="7">
        <f>K148+(U148-K148)/10*3</f>
        <v>174871.276</v>
      </c>
      <c r="O148" s="7">
        <f>K148+(U148-K148)/10*4</f>
        <v>187896.698</v>
      </c>
      <c r="P148" s="7">
        <f>K148+(U148-K148)/10*5</f>
        <v>200922.12</v>
      </c>
      <c r="Q148" s="7">
        <f>K148+(U148-K148)/10*6</f>
        <v>213947.542</v>
      </c>
      <c r="R148" s="7">
        <f>K148+(U148-K148)/10*7</f>
        <v>226972.964</v>
      </c>
      <c r="S148" s="7">
        <f>K148+(U148-K148)/10*8</f>
        <v>239998.386</v>
      </c>
      <c r="T148" s="7">
        <f>K148+(U148-K148)/10*9</f>
        <v>253023.808</v>
      </c>
      <c r="U148" s="7">
        <v>266049.23</v>
      </c>
      <c r="V148" s="7">
        <f>U148+(X148-U148)/3*1</f>
        <v>270180.106666667</v>
      </c>
      <c r="W148" s="7">
        <f>U148+(X148-U148)/3*2</f>
        <v>274310.983333333</v>
      </c>
      <c r="X148" s="7">
        <v>278441.86</v>
      </c>
      <c r="Y148" s="7">
        <f>2*X148-W148</f>
        <v>282572.736666667</v>
      </c>
      <c r="Z148" s="7">
        <f>2*Y148-X148</f>
        <v>286703.613333334</v>
      </c>
      <c r="AA148" s="7">
        <f>2*Z148-Y148</f>
        <v>290834.490000001</v>
      </c>
      <c r="AB148" s="7">
        <f>2*AA148-Z148</f>
        <v>294965.366666668</v>
      </c>
      <c r="AC148" s="7">
        <f>2*AB148-AA148</f>
        <v>299096.243333335</v>
      </c>
      <c r="AD148" s="7">
        <f>2*AC148-AB148</f>
        <v>303227.120000002</v>
      </c>
      <c r="AE148" s="7">
        <f>SUM(A148:AD148)</f>
        <v>5692497.85731508</v>
      </c>
    </row>
    <row r="149" ht="19" customHeight="1">
      <c r="A149" s="7">
        <f>B149^2/C149</f>
        <v>11715.9843928216</v>
      </c>
      <c r="B149" s="7">
        <f>C149^2/D149</f>
        <v>12748.1883895581</v>
      </c>
      <c r="C149" s="7">
        <f>D149^2/E149</f>
        <v>13871.3318289531</v>
      </c>
      <c r="D149" s="7">
        <f>E149^2/F149</f>
        <v>15093.4266759449</v>
      </c>
      <c r="E149" s="7">
        <f>F149^2/G149</f>
        <v>16423.1907672069</v>
      </c>
      <c r="F149" s="7">
        <v>17870.11</v>
      </c>
      <c r="G149" s="7">
        <f>F149+(K149-F149)/5*1</f>
        <v>19444.506</v>
      </c>
      <c r="H149" s="8">
        <f>F149+(K149-F149)/5*2</f>
        <v>21018.902</v>
      </c>
      <c r="I149" s="7">
        <f>F149+(K149-F149)/5*3</f>
        <v>22593.298</v>
      </c>
      <c r="J149" s="7">
        <f>F149+(K149-F149)/5*4</f>
        <v>24167.694</v>
      </c>
      <c r="K149" s="7">
        <v>25742.09</v>
      </c>
      <c r="L149" s="7">
        <f>K149+(U149-K149)/10*1</f>
        <v>26581.806</v>
      </c>
      <c r="M149" s="7">
        <f>K149+(U149-K149)/10*2</f>
        <v>27421.522</v>
      </c>
      <c r="N149" s="7">
        <f>K149+(U149-K149)/10*3</f>
        <v>28261.238</v>
      </c>
      <c r="O149" s="7">
        <f>K149+(U149-K149)/10*4</f>
        <v>29100.954</v>
      </c>
      <c r="P149" s="7">
        <f>K149+(U149-K149)/10*5</f>
        <v>29940.67</v>
      </c>
      <c r="Q149" s="7">
        <f>K149+(U149-K149)/10*6</f>
        <v>30780.386</v>
      </c>
      <c r="R149" s="7">
        <f>K149+(U149-K149)/10*7</f>
        <v>31620.102</v>
      </c>
      <c r="S149" s="7">
        <f>K149+(U149-K149)/10*8</f>
        <v>32459.818</v>
      </c>
      <c r="T149" s="7">
        <f>K149+(U149-K149)/10*9</f>
        <v>33299.534</v>
      </c>
      <c r="U149" s="7">
        <v>34139.25</v>
      </c>
      <c r="V149" s="7">
        <f>(U149+W149)/2</f>
        <v>36041.0615</v>
      </c>
      <c r="W149" s="7">
        <v>37942.873</v>
      </c>
      <c r="X149" s="7">
        <f>W149^2/V149</f>
        <v>39945.0391186211</v>
      </c>
      <c r="Y149" s="7">
        <f>X149^2/W149</f>
        <v>42052.8553593759</v>
      </c>
      <c r="Z149" s="7">
        <f>Y149^2/X149</f>
        <v>44271.8966584313</v>
      </c>
      <c r="AA149" s="7">
        <f>Z149^2/Y149</f>
        <v>46608.0321296858</v>
      </c>
      <c r="AB149" s="7">
        <f>AA149^2/Z149</f>
        <v>49067.4405879135</v>
      </c>
      <c r="AC149" s="7">
        <f>AB149^2/AA149</f>
        <v>51656.6268910322</v>
      </c>
      <c r="AD149" s="7">
        <f>AC149^2/AB149</f>
        <v>54382.4391447188</v>
      </c>
      <c r="AE149" s="7">
        <f>SUM(A149:AD149)</f>
        <v>906262.266444263</v>
      </c>
    </row>
    <row r="150" ht="18.05" customHeight="1">
      <c r="A150" s="7">
        <f>B150^2/C150</f>
        <v>48509.244700385</v>
      </c>
      <c r="B150" s="7">
        <f>C150^2/D150</f>
        <v>43978.2286950821</v>
      </c>
      <c r="C150" s="7">
        <f>D150^2/E150</f>
        <v>39870.4331741861</v>
      </c>
      <c r="D150" s="7">
        <f>E150^2/F150</f>
        <v>36146.3271410702</v>
      </c>
      <c r="E150" s="7">
        <v>32770.072</v>
      </c>
      <c r="F150" s="7">
        <f>E150+(K150-E150)/6*1</f>
        <v>29709.1766666667</v>
      </c>
      <c r="G150" s="7">
        <f>E150+(K150-E150)/6*2</f>
        <v>26648.2813333333</v>
      </c>
      <c r="H150" s="7">
        <f>E150+(K150-E150)/6*3</f>
        <v>23587.386</v>
      </c>
      <c r="I150" s="7">
        <f>E150+(K150-E150)/6*4</f>
        <v>20526.4906666667</v>
      </c>
      <c r="J150" s="7">
        <f>E150+(K150-E150)/6*5</f>
        <v>17465.5953333333</v>
      </c>
      <c r="K150" s="7">
        <v>14404.7</v>
      </c>
      <c r="L150" s="7">
        <f>K150^2/J150</f>
        <v>11880.235292867</v>
      </c>
      <c r="M150" s="7">
        <f>L150^2/K150</f>
        <v>9798.190216657251</v>
      </c>
      <c r="N150" s="7">
        <f>M150^2/L150</f>
        <v>8081.029470808530</v>
      </c>
      <c r="O150" s="7">
        <f>N150^2/M150</f>
        <v>6664.806037043320</v>
      </c>
      <c r="P150" s="7">
        <f>O150^2/N150</f>
        <v>5496.779794191840</v>
      </c>
      <c r="Q150" s="7">
        <f>P150^2/O150</f>
        <v>4533.453477550810</v>
      </c>
      <c r="R150" s="7">
        <f>Q150^2/P150</f>
        <v>3738.952841959210</v>
      </c>
      <c r="S150" s="7">
        <f>R150^2/Q150</f>
        <v>3083.690705909130</v>
      </c>
      <c r="T150" s="7">
        <f>S150^2/R150</f>
        <v>2543.265125731720</v>
      </c>
      <c r="U150" s="7">
        <f>T150^2/S150</f>
        <v>2097.550667895610</v>
      </c>
      <c r="V150" s="7">
        <f>U150^2/T150</f>
        <v>1729.948938423590</v>
      </c>
      <c r="W150" s="7">
        <f>V150^2/U150</f>
        <v>1426.770459163870</v>
      </c>
      <c r="X150" s="7">
        <f>W150^2/V150</f>
        <v>1176.724872005580</v>
      </c>
      <c r="Y150" s="7">
        <f>X150^2/W150</f>
        <v>970.5004862576239</v>
      </c>
      <c r="Z150" s="7">
        <f>Y150^2/X150</f>
        <v>800.417511547099</v>
      </c>
      <c r="AA150" s="7">
        <f>Z150^2/Y150</f>
        <v>660.142062640020</v>
      </c>
      <c r="AB150" s="7">
        <f>AA150^2/Z150</f>
        <v>544.450285731882</v>
      </c>
      <c r="AC150" s="7">
        <f>AB150^2/AA150</f>
        <v>449.033822277692</v>
      </c>
      <c r="AD150" s="7">
        <f>AC150^2/AB150</f>
        <v>370.339365839930</v>
      </c>
      <c r="AE150" s="7">
        <f>SUM(A150:AD150)</f>
        <v>399662.217145225</v>
      </c>
    </row>
    <row r="151" ht="18.05" customHeight="1">
      <c r="A151" s="7">
        <f>B151^2/C151</f>
        <v>11400.3023780813</v>
      </c>
      <c r="B151" s="7">
        <f>C151^2/D151</f>
        <v>14219.7452773937</v>
      </c>
      <c r="C151" s="7">
        <f>D151^2/E151</f>
        <v>17736.4730380065</v>
      </c>
      <c r="D151" s="7">
        <f>E151^2/F151</f>
        <v>22122.9332657632</v>
      </c>
      <c r="E151" s="7">
        <v>27594.2221</v>
      </c>
      <c r="F151" s="7">
        <f>E151+(K151-E151)/6*1</f>
        <v>34418.63175</v>
      </c>
      <c r="G151" s="7">
        <f>E151+(K151-E151)/6*2</f>
        <v>41243.0414</v>
      </c>
      <c r="H151" s="7">
        <f>E151+(K151-E151)/6*3</f>
        <v>48067.45105</v>
      </c>
      <c r="I151" s="7">
        <f>E151+(K151-E151)/6*4</f>
        <v>54891.8607</v>
      </c>
      <c r="J151" s="7">
        <f>E151+(K151-E151)/6*5</f>
        <v>61716.27035</v>
      </c>
      <c r="K151" s="7">
        <v>68540.679999999993</v>
      </c>
      <c r="L151" s="7">
        <f>K151+(Q151-K151)/6*1</f>
        <v>60648.02</v>
      </c>
      <c r="M151" s="7">
        <f>K151+(Q151-K151)/6*2</f>
        <v>52755.36</v>
      </c>
      <c r="N151" s="7">
        <f>K151+(Q151-K151)/6*3</f>
        <v>44862.7</v>
      </c>
      <c r="O151" s="7">
        <f>K151+(Q151-K151)/6*4</f>
        <v>36970.04</v>
      </c>
      <c r="P151" s="7">
        <f>K151+(Q151-K151)/6*5</f>
        <v>29077.38</v>
      </c>
      <c r="Q151" s="7">
        <v>21184.72</v>
      </c>
      <c r="R151" s="7">
        <f>Q151^2/P151</f>
        <v>15434.415393629</v>
      </c>
      <c r="S151" s="7">
        <f>R151^2/Q151</f>
        <v>11244.9528973284</v>
      </c>
      <c r="T151" s="7">
        <f>S151^2/R151</f>
        <v>8192.663112807621</v>
      </c>
      <c r="U151" s="7">
        <f>T151^2/S151</f>
        <v>5968.875947528880</v>
      </c>
      <c r="V151" s="7">
        <f>U151^2/T151</f>
        <v>4348.7056145751</v>
      </c>
      <c r="W151" s="7">
        <f>V151^2/U151</f>
        <v>3168.308520478850</v>
      </c>
      <c r="X151" s="7">
        <f>W151^2/V151</f>
        <v>2308.314190616850</v>
      </c>
      <c r="Y151" s="7">
        <f>X151^2/W151</f>
        <v>1681.7536449379</v>
      </c>
      <c r="Z151" s="7">
        <f>Y151^2/X151</f>
        <v>1225.264452195790</v>
      </c>
      <c r="AA151" s="7">
        <f>Z151^2/Y151</f>
        <v>892.683052796407</v>
      </c>
      <c r="AB151" s="7">
        <f>AA151^2/Z151</f>
        <v>650.376358607175</v>
      </c>
      <c r="AC151" s="7">
        <f>AB151^2/AA151</f>
        <v>473.840526612528</v>
      </c>
      <c r="AD151" s="7">
        <f>AC151+(AC151-AB151)</f>
        <v>297.304694617881</v>
      </c>
      <c r="AE151" s="7">
        <f>SUM(A151:AD151)</f>
        <v>703337.289715977</v>
      </c>
    </row>
    <row r="152" ht="18.05" customHeight="1">
      <c r="A152" s="7">
        <f>SUM(A3:A151)</f>
        <v>29479225.4663787</v>
      </c>
      <c r="B152" s="7">
        <f>SUM(B3:B151)</f>
        <v>29576043.4548858</v>
      </c>
      <c r="C152" s="7">
        <f>SUM(C3:C151)</f>
        <v>29445781.4777227</v>
      </c>
      <c r="D152" s="7">
        <f>SUM(D3:D151)</f>
        <v>29744602.2408544</v>
      </c>
      <c r="E152" s="7">
        <f>SUM(E3:E151)</f>
        <v>30092552.5116652</v>
      </c>
      <c r="F152" s="7">
        <f>SUM(F3:F151)</f>
        <v>30781294.3000663</v>
      </c>
      <c r="G152" s="7">
        <f>SUM(G3:G151)</f>
        <v>31702915.2992862</v>
      </c>
      <c r="H152" s="7">
        <f>SUM(H3:H151)</f>
        <v>32217792.8661937</v>
      </c>
      <c r="I152" s="7">
        <f>SUM(I3:I151)</f>
        <v>32655536.7883491</v>
      </c>
      <c r="J152" s="7">
        <f>SUM(J3:J151)</f>
        <v>33219315.1276316</v>
      </c>
      <c r="K152" s="7">
        <f>SUM(K3:K151)</f>
        <v>34111855.3744806</v>
      </c>
      <c r="L152" s="7">
        <f>SUM(L3:L151)</f>
        <v>34657385.9930361</v>
      </c>
      <c r="M152" s="7">
        <f>SUM(M3:M151)</f>
        <v>35277009.2903722</v>
      </c>
      <c r="N152" s="7">
        <f>SUM(N3:N151)</f>
        <v>36154282.0362729</v>
      </c>
      <c r="O152" s="7">
        <f>SUM(O3:O151)</f>
        <v>37010915.9282057</v>
      </c>
      <c r="P152" s="7">
        <f>SUM(P3:P151)</f>
        <v>37993219.2803343</v>
      </c>
      <c r="Q152" s="7">
        <f>SUM(Q3:Q151)</f>
        <v>38784522.6364233</v>
      </c>
      <c r="R152" s="7">
        <f>SUM(R3:R151)</f>
        <v>39774959.6516429</v>
      </c>
      <c r="S152" s="7">
        <f>SUM(S3:S151)</f>
        <v>40245534.3604224</v>
      </c>
      <c r="T152" s="7">
        <f>SUM(T3:T151)</f>
        <v>39803479.4276744</v>
      </c>
      <c r="U152" s="7">
        <f>SUM(U3:U151)</f>
        <v>41250636.7391977</v>
      </c>
      <c r="V152" s="7">
        <f>SUM(V3:V151)</f>
        <v>42151614.2377795</v>
      </c>
      <c r="W152" s="7">
        <f>SUM(W3:W151)</f>
        <v>42987259.2262779</v>
      </c>
      <c r="X152" s="7">
        <f>SUM(X3:X151)</f>
        <v>43487012.3667579</v>
      </c>
      <c r="Y152" s="7">
        <f>SUM(Y3:Y151)</f>
        <v>43790063.8357734</v>
      </c>
      <c r="Z152" s="7">
        <f>SUM(Z3:Z151)</f>
        <v>44014016.1460389</v>
      </c>
      <c r="AA152" s="7">
        <f>SUM(AA3:AA151)</f>
        <v>44345271.8237037</v>
      </c>
      <c r="AB152" s="7">
        <f>SUM(AB3:AB151)</f>
        <v>44804930.5986319</v>
      </c>
      <c r="AC152" s="7">
        <f>SUM(AC3:AC151)</f>
        <v>45437317.8613746</v>
      </c>
      <c r="AD152" s="7">
        <f>SUM(AD3:AD151)</f>
        <v>45461060.9615002</v>
      </c>
      <c r="AE152" s="7">
        <f>SUM(A152:AD152)</f>
        <v>1120457407.30893</v>
      </c>
    </row>
  </sheetData>
  <mergeCells count="1">
    <mergeCell ref="A1:A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