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640" yWindow="800" windowWidth="23620" windowHeight="19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9" i="1"/>
  <c r="D26" i="1"/>
  <c r="D27" i="1"/>
  <c r="D30" i="1"/>
  <c r="D12" i="1"/>
  <c r="E16" i="1"/>
  <c r="D13" i="1"/>
  <c r="D14" i="1"/>
  <c r="E17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L45" i="1"/>
  <c r="M45" i="1"/>
  <c r="O45" i="1"/>
  <c r="L44" i="1"/>
  <c r="M44" i="1"/>
  <c r="O44" i="1"/>
  <c r="L43" i="1"/>
  <c r="M43" i="1"/>
  <c r="O43" i="1"/>
  <c r="L42" i="1"/>
  <c r="M42" i="1"/>
  <c r="O42" i="1"/>
  <c r="L41" i="1"/>
  <c r="M41" i="1"/>
  <c r="O41" i="1"/>
  <c r="L40" i="1"/>
  <c r="M40" i="1"/>
  <c r="O40" i="1"/>
  <c r="L39" i="1"/>
  <c r="M39" i="1"/>
  <c r="O39" i="1"/>
  <c r="L38" i="1"/>
  <c r="M38" i="1"/>
  <c r="O38" i="1"/>
  <c r="L37" i="1"/>
  <c r="M37" i="1"/>
  <c r="O37" i="1"/>
  <c r="L36" i="1"/>
  <c r="M36" i="1"/>
  <c r="O36" i="1"/>
  <c r="L35" i="1"/>
  <c r="M35" i="1"/>
  <c r="O35" i="1"/>
  <c r="L34" i="1"/>
  <c r="M34" i="1"/>
  <c r="O34" i="1"/>
  <c r="L33" i="1"/>
  <c r="M33" i="1"/>
  <c r="O33" i="1"/>
  <c r="L32" i="1"/>
  <c r="M32" i="1"/>
  <c r="O32" i="1"/>
  <c r="L31" i="1"/>
  <c r="M31" i="1"/>
  <c r="O31" i="1"/>
  <c r="L30" i="1"/>
  <c r="M30" i="1"/>
  <c r="O30" i="1"/>
  <c r="L29" i="1"/>
  <c r="M29" i="1"/>
  <c r="O29" i="1"/>
  <c r="L28" i="1"/>
  <c r="M28" i="1"/>
  <c r="O28" i="1"/>
  <c r="L27" i="1"/>
  <c r="M27" i="1"/>
  <c r="O27" i="1"/>
  <c r="L26" i="1"/>
  <c r="M26" i="1"/>
  <c r="O26" i="1"/>
  <c r="L25" i="1"/>
  <c r="M25" i="1"/>
  <c r="O25" i="1"/>
  <c r="L24" i="1"/>
  <c r="M24" i="1"/>
  <c r="O24" i="1"/>
  <c r="L23" i="1"/>
  <c r="M23" i="1"/>
  <c r="O23" i="1"/>
  <c r="L22" i="1"/>
  <c r="M22" i="1"/>
  <c r="O22" i="1"/>
  <c r="L21" i="1"/>
  <c r="M21" i="1"/>
  <c r="O21" i="1"/>
  <c r="L20" i="1"/>
  <c r="M20" i="1"/>
  <c r="O20" i="1"/>
  <c r="L19" i="1"/>
  <c r="M19" i="1"/>
  <c r="O19" i="1"/>
  <c r="L18" i="1"/>
  <c r="M18" i="1"/>
  <c r="O18" i="1"/>
  <c r="L17" i="1"/>
  <c r="M17" i="1"/>
  <c r="O17" i="1"/>
  <c r="L16" i="1"/>
  <c r="M16" i="1"/>
  <c r="O16" i="1"/>
  <c r="L15" i="1"/>
  <c r="M15" i="1"/>
  <c r="O15" i="1"/>
  <c r="L14" i="1"/>
  <c r="M14" i="1"/>
  <c r="O14" i="1"/>
  <c r="L13" i="1"/>
  <c r="M13" i="1"/>
  <c r="O13" i="1"/>
  <c r="L12" i="1"/>
  <c r="M12" i="1"/>
  <c r="O12" i="1"/>
  <c r="L11" i="1"/>
  <c r="M11" i="1"/>
  <c r="O11" i="1"/>
  <c r="L10" i="1"/>
  <c r="M10" i="1"/>
  <c r="O10" i="1"/>
  <c r="L9" i="1"/>
  <c r="M9" i="1"/>
  <c r="O9" i="1"/>
  <c r="L8" i="1"/>
  <c r="M8" i="1"/>
  <c r="O8" i="1"/>
  <c r="L7" i="1"/>
  <c r="M7" i="1"/>
  <c r="O7" i="1"/>
  <c r="L6" i="1"/>
  <c r="M6" i="1"/>
  <c r="O6" i="1"/>
  <c r="N6" i="1"/>
  <c r="U45" i="1"/>
  <c r="V45" i="1"/>
  <c r="X45" i="1"/>
  <c r="U44" i="1"/>
  <c r="V44" i="1"/>
  <c r="X44" i="1"/>
  <c r="U43" i="1"/>
  <c r="V43" i="1"/>
  <c r="X43" i="1"/>
  <c r="U42" i="1"/>
  <c r="V42" i="1"/>
  <c r="X42" i="1"/>
  <c r="U41" i="1"/>
  <c r="V41" i="1"/>
  <c r="X41" i="1"/>
  <c r="U40" i="1"/>
  <c r="V40" i="1"/>
  <c r="X40" i="1"/>
  <c r="U39" i="1"/>
  <c r="V39" i="1"/>
  <c r="X39" i="1"/>
  <c r="U38" i="1"/>
  <c r="V38" i="1"/>
  <c r="X38" i="1"/>
  <c r="U37" i="1"/>
  <c r="V37" i="1"/>
  <c r="X37" i="1"/>
  <c r="U36" i="1"/>
  <c r="V36" i="1"/>
  <c r="X36" i="1"/>
  <c r="U35" i="1"/>
  <c r="V35" i="1"/>
  <c r="X35" i="1"/>
  <c r="U34" i="1"/>
  <c r="V34" i="1"/>
  <c r="X34" i="1"/>
  <c r="U33" i="1"/>
  <c r="V33" i="1"/>
  <c r="X33" i="1"/>
  <c r="U32" i="1"/>
  <c r="V32" i="1"/>
  <c r="X32" i="1"/>
  <c r="U31" i="1"/>
  <c r="V31" i="1"/>
  <c r="X31" i="1"/>
  <c r="U30" i="1"/>
  <c r="V30" i="1"/>
  <c r="X30" i="1"/>
  <c r="U29" i="1"/>
  <c r="V29" i="1"/>
  <c r="X29" i="1"/>
  <c r="U28" i="1"/>
  <c r="V28" i="1"/>
  <c r="X28" i="1"/>
  <c r="U27" i="1"/>
  <c r="V27" i="1"/>
  <c r="X27" i="1"/>
  <c r="U26" i="1"/>
  <c r="V26" i="1"/>
  <c r="X26" i="1"/>
  <c r="U25" i="1"/>
  <c r="V25" i="1"/>
  <c r="X25" i="1"/>
  <c r="U24" i="1"/>
  <c r="V24" i="1"/>
  <c r="X24" i="1"/>
  <c r="U23" i="1"/>
  <c r="V23" i="1"/>
  <c r="X23" i="1"/>
  <c r="U22" i="1"/>
  <c r="V22" i="1"/>
  <c r="X22" i="1"/>
  <c r="U21" i="1"/>
  <c r="V21" i="1"/>
  <c r="X21" i="1"/>
  <c r="U20" i="1"/>
  <c r="V20" i="1"/>
  <c r="X20" i="1"/>
  <c r="U19" i="1"/>
  <c r="V19" i="1"/>
  <c r="X19" i="1"/>
  <c r="U18" i="1"/>
  <c r="V18" i="1"/>
  <c r="X18" i="1"/>
  <c r="U17" i="1"/>
  <c r="V17" i="1"/>
  <c r="X17" i="1"/>
  <c r="U16" i="1"/>
  <c r="V16" i="1"/>
  <c r="X16" i="1"/>
  <c r="U15" i="1"/>
  <c r="V15" i="1"/>
  <c r="X15" i="1"/>
  <c r="U14" i="1"/>
  <c r="V14" i="1"/>
  <c r="X14" i="1"/>
  <c r="U13" i="1"/>
  <c r="V13" i="1"/>
  <c r="X13" i="1"/>
  <c r="U12" i="1"/>
  <c r="V12" i="1"/>
  <c r="X12" i="1"/>
  <c r="U11" i="1"/>
  <c r="V11" i="1"/>
  <c r="X11" i="1"/>
  <c r="U10" i="1"/>
  <c r="V10" i="1"/>
  <c r="X10" i="1"/>
  <c r="U9" i="1"/>
  <c r="V9" i="1"/>
  <c r="X9" i="1"/>
  <c r="U8" i="1"/>
  <c r="V8" i="1"/>
  <c r="X8" i="1"/>
  <c r="U7" i="1"/>
  <c r="V7" i="1"/>
  <c r="X7" i="1"/>
  <c r="U6" i="1"/>
  <c r="V6" i="1"/>
  <c r="X6" i="1"/>
  <c r="F14" i="1"/>
  <c r="F13" i="1"/>
  <c r="F12" i="1"/>
</calcChain>
</file>

<file path=xl/sharedStrings.xml><?xml version="1.0" encoding="utf-8"?>
<sst xmlns="http://schemas.openxmlformats.org/spreadsheetml/2006/main" count="83" uniqueCount="27">
  <si>
    <t>r</t>
  </si>
  <si>
    <t>n</t>
  </si>
  <si>
    <t>a</t>
  </si>
  <si>
    <t>reg01</t>
  </si>
  <si>
    <t>A</t>
  </si>
  <si>
    <t>Frequency:</t>
  </si>
  <si>
    <t>MHz</t>
  </si>
  <si>
    <t>F_OSC</t>
  </si>
  <si>
    <t>SYN_R</t>
  </si>
  <si>
    <t>SYN_N</t>
  </si>
  <si>
    <t>SYN_A</t>
  </si>
  <si>
    <t>REG00:</t>
  </si>
  <si>
    <t>0x</t>
  </si>
  <si>
    <t>B</t>
  </si>
  <si>
    <t>REG01:</t>
  </si>
  <si>
    <t>E</t>
  </si>
  <si>
    <t>F</t>
  </si>
  <si>
    <t>R</t>
  </si>
  <si>
    <t>reg00</t>
  </si>
  <si>
    <t>C</t>
  </si>
  <si>
    <t>FREQUENCY -&gt; REGISTERS</t>
  </si>
  <si>
    <t>kHz</t>
  </si>
  <si>
    <t>Resolution:</t>
  </si>
  <si>
    <t>REGISTERS -&gt; FREQUENCY</t>
  </si>
  <si>
    <t>FREQUENCY / REGISTER CALCULATOR</t>
  </si>
  <si>
    <t>ALL BANDS/CHANNELS SORTED BY FREQUENCY</t>
  </si>
  <si>
    <t>ALL BANDS/CHANNELS SORTED BY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</si>
</sst>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808080"/>
      <name val="Calibri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/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Fill="1" applyBorder="1" applyAlignment="1">
      <alignment horizontal="center"/>
    </xf>
    <xf numFmtId="0" fontId="0" fillId="2" borderId="9" xfId="0" applyFill="1" applyBorder="1"/>
    <xf numFmtId="0" fontId="1" fillId="2" borderId="0" xfId="0" applyFont="1" applyFill="1" applyBorder="1"/>
    <xf numFmtId="0" fontId="0" fillId="2" borderId="10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4" fillId="2" borderId="12" xfId="0" applyFont="1" applyFill="1" applyBorder="1"/>
    <xf numFmtId="0" fontId="0" fillId="2" borderId="13" xfId="0" applyFill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NumberFormat="1" applyFill="1" applyBorder="1"/>
    <xf numFmtId="0" fontId="2" fillId="0" borderId="2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1" fillId="2" borderId="15" xfId="0" applyFont="1" applyFill="1" applyBorder="1" applyAlignment="1">
      <alignment horizontal="right"/>
    </xf>
    <xf numFmtId="0" fontId="1" fillId="2" borderId="15" xfId="0" applyNumberFormat="1" applyFont="1" applyFill="1" applyBorder="1" applyAlignment="1">
      <alignment horizontal="left"/>
    </xf>
    <xf numFmtId="0" fontId="1" fillId="2" borderId="16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7" xfId="0" applyNumberFormat="1" applyFill="1" applyBorder="1"/>
    <xf numFmtId="0" fontId="0" fillId="2" borderId="0" xfId="0" applyFill="1"/>
    <xf numFmtId="0" fontId="3" fillId="2" borderId="0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right"/>
    </xf>
    <xf numFmtId="0" fontId="0" fillId="2" borderId="14" xfId="0" applyFont="1" applyFill="1" applyBorder="1" applyAlignment="1">
      <alignment horizontal="right"/>
    </xf>
    <xf numFmtId="0" fontId="1" fillId="0" borderId="17" xfId="0" applyFont="1" applyFill="1" applyBorder="1" applyAlignment="1"/>
    <xf numFmtId="0" fontId="1" fillId="3" borderId="17" xfId="0" applyFont="1" applyFill="1" applyBorder="1" applyAlignment="1">
      <alignment horizontal="right"/>
    </xf>
    <xf numFmtId="0" fontId="1" fillId="0" borderId="18" xfId="0" applyNumberFormat="1" applyFont="1" applyFill="1" applyBorder="1" applyAlignment="1">
      <alignment horizontal="left"/>
    </xf>
    <xf numFmtId="0" fontId="1" fillId="0" borderId="19" xfId="0" applyNumberFormat="1" applyFont="1" applyFill="1" applyBorder="1" applyAlignment="1">
      <alignment horizontal="left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54"/>
  <sheetViews>
    <sheetView tabSelected="1" workbookViewId="0">
      <selection activeCell="P22" sqref="P22"/>
    </sheetView>
  </sheetViews>
  <sheetFormatPr baseColWidth="10" defaultRowHeight="15" x14ac:dyDescent="0"/>
  <cols>
    <col min="2" max="2" width="2.5" customWidth="1"/>
    <col min="4" max="4" width="7.83203125" customWidth="1"/>
    <col min="5" max="5" width="3" customWidth="1"/>
    <col min="6" max="6" width="6" customWidth="1"/>
    <col min="7" max="7" width="2.5" customWidth="1"/>
    <col min="8" max="9" width="6" customWidth="1"/>
    <col min="10" max="10" width="6" style="25" customWidth="1"/>
    <col min="11" max="11" width="4.83203125" style="26" customWidth="1"/>
    <col min="12" max="12" width="6" style="26" customWidth="1"/>
    <col min="13" max="13" width="4.83203125" style="26" customWidth="1"/>
    <col min="14" max="14" width="10.83203125" style="26" customWidth="1"/>
    <col min="15" max="15" width="10.83203125" style="27"/>
    <col min="17" max="17" width="6" style="25" customWidth="1"/>
    <col min="18" max="19" width="3" style="1" customWidth="1"/>
    <col min="20" max="20" width="4.83203125" style="26" customWidth="1"/>
    <col min="21" max="21" width="6" style="26" customWidth="1"/>
    <col min="22" max="22" width="4.83203125" style="26" customWidth="1"/>
    <col min="23" max="23" width="10.83203125" style="26" customWidth="1"/>
    <col min="24" max="24" width="10.83203125" style="27"/>
  </cols>
  <sheetData>
    <row r="3" spans="2:24">
      <c r="B3" s="41" t="s">
        <v>24</v>
      </c>
      <c r="C3" s="41"/>
      <c r="D3" s="41"/>
      <c r="E3" s="41"/>
      <c r="F3" s="41"/>
      <c r="G3" s="41"/>
      <c r="J3" s="41" t="s">
        <v>25</v>
      </c>
      <c r="K3" s="41"/>
      <c r="L3" s="41"/>
      <c r="M3" s="41"/>
      <c r="N3" s="41"/>
      <c r="O3" s="41"/>
      <c r="Q3" s="41" t="s">
        <v>26</v>
      </c>
      <c r="R3" s="41"/>
      <c r="S3" s="41"/>
      <c r="T3" s="41"/>
      <c r="U3" s="41"/>
      <c r="V3" s="41"/>
      <c r="W3" s="41"/>
      <c r="X3" s="41"/>
    </row>
    <row r="4" spans="2:24" ht="16" thickBot="1"/>
    <row r="5" spans="2:24">
      <c r="B5" s="6"/>
      <c r="C5" s="7"/>
      <c r="D5" s="7"/>
      <c r="E5" s="7"/>
      <c r="F5" s="7"/>
      <c r="G5" s="8"/>
      <c r="J5" s="48" t="s">
        <v>16</v>
      </c>
      <c r="K5" s="31" t="s">
        <v>0</v>
      </c>
      <c r="L5" s="31" t="s">
        <v>1</v>
      </c>
      <c r="M5" s="31" t="s">
        <v>2</v>
      </c>
      <c r="N5" s="44" t="s">
        <v>18</v>
      </c>
      <c r="O5" s="29" t="s">
        <v>3</v>
      </c>
      <c r="Q5" s="48" t="s">
        <v>16</v>
      </c>
      <c r="R5" s="47" t="s">
        <v>13</v>
      </c>
      <c r="S5" s="47" t="s">
        <v>19</v>
      </c>
      <c r="T5" s="31" t="s">
        <v>0</v>
      </c>
      <c r="U5" s="31" t="s">
        <v>1</v>
      </c>
      <c r="V5" s="31" t="s">
        <v>2</v>
      </c>
      <c r="W5" s="44" t="s">
        <v>18</v>
      </c>
      <c r="X5" s="29" t="s">
        <v>3</v>
      </c>
    </row>
    <row r="6" spans="2:24">
      <c r="B6" s="10"/>
      <c r="C6" s="42" t="s">
        <v>20</v>
      </c>
      <c r="D6" s="42"/>
      <c r="E6" s="42"/>
      <c r="F6" s="42"/>
      <c r="G6" s="12"/>
      <c r="J6" s="2">
        <v>5645</v>
      </c>
      <c r="K6" s="3">
        <v>400</v>
      </c>
      <c r="L6" s="9">
        <f>ROUNDDOWN(((J6*K6)/16)/64,0)</f>
        <v>2205</v>
      </c>
      <c r="M6" s="3">
        <f>ROUNDDOWN(((J6*K6)/16)-L6*64,0)</f>
        <v>5</v>
      </c>
      <c r="N6" s="45" t="str">
        <f>CONCATENATE("0x",DEC2HEX(K6,5))</f>
        <v>0x00190</v>
      </c>
      <c r="O6" s="4" t="str">
        <f>CONCATENATE("0x",DEC2HEX(M6+L6*128,5))</f>
        <v>0x44E85</v>
      </c>
      <c r="Q6" s="2">
        <v>5865</v>
      </c>
      <c r="R6" s="5" t="s">
        <v>4</v>
      </c>
      <c r="S6" s="5">
        <v>1</v>
      </c>
      <c r="T6" s="3">
        <v>400</v>
      </c>
      <c r="U6" s="9">
        <f>ROUNDDOWN(((Q6*T6)/16)/64,0)</f>
        <v>2291</v>
      </c>
      <c r="V6" s="3">
        <f>ROUNDDOWN(((Q6*T6)/16)-U6*64,0)</f>
        <v>1</v>
      </c>
      <c r="W6" s="45" t="str">
        <f>CONCATENATE("0x",DEC2HEX(T6,5))</f>
        <v>0x00190</v>
      </c>
      <c r="X6" s="4" t="str">
        <f t="shared" ref="X6:X15" si="0">CONCATENATE("0x",DEC2HEX(V6+U6*128))</f>
        <v>0x47981</v>
      </c>
    </row>
    <row r="7" spans="2:24">
      <c r="B7" s="10"/>
      <c r="C7" s="13"/>
      <c r="D7" s="13"/>
      <c r="E7" s="13"/>
      <c r="F7" s="13"/>
      <c r="G7" s="12"/>
      <c r="J7" s="2">
        <v>5658</v>
      </c>
      <c r="K7" s="3">
        <v>400</v>
      </c>
      <c r="L7" s="9">
        <f>ROUNDDOWN(((J7*K7)/16)/64,0)</f>
        <v>2210</v>
      </c>
      <c r="M7" s="3">
        <f>ROUNDDOWN(((J7*K7)/16)-L7*64,0)</f>
        <v>10</v>
      </c>
      <c r="N7" s="45" t="str">
        <f>CONCATENATE("0x",DEC2HEX(K7,5))</f>
        <v>0x00190</v>
      </c>
      <c r="O7" s="4" t="str">
        <f>CONCATENATE("0x",DEC2HEX(M7+L7*128,5))</f>
        <v>0x4510A</v>
      </c>
      <c r="Q7" s="2">
        <v>5845</v>
      </c>
      <c r="R7" s="5" t="s">
        <v>4</v>
      </c>
      <c r="S7" s="5">
        <v>2</v>
      </c>
      <c r="T7" s="3">
        <v>400</v>
      </c>
      <c r="U7" s="9">
        <f>ROUNDDOWN(((Q7*T7)/16)/64,0)</f>
        <v>2283</v>
      </c>
      <c r="V7" s="3">
        <f>ROUNDDOWN(((Q7*T7)/16)-U7*64,0)</f>
        <v>13</v>
      </c>
      <c r="W7" s="45" t="str">
        <f>CONCATENATE("0x",DEC2HEX(T7,5))</f>
        <v>0x00190</v>
      </c>
      <c r="X7" s="4" t="str">
        <f>CONCATENATE("0x",DEC2HEX(V7+U7*128))</f>
        <v>0x4758D</v>
      </c>
    </row>
    <row r="8" spans="2:24">
      <c r="B8" s="10"/>
      <c r="C8" s="11" t="s">
        <v>5</v>
      </c>
      <c r="D8" s="67">
        <v>5865</v>
      </c>
      <c r="E8" s="64" t="s">
        <v>6</v>
      </c>
      <c r="F8" s="64"/>
      <c r="G8" s="12"/>
      <c r="J8" s="2">
        <v>5665</v>
      </c>
      <c r="K8" s="3">
        <v>400</v>
      </c>
      <c r="L8" s="9">
        <f>ROUNDDOWN(((J8*K8)/16)/64,0)</f>
        <v>2212</v>
      </c>
      <c r="M8" s="3">
        <f>ROUNDDOWN(((J8*K8)/16)-L8*64,0)</f>
        <v>57</v>
      </c>
      <c r="N8" s="45" t="str">
        <f>CONCATENATE("0x",DEC2HEX(K8,5))</f>
        <v>0x00190</v>
      </c>
      <c r="O8" s="4" t="str">
        <f>CONCATENATE("0x",DEC2HEX(M8+L8*128,5))</f>
        <v>0x45239</v>
      </c>
      <c r="Q8" s="2">
        <v>5825</v>
      </c>
      <c r="R8" s="5" t="s">
        <v>4</v>
      </c>
      <c r="S8" s="5">
        <v>3</v>
      </c>
      <c r="T8" s="3">
        <v>400</v>
      </c>
      <c r="U8" s="9">
        <f>ROUNDDOWN(((Q8*T8)/16)/64,0)</f>
        <v>2275</v>
      </c>
      <c r="V8" s="3">
        <f>ROUNDDOWN(((Q8*T8)/16)-U8*64,0)</f>
        <v>25</v>
      </c>
      <c r="W8" s="45" t="str">
        <f>CONCATENATE("0x",DEC2HEX(T8,5))</f>
        <v>0x00190</v>
      </c>
      <c r="X8" s="4" t="str">
        <f>CONCATENATE("0x",DEC2HEX(V8+U8*128))</f>
        <v>0x47199</v>
      </c>
    </row>
    <row r="9" spans="2:24">
      <c r="B9" s="10"/>
      <c r="C9" s="11" t="s">
        <v>22</v>
      </c>
      <c r="D9" s="68">
        <v>40</v>
      </c>
      <c r="E9" s="43" t="s">
        <v>21</v>
      </c>
      <c r="F9" s="43"/>
      <c r="G9" s="12"/>
      <c r="J9" s="2">
        <v>5685</v>
      </c>
      <c r="K9" s="3">
        <v>400</v>
      </c>
      <c r="L9" s="9">
        <f>ROUNDDOWN(((J9*K9)/16)/64,0)</f>
        <v>2220</v>
      </c>
      <c r="M9" s="3">
        <f>ROUNDDOWN(((J9*K9)/16)-L9*64,0)</f>
        <v>45</v>
      </c>
      <c r="N9" s="45" t="str">
        <f>CONCATENATE("0x",DEC2HEX(K9,5))</f>
        <v>0x00190</v>
      </c>
      <c r="O9" s="4" t="str">
        <f>CONCATENATE("0x",DEC2HEX(M9+L9*128,5))</f>
        <v>0x4562D</v>
      </c>
      <c r="Q9" s="2">
        <v>5805</v>
      </c>
      <c r="R9" s="5" t="s">
        <v>4</v>
      </c>
      <c r="S9" s="5">
        <v>4</v>
      </c>
      <c r="T9" s="3">
        <v>400</v>
      </c>
      <c r="U9" s="9">
        <f>ROUNDDOWN(((Q9*T9)/16)/64,0)</f>
        <v>2267</v>
      </c>
      <c r="V9" s="3">
        <f>ROUNDDOWN(((Q9*T9)/16)-U9*64,0)</f>
        <v>37</v>
      </c>
      <c r="W9" s="45" t="str">
        <f>CONCATENATE("0x",DEC2HEX(T9,5))</f>
        <v>0x00190</v>
      </c>
      <c r="X9" s="4" t="str">
        <f>CONCATENATE("0x",DEC2HEX(V9+U9*128))</f>
        <v>0x46DA5</v>
      </c>
    </row>
    <row r="10" spans="2:24">
      <c r="B10" s="10"/>
      <c r="C10" s="63"/>
      <c r="D10" s="63"/>
      <c r="E10" s="63"/>
      <c r="F10" s="63"/>
      <c r="G10" s="12"/>
      <c r="J10" s="2">
        <v>5695</v>
      </c>
      <c r="K10" s="3">
        <v>400</v>
      </c>
      <c r="L10" s="9">
        <f>ROUNDDOWN(((J10*K10)/16)/64,0)</f>
        <v>2224</v>
      </c>
      <c r="M10" s="3">
        <f>ROUNDDOWN(((J10*K10)/16)-L10*64,0)</f>
        <v>39</v>
      </c>
      <c r="N10" s="45" t="str">
        <f>CONCATENATE("0x",DEC2HEX(K10,5))</f>
        <v>0x00190</v>
      </c>
      <c r="O10" s="4" t="str">
        <f>CONCATENATE("0x",DEC2HEX(M10+L10*128,5))</f>
        <v>0x45827</v>
      </c>
      <c r="Q10" s="2">
        <v>5785</v>
      </c>
      <c r="R10" s="5" t="s">
        <v>4</v>
      </c>
      <c r="S10" s="5">
        <v>5</v>
      </c>
      <c r="T10" s="3">
        <v>400</v>
      </c>
      <c r="U10" s="9">
        <f>ROUNDDOWN(((Q10*T10)/16)/64,0)</f>
        <v>2259</v>
      </c>
      <c r="V10" s="3">
        <f>ROUNDDOWN(((Q10*T10)/16)-U10*64,0)</f>
        <v>49</v>
      </c>
      <c r="W10" s="45" t="str">
        <f>CONCATENATE("0x",DEC2HEX(T10,5))</f>
        <v>0x00190</v>
      </c>
      <c r="X10" s="4" t="str">
        <f>CONCATENATE("0x",DEC2HEX(V10+U10*128))</f>
        <v>0x469B1</v>
      </c>
    </row>
    <row r="11" spans="2:24">
      <c r="B11" s="10"/>
      <c r="C11" s="14" t="s">
        <v>7</v>
      </c>
      <c r="D11" s="15">
        <v>8</v>
      </c>
      <c r="E11" s="15"/>
      <c r="F11" s="14" t="s">
        <v>6</v>
      </c>
      <c r="G11" s="12"/>
      <c r="J11" s="2">
        <v>5705</v>
      </c>
      <c r="K11" s="3">
        <v>400</v>
      </c>
      <c r="L11" s="9">
        <f>ROUNDDOWN(((J11*K11)/16)/64,0)</f>
        <v>2228</v>
      </c>
      <c r="M11" s="3">
        <f>ROUNDDOWN(((J11*K11)/16)-L11*64,0)</f>
        <v>33</v>
      </c>
      <c r="N11" s="45" t="str">
        <f>CONCATENATE("0x",DEC2HEX(K11,5))</f>
        <v>0x00190</v>
      </c>
      <c r="O11" s="4" t="str">
        <f>CONCATENATE("0x",DEC2HEX(M11+L11*128,5))</f>
        <v>0x45A21</v>
      </c>
      <c r="Q11" s="2">
        <v>5765</v>
      </c>
      <c r="R11" s="5" t="s">
        <v>4</v>
      </c>
      <c r="S11" s="5">
        <v>6</v>
      </c>
      <c r="T11" s="3">
        <v>400</v>
      </c>
      <c r="U11" s="9">
        <f>ROUNDDOWN(((Q11*T11)/16)/64,0)</f>
        <v>2251</v>
      </c>
      <c r="V11" s="3">
        <f>ROUNDDOWN(((Q11*T11)/16)-U11*64,0)</f>
        <v>61</v>
      </c>
      <c r="W11" s="45" t="str">
        <f>CONCATENATE("0x",DEC2HEX(T11,5))</f>
        <v>0x00190</v>
      </c>
      <c r="X11" s="4" t="str">
        <f>CONCATENATE("0x",DEC2HEX(V11+U11*128))</f>
        <v>0x465BD</v>
      </c>
    </row>
    <row r="12" spans="2:24">
      <c r="B12" s="10"/>
      <c r="C12" s="14" t="s">
        <v>8</v>
      </c>
      <c r="D12" s="15">
        <f>D11*2000/D9</f>
        <v>400</v>
      </c>
      <c r="E12" s="15"/>
      <c r="F12" s="14" t="str">
        <f>CONCATENATE("0x", DEC2HEX(D12))</f>
        <v>0x190</v>
      </c>
      <c r="G12" s="12"/>
      <c r="J12" s="2">
        <v>5725</v>
      </c>
      <c r="K12" s="3">
        <v>400</v>
      </c>
      <c r="L12" s="9">
        <f>ROUNDDOWN(((J12*K12)/16)/64,0)</f>
        <v>2236</v>
      </c>
      <c r="M12" s="3">
        <f>ROUNDDOWN(((J12*K12)/16)-L12*64,0)</f>
        <v>21</v>
      </c>
      <c r="N12" s="45" t="str">
        <f>CONCATENATE("0x",DEC2HEX(K12,5))</f>
        <v>0x00190</v>
      </c>
      <c r="O12" s="4" t="str">
        <f>CONCATENATE("0x",DEC2HEX(M12+L12*128,5))</f>
        <v>0x45E15</v>
      </c>
      <c r="Q12" s="2">
        <v>5745</v>
      </c>
      <c r="R12" s="5" t="s">
        <v>4</v>
      </c>
      <c r="S12" s="5">
        <v>7</v>
      </c>
      <c r="T12" s="3">
        <v>400</v>
      </c>
      <c r="U12" s="9">
        <f>ROUNDDOWN(((Q12*T12)/16)/64,0)</f>
        <v>2244</v>
      </c>
      <c r="V12" s="3">
        <f>ROUNDDOWN(((Q12*T12)/16)-U12*64,0)</f>
        <v>9</v>
      </c>
      <c r="W12" s="45" t="str">
        <f>CONCATENATE("0x",DEC2HEX(T12,5))</f>
        <v>0x00190</v>
      </c>
      <c r="X12" s="4" t="str">
        <f>CONCATENATE("0x",DEC2HEX(V12+U12*128))</f>
        <v>0x46209</v>
      </c>
    </row>
    <row r="13" spans="2:24">
      <c r="B13" s="10"/>
      <c r="C13" s="14" t="s">
        <v>9</v>
      </c>
      <c r="D13" s="15">
        <f>ROUNDDOWN(((D8*D12)/16)/64,0)</f>
        <v>2291</v>
      </c>
      <c r="E13" s="15"/>
      <c r="F13" s="14" t="str">
        <f>CONCATENATE("0x", DEC2HEX(D13))</f>
        <v>0x8F3</v>
      </c>
      <c r="G13" s="12"/>
      <c r="J13" s="2">
        <v>5732</v>
      </c>
      <c r="K13" s="3">
        <v>400</v>
      </c>
      <c r="L13" s="9">
        <f>ROUNDDOWN(((J13*K13)/16)/64,0)</f>
        <v>2239</v>
      </c>
      <c r="M13" s="3">
        <f>ROUNDDOWN(((J13*K13)/16)-L13*64,0)</f>
        <v>4</v>
      </c>
      <c r="N13" s="45" t="str">
        <f>CONCATENATE("0x",DEC2HEX(K13,5))</f>
        <v>0x00190</v>
      </c>
      <c r="O13" s="4" t="str">
        <f>CONCATENATE("0x",DEC2HEX(M13+L13*128,5))</f>
        <v>0x45F84</v>
      </c>
      <c r="Q13" s="2">
        <v>5725</v>
      </c>
      <c r="R13" s="5" t="s">
        <v>4</v>
      </c>
      <c r="S13" s="5">
        <v>8</v>
      </c>
      <c r="T13" s="3">
        <v>400</v>
      </c>
      <c r="U13" s="9">
        <f>ROUNDDOWN(((Q13*T13)/16)/64,0)</f>
        <v>2236</v>
      </c>
      <c r="V13" s="3">
        <f>ROUNDDOWN(((Q13*T13)/16)-U13*64,0)</f>
        <v>21</v>
      </c>
      <c r="W13" s="45" t="str">
        <f>CONCATENATE("0x",DEC2HEX(T13,5))</f>
        <v>0x00190</v>
      </c>
      <c r="X13" s="4" t="str">
        <f>CONCATENATE("0x",DEC2HEX(V13+U13*128))</f>
        <v>0x45E15</v>
      </c>
    </row>
    <row r="14" spans="2:24">
      <c r="B14" s="10"/>
      <c r="C14" s="14" t="s">
        <v>10</v>
      </c>
      <c r="D14" s="15">
        <f>ROUNDDOWN(((D8*D12)/16)-D13*64,0)</f>
        <v>1</v>
      </c>
      <c r="E14" s="15"/>
      <c r="F14" s="14" t="str">
        <f>CONCATENATE("0x", DEC2HEX(D14))</f>
        <v>0x1</v>
      </c>
      <c r="G14" s="12"/>
      <c r="J14" s="2">
        <v>5733</v>
      </c>
      <c r="K14" s="3">
        <v>400</v>
      </c>
      <c r="L14" s="9">
        <f>ROUNDDOWN(((J14*K14)/16)/64,0)</f>
        <v>2239</v>
      </c>
      <c r="M14" s="3">
        <f>ROUNDDOWN(((J14*K14)/16)-L14*64,0)</f>
        <v>29</v>
      </c>
      <c r="N14" s="45" t="str">
        <f>CONCATENATE("0x",DEC2HEX(K14,5))</f>
        <v>0x00190</v>
      </c>
      <c r="O14" s="4" t="str">
        <f>CONCATENATE("0x",DEC2HEX(M14+L14*128,5))</f>
        <v>0x45F9D</v>
      </c>
      <c r="Q14" s="30">
        <v>5733</v>
      </c>
      <c r="R14" s="32" t="s">
        <v>13</v>
      </c>
      <c r="S14" s="32">
        <v>1</v>
      </c>
      <c r="T14" s="31">
        <v>400</v>
      </c>
      <c r="U14" s="35">
        <f>ROUNDDOWN(((Q14*T14)/16)/64,0)</f>
        <v>2239</v>
      </c>
      <c r="V14" s="31">
        <f>ROUNDDOWN(((Q14*T14)/16)-U14*64,0)</f>
        <v>29</v>
      </c>
      <c r="W14" s="44" t="str">
        <f>CONCATENATE("0x",DEC2HEX(T14,5))</f>
        <v>0x00190</v>
      </c>
      <c r="X14" s="29" t="str">
        <f>CONCATENATE("0x",DEC2HEX(V14+U14*128))</f>
        <v>0x45F9D</v>
      </c>
    </row>
    <row r="15" spans="2:24">
      <c r="B15" s="10"/>
      <c r="C15" s="13"/>
      <c r="D15" s="13"/>
      <c r="E15" s="13"/>
      <c r="F15" s="13"/>
      <c r="G15" s="12"/>
      <c r="J15" s="2">
        <v>5740</v>
      </c>
      <c r="K15" s="3">
        <v>400</v>
      </c>
      <c r="L15" s="9">
        <f>ROUNDDOWN(((J15*K15)/16)/64,0)</f>
        <v>2242</v>
      </c>
      <c r="M15" s="3">
        <f>ROUNDDOWN(((J15*K15)/16)-L15*64,0)</f>
        <v>12</v>
      </c>
      <c r="N15" s="45" t="str">
        <f>CONCATENATE("0x",DEC2HEX(K15,5))</f>
        <v>0x00190</v>
      </c>
      <c r="O15" s="4" t="str">
        <f>CONCATENATE("0x",DEC2HEX(M15+L15*128,5))</f>
        <v>0x4610C</v>
      </c>
      <c r="Q15" s="2">
        <v>5752</v>
      </c>
      <c r="R15" s="5" t="s">
        <v>13</v>
      </c>
      <c r="S15" s="5">
        <v>2</v>
      </c>
      <c r="T15" s="3">
        <v>400</v>
      </c>
      <c r="U15" s="9">
        <f>ROUNDDOWN(((Q15*T15)/16)/64,0)</f>
        <v>2246</v>
      </c>
      <c r="V15" s="3">
        <f>ROUNDDOWN(((Q15*T15)/16)-U15*64,0)</f>
        <v>56</v>
      </c>
      <c r="W15" s="45" t="str">
        <f>CONCATENATE("0x",DEC2HEX(T15,5))</f>
        <v>0x00190</v>
      </c>
      <c r="X15" s="4" t="str">
        <f>CONCATENATE("0x",DEC2HEX(V15+U15*128))</f>
        <v>0x46338</v>
      </c>
    </row>
    <row r="16" spans="2:24">
      <c r="B16" s="10"/>
      <c r="C16" s="65" t="s">
        <v>11</v>
      </c>
      <c r="D16" s="51" t="s">
        <v>12</v>
      </c>
      <c r="E16" s="52" t="str">
        <f>DEC2HEX(D12,5)</f>
        <v>00190</v>
      </c>
      <c r="F16" s="53"/>
      <c r="G16" s="12"/>
      <c r="J16" s="2">
        <v>5745</v>
      </c>
      <c r="K16" s="3">
        <v>400</v>
      </c>
      <c r="L16" s="9">
        <f>ROUNDDOWN(((J16*K16)/16)/64,0)</f>
        <v>2244</v>
      </c>
      <c r="M16" s="3">
        <f>ROUNDDOWN(((J16*K16)/16)-L16*64,0)</f>
        <v>9</v>
      </c>
      <c r="N16" s="45" t="str">
        <f>CONCATENATE("0x",DEC2HEX(K16,5))</f>
        <v>0x00190</v>
      </c>
      <c r="O16" s="4" t="str">
        <f>CONCATENATE("0x",DEC2HEX(M16+L16*128,5))</f>
        <v>0x46209</v>
      </c>
      <c r="Q16" s="2">
        <v>5771</v>
      </c>
      <c r="R16" s="5" t="s">
        <v>13</v>
      </c>
      <c r="S16" s="5">
        <v>3</v>
      </c>
      <c r="T16" s="3">
        <v>400</v>
      </c>
      <c r="U16" s="9">
        <f>ROUNDDOWN(((Q16*T16)/16)/64,0)</f>
        <v>2254</v>
      </c>
      <c r="V16" s="3">
        <f>ROUNDDOWN(((Q16*T16)/16)-U16*64,0)</f>
        <v>19</v>
      </c>
      <c r="W16" s="45" t="str">
        <f>CONCATENATE("0x",DEC2HEX(T16,5))</f>
        <v>0x00190</v>
      </c>
      <c r="X16" s="4" t="str">
        <f>CONCATENATE("0x",DEC2HEX(V16+U16*128))</f>
        <v>0x46713</v>
      </c>
    </row>
    <row r="17" spans="1:24">
      <c r="B17" s="10"/>
      <c r="C17" s="66" t="s">
        <v>14</v>
      </c>
      <c r="D17" s="54" t="s">
        <v>12</v>
      </c>
      <c r="E17" s="55" t="str">
        <f>DEC2HEX(D14+D13*128,5)</f>
        <v>47981</v>
      </c>
      <c r="F17" s="56"/>
      <c r="G17" s="12"/>
      <c r="J17" s="2">
        <v>5752</v>
      </c>
      <c r="K17" s="3">
        <v>400</v>
      </c>
      <c r="L17" s="9">
        <f>ROUNDDOWN(((J17*K17)/16)/64,0)</f>
        <v>2246</v>
      </c>
      <c r="M17" s="3">
        <f>ROUNDDOWN(((J17*K17)/16)-L17*64,0)</f>
        <v>56</v>
      </c>
      <c r="N17" s="45" t="str">
        <f>CONCATENATE("0x",DEC2HEX(K17,5))</f>
        <v>0x00190</v>
      </c>
      <c r="O17" s="4" t="str">
        <f>CONCATENATE("0x",DEC2HEX(M17+L17*128,5))</f>
        <v>0x46338</v>
      </c>
      <c r="Q17" s="2">
        <v>5790</v>
      </c>
      <c r="R17" s="5" t="s">
        <v>13</v>
      </c>
      <c r="S17" s="5">
        <v>4</v>
      </c>
      <c r="T17" s="3">
        <v>400</v>
      </c>
      <c r="U17" s="9">
        <f>ROUNDDOWN(((Q17*T17)/16)/64,0)</f>
        <v>2261</v>
      </c>
      <c r="V17" s="3">
        <f>ROUNDDOWN(((Q17*T17)/16)-U17*64,0)</f>
        <v>46</v>
      </c>
      <c r="W17" s="45" t="str">
        <f>CONCATENATE("0x",DEC2HEX(T17,5))</f>
        <v>0x00190</v>
      </c>
      <c r="X17" s="4" t="str">
        <f>CONCATENATE("0x",DEC2HEX(V17+U17*128))</f>
        <v>0x46AAE</v>
      </c>
    </row>
    <row r="18" spans="1:24" ht="16" thickBot="1">
      <c r="B18" s="10"/>
      <c r="C18" s="33"/>
      <c r="D18" s="13"/>
      <c r="E18" s="34"/>
      <c r="F18" s="34"/>
      <c r="G18" s="12"/>
      <c r="J18" s="2">
        <v>5760</v>
      </c>
      <c r="K18" s="3">
        <v>400</v>
      </c>
      <c r="L18" s="9">
        <f>ROUNDDOWN(((J18*K18)/16)/64,0)</f>
        <v>2250</v>
      </c>
      <c r="M18" s="3">
        <f>ROUNDDOWN(((J18*K18)/16)-L18*64,0)</f>
        <v>0</v>
      </c>
      <c r="N18" s="45" t="str">
        <f>CONCATENATE("0x",DEC2HEX(K18,5))</f>
        <v>0x00190</v>
      </c>
      <c r="O18" s="4" t="str">
        <f>CONCATENATE("0x",DEC2HEX(M18+L18*128,5))</f>
        <v>0x46500</v>
      </c>
      <c r="Q18" s="2">
        <v>5809</v>
      </c>
      <c r="R18" s="5" t="s">
        <v>13</v>
      </c>
      <c r="S18" s="5">
        <v>5</v>
      </c>
      <c r="T18" s="3">
        <v>400</v>
      </c>
      <c r="U18" s="9">
        <f>ROUNDDOWN(((Q18*T18)/16)/64,0)</f>
        <v>2269</v>
      </c>
      <c r="V18" s="3">
        <f>ROUNDDOWN(((Q18*T18)/16)-U18*64,0)</f>
        <v>9</v>
      </c>
      <c r="W18" s="45" t="str">
        <f>CONCATENATE("0x",DEC2HEX(T18,5))</f>
        <v>0x00190</v>
      </c>
      <c r="X18" s="4" t="str">
        <f>CONCATENATE("0x",DEC2HEX(V18+U18*128))</f>
        <v>0x46E89</v>
      </c>
    </row>
    <row r="19" spans="1:24">
      <c r="B19" s="6"/>
      <c r="C19" s="61"/>
      <c r="D19" s="7"/>
      <c r="E19" s="62"/>
      <c r="F19" s="62"/>
      <c r="G19" s="8"/>
      <c r="J19" s="2">
        <v>5765</v>
      </c>
      <c r="K19" s="3">
        <v>400</v>
      </c>
      <c r="L19" s="9">
        <f>ROUNDDOWN(((J19*K19)/16)/64,0)</f>
        <v>2251</v>
      </c>
      <c r="M19" s="3">
        <f>ROUNDDOWN(((J19*K19)/16)-L19*64,0)</f>
        <v>61</v>
      </c>
      <c r="N19" s="45" t="str">
        <f>CONCATENATE("0x",DEC2HEX(K19,5))</f>
        <v>0x00190</v>
      </c>
      <c r="O19" s="4" t="str">
        <f>CONCATENATE("0x",DEC2HEX(M19+L19*128,5))</f>
        <v>0x465BD</v>
      </c>
      <c r="Q19" s="2">
        <v>5828</v>
      </c>
      <c r="R19" s="5" t="s">
        <v>13</v>
      </c>
      <c r="S19" s="5">
        <v>6</v>
      </c>
      <c r="T19" s="3">
        <v>400</v>
      </c>
      <c r="U19" s="9">
        <f>ROUNDDOWN(((Q19*T19)/16)/64,0)</f>
        <v>2276</v>
      </c>
      <c r="V19" s="3">
        <f>ROUNDDOWN(((Q19*T19)/16)-U19*64,0)</f>
        <v>36</v>
      </c>
      <c r="W19" s="45" t="str">
        <f>CONCATENATE("0x",DEC2HEX(T19,5))</f>
        <v>0x00190</v>
      </c>
      <c r="X19" s="4" t="str">
        <f>CONCATENATE("0x",DEC2HEX(V19+U19*128))</f>
        <v>0x47224</v>
      </c>
    </row>
    <row r="20" spans="1:24">
      <c r="B20" s="10"/>
      <c r="C20" s="42" t="s">
        <v>23</v>
      </c>
      <c r="D20" s="42"/>
      <c r="E20" s="42"/>
      <c r="F20" s="42"/>
      <c r="G20" s="12"/>
      <c r="J20" s="2">
        <v>5769</v>
      </c>
      <c r="K20" s="3">
        <v>400</v>
      </c>
      <c r="L20" s="9">
        <f>ROUNDDOWN(((J20*K20)/16)/64,0)</f>
        <v>2253</v>
      </c>
      <c r="M20" s="3">
        <f>ROUNDDOWN(((J20*K20)/16)-L20*64,0)</f>
        <v>33</v>
      </c>
      <c r="N20" s="45" t="str">
        <f>CONCATENATE("0x",DEC2HEX(K20,5))</f>
        <v>0x00190</v>
      </c>
      <c r="O20" s="4" t="str">
        <f>CONCATENATE("0x",DEC2HEX(M20+L20*128,5))</f>
        <v>0x466A1</v>
      </c>
      <c r="Q20" s="2">
        <v>5847</v>
      </c>
      <c r="R20" s="5" t="s">
        <v>13</v>
      </c>
      <c r="S20" s="5">
        <v>7</v>
      </c>
      <c r="T20" s="3">
        <v>400</v>
      </c>
      <c r="U20" s="9">
        <f>ROUNDDOWN(((Q20*T20)/16)/64,0)</f>
        <v>2283</v>
      </c>
      <c r="V20" s="3">
        <f>ROUNDDOWN(((Q20*T20)/16)-U20*64,0)</f>
        <v>63</v>
      </c>
      <c r="W20" s="45" t="str">
        <f>CONCATENATE("0x",DEC2HEX(T20,5))</f>
        <v>0x00190</v>
      </c>
      <c r="X20" s="4" t="str">
        <f>CONCATENATE("0x",DEC2HEX(V20+U20*128))</f>
        <v>0x475BF</v>
      </c>
    </row>
    <row r="21" spans="1:24">
      <c r="B21" s="10"/>
      <c r="C21" s="33"/>
      <c r="D21" s="13"/>
      <c r="E21" s="34"/>
      <c r="F21" s="34"/>
      <c r="G21" s="12"/>
      <c r="J21" s="2">
        <v>5771</v>
      </c>
      <c r="K21" s="3">
        <v>400</v>
      </c>
      <c r="L21" s="9">
        <f>ROUNDDOWN(((J21*K21)/16)/64,0)</f>
        <v>2254</v>
      </c>
      <c r="M21" s="3">
        <f>ROUNDDOWN(((J21*K21)/16)-L21*64,0)</f>
        <v>19</v>
      </c>
      <c r="N21" s="45" t="str">
        <f>CONCATENATE("0x",DEC2HEX(K21,5))</f>
        <v>0x00190</v>
      </c>
      <c r="O21" s="4" t="str">
        <f>CONCATENATE("0x",DEC2HEX(M21+L21*128,5))</f>
        <v>0x46713</v>
      </c>
      <c r="Q21" s="2">
        <v>5866</v>
      </c>
      <c r="R21" s="5" t="s">
        <v>13</v>
      </c>
      <c r="S21" s="5">
        <v>8</v>
      </c>
      <c r="T21" s="3">
        <v>400</v>
      </c>
      <c r="U21" s="9">
        <f>ROUNDDOWN(((Q21*T21)/16)/64,0)</f>
        <v>2291</v>
      </c>
      <c r="V21" s="3">
        <f>ROUNDDOWN(((Q21*T21)/16)-U21*64,0)</f>
        <v>26</v>
      </c>
      <c r="W21" s="45" t="str">
        <f>CONCATENATE("0x",DEC2HEX(T21,5))</f>
        <v>0x00190</v>
      </c>
      <c r="X21" s="4" t="str">
        <f>CONCATENATE("0x",DEC2HEX(V21+U21*128))</f>
        <v>0x4799A</v>
      </c>
    </row>
    <row r="22" spans="1:24">
      <c r="B22" s="10"/>
      <c r="C22" s="16" t="s">
        <v>11</v>
      </c>
      <c r="D22" s="16" t="s">
        <v>12</v>
      </c>
      <c r="E22" s="69">
        <v>190</v>
      </c>
      <c r="F22" s="70"/>
      <c r="G22" s="12"/>
      <c r="J22" s="2">
        <v>5780</v>
      </c>
      <c r="K22" s="3">
        <v>400</v>
      </c>
      <c r="L22" s="9">
        <f>ROUNDDOWN(((J22*K22)/16)/64,0)</f>
        <v>2257</v>
      </c>
      <c r="M22" s="3">
        <f>ROUNDDOWN(((J22*K22)/16)-L22*64,0)</f>
        <v>52</v>
      </c>
      <c r="N22" s="45" t="str">
        <f>CONCATENATE("0x",DEC2HEX(K22,5))</f>
        <v>0x00190</v>
      </c>
      <c r="O22" s="4" t="str">
        <f>CONCATENATE("0x",DEC2HEX(M22+L22*128,5))</f>
        <v>0x468B4</v>
      </c>
      <c r="Q22" s="30">
        <v>5705</v>
      </c>
      <c r="R22" s="32" t="s">
        <v>15</v>
      </c>
      <c r="S22" s="32">
        <v>1</v>
      </c>
      <c r="T22" s="31">
        <v>400</v>
      </c>
      <c r="U22" s="35">
        <f>ROUNDDOWN(((Q22*T22)/16)/64,0)</f>
        <v>2228</v>
      </c>
      <c r="V22" s="31">
        <f>ROUNDDOWN(((Q22*T22)/16)-U22*64,0)</f>
        <v>33</v>
      </c>
      <c r="W22" s="44" t="str">
        <f>CONCATENATE("0x",DEC2HEX(T22,5))</f>
        <v>0x00190</v>
      </c>
      <c r="X22" s="29" t="str">
        <f>CONCATENATE("0x",DEC2HEX(V22+U22*128))</f>
        <v>0x45A21</v>
      </c>
    </row>
    <row r="23" spans="1:24">
      <c r="B23" s="10"/>
      <c r="C23" s="16" t="s">
        <v>14</v>
      </c>
      <c r="D23" s="16" t="s">
        <v>12</v>
      </c>
      <c r="E23" s="69">
        <v>45239</v>
      </c>
      <c r="F23" s="70"/>
      <c r="G23" s="12"/>
      <c r="J23" s="2">
        <v>5785</v>
      </c>
      <c r="K23" s="3">
        <v>400</v>
      </c>
      <c r="L23" s="9">
        <f>ROUNDDOWN(((J23*K23)/16)/64,0)</f>
        <v>2259</v>
      </c>
      <c r="M23" s="3">
        <f>ROUNDDOWN(((J23*K23)/16)-L23*64,0)</f>
        <v>49</v>
      </c>
      <c r="N23" s="45" t="str">
        <f>CONCATENATE("0x",DEC2HEX(K23,5))</f>
        <v>0x00190</v>
      </c>
      <c r="O23" s="4" t="str">
        <f>CONCATENATE("0x",DEC2HEX(M23+L23*128,5))</f>
        <v>0x469B1</v>
      </c>
      <c r="Q23" s="2">
        <v>5685</v>
      </c>
      <c r="R23" s="5" t="s">
        <v>15</v>
      </c>
      <c r="S23" s="5">
        <v>2</v>
      </c>
      <c r="T23" s="3">
        <v>400</v>
      </c>
      <c r="U23" s="9">
        <f>ROUNDDOWN(((Q23*T23)/16)/64,0)</f>
        <v>2220</v>
      </c>
      <c r="V23" s="3">
        <f>ROUNDDOWN(((Q23*T23)/16)-U23*64,0)</f>
        <v>45</v>
      </c>
      <c r="W23" s="45" t="str">
        <f>CONCATENATE("0x",DEC2HEX(T23,5))</f>
        <v>0x00190</v>
      </c>
      <c r="X23" s="4" t="str">
        <f>CONCATENATE("0x",DEC2HEX(V23+U23*128))</f>
        <v>0x4562D</v>
      </c>
    </row>
    <row r="24" spans="1:24">
      <c r="B24" s="10"/>
      <c r="C24" s="13"/>
      <c r="D24" s="13"/>
      <c r="E24" s="13"/>
      <c r="F24" s="13"/>
      <c r="G24" s="12"/>
      <c r="J24" s="2">
        <v>5790</v>
      </c>
      <c r="K24" s="3">
        <v>400</v>
      </c>
      <c r="L24" s="9">
        <f>ROUNDDOWN(((J24*K24)/16)/64,0)</f>
        <v>2261</v>
      </c>
      <c r="M24" s="3">
        <f>ROUNDDOWN(((J24*K24)/16)-L24*64,0)</f>
        <v>46</v>
      </c>
      <c r="N24" s="45" t="str">
        <f>CONCATENATE("0x",DEC2HEX(K24,5))</f>
        <v>0x00190</v>
      </c>
      <c r="O24" s="4" t="str">
        <f>CONCATENATE("0x",DEC2HEX(M24+L24*128,5))</f>
        <v>0x46AAE</v>
      </c>
      <c r="Q24" s="2">
        <v>5665</v>
      </c>
      <c r="R24" s="5" t="s">
        <v>15</v>
      </c>
      <c r="S24" s="5">
        <v>3</v>
      </c>
      <c r="T24" s="3">
        <v>400</v>
      </c>
      <c r="U24" s="9">
        <f>ROUNDDOWN(((Q24*T24)/16)/64,0)</f>
        <v>2212</v>
      </c>
      <c r="V24" s="3">
        <f>ROUNDDOWN(((Q24*T24)/16)-U24*64,0)</f>
        <v>57</v>
      </c>
      <c r="W24" s="45" t="str">
        <f>CONCATENATE("0x",DEC2HEX(T24,5))</f>
        <v>0x00190</v>
      </c>
      <c r="X24" s="4" t="str">
        <f>CONCATENATE("0x",DEC2HEX(V24+U24*128))</f>
        <v>0x45239</v>
      </c>
    </row>
    <row r="25" spans="1:24">
      <c r="B25" s="10"/>
      <c r="C25" s="14" t="s">
        <v>8</v>
      </c>
      <c r="D25" s="15">
        <f>HEX2DEC(E22)</f>
        <v>400</v>
      </c>
      <c r="E25" s="15"/>
      <c r="F25" s="14"/>
      <c r="G25" s="12"/>
      <c r="J25" s="2">
        <v>5800</v>
      </c>
      <c r="K25" s="3">
        <v>400</v>
      </c>
      <c r="L25" s="9">
        <f>ROUNDDOWN(((J25*K25)/16)/64,0)</f>
        <v>2265</v>
      </c>
      <c r="M25" s="3">
        <f>ROUNDDOWN(((J25*K25)/16)-L25*64,0)</f>
        <v>40</v>
      </c>
      <c r="N25" s="45" t="str">
        <f>CONCATENATE("0x",DEC2HEX(K25,5))</f>
        <v>0x00190</v>
      </c>
      <c r="O25" s="4" t="str">
        <f>CONCATENATE("0x",DEC2HEX(M25+L25*128,5))</f>
        <v>0x46CA8</v>
      </c>
      <c r="Q25" s="2">
        <v>5645</v>
      </c>
      <c r="R25" s="5" t="s">
        <v>15</v>
      </c>
      <c r="S25" s="5">
        <v>4</v>
      </c>
      <c r="T25" s="3">
        <v>400</v>
      </c>
      <c r="U25" s="9">
        <f>ROUNDDOWN(((Q25*T25)/16)/64,0)</f>
        <v>2205</v>
      </c>
      <c r="V25" s="3">
        <f>ROUNDDOWN(((Q25*T25)/16)-U25*64,0)</f>
        <v>5</v>
      </c>
      <c r="W25" s="45" t="str">
        <f>CONCATENATE("0x",DEC2HEX(T25,5))</f>
        <v>0x00190</v>
      </c>
      <c r="X25" s="4" t="str">
        <f>CONCATENATE("0x",DEC2HEX(V25+U25*128))</f>
        <v>0x44E85</v>
      </c>
    </row>
    <row r="26" spans="1:24">
      <c r="B26" s="10"/>
      <c r="C26" s="14" t="s">
        <v>9</v>
      </c>
      <c r="D26" s="15">
        <f>ROUNDDOWN(HEX2DEC(E23)/128,0)</f>
        <v>2212</v>
      </c>
      <c r="E26" s="15"/>
      <c r="F26" s="14"/>
      <c r="G26" s="12"/>
      <c r="J26" s="2">
        <v>5805</v>
      </c>
      <c r="K26" s="3">
        <v>400</v>
      </c>
      <c r="L26" s="9">
        <f>ROUNDDOWN(((J26*K26)/16)/64,0)</f>
        <v>2267</v>
      </c>
      <c r="M26" s="3">
        <f>ROUNDDOWN(((J26*K26)/16)-L26*64,0)</f>
        <v>37</v>
      </c>
      <c r="N26" s="45" t="str">
        <f>CONCATENATE("0x",DEC2HEX(K26,5))</f>
        <v>0x00190</v>
      </c>
      <c r="O26" s="4" t="str">
        <f>CONCATENATE("0x",DEC2HEX(M26+L26*128,5))</f>
        <v>0x46DA5</v>
      </c>
      <c r="Q26" s="2">
        <v>5885</v>
      </c>
      <c r="R26" s="5" t="s">
        <v>15</v>
      </c>
      <c r="S26" s="5">
        <v>5</v>
      </c>
      <c r="T26" s="3">
        <v>400</v>
      </c>
      <c r="U26" s="9">
        <f>ROUNDDOWN(((Q26*T26)/16)/64,0)</f>
        <v>2298</v>
      </c>
      <c r="V26" s="3">
        <f>ROUNDDOWN(((Q26*T26)/16)-U26*64,0)</f>
        <v>53</v>
      </c>
      <c r="W26" s="45" t="str">
        <f>CONCATENATE("0x",DEC2HEX(T26,5))</f>
        <v>0x00190</v>
      </c>
      <c r="X26" s="4" t="str">
        <f>CONCATENATE("0x",DEC2HEX(V26+U26*128))</f>
        <v>0x47D35</v>
      </c>
    </row>
    <row r="27" spans="1:24">
      <c r="B27" s="10"/>
      <c r="C27" s="14" t="s">
        <v>10</v>
      </c>
      <c r="D27" s="15">
        <f>HEX2DEC(E23)-128*D26</f>
        <v>57</v>
      </c>
      <c r="E27" s="15"/>
      <c r="F27" s="14"/>
      <c r="G27" s="12"/>
      <c r="J27" s="2">
        <v>5806</v>
      </c>
      <c r="K27" s="3">
        <v>400</v>
      </c>
      <c r="L27" s="9">
        <f>ROUNDDOWN(((J27*K27)/16)/64,0)</f>
        <v>2267</v>
      </c>
      <c r="M27" s="3">
        <f>ROUNDDOWN(((J27*K27)/16)-L27*64,0)</f>
        <v>62</v>
      </c>
      <c r="N27" s="45" t="str">
        <f>CONCATENATE("0x",DEC2HEX(K27,5))</f>
        <v>0x00190</v>
      </c>
      <c r="O27" s="4" t="str">
        <f>CONCATENATE("0x",DEC2HEX(M27+L27*128,5))</f>
        <v>0x46DBE</v>
      </c>
      <c r="Q27" s="2">
        <v>5905</v>
      </c>
      <c r="R27" s="5" t="s">
        <v>15</v>
      </c>
      <c r="S27" s="5">
        <v>6</v>
      </c>
      <c r="T27" s="3">
        <v>400</v>
      </c>
      <c r="U27" s="9">
        <f>ROUNDDOWN(((Q27*T27)/16)/64,0)</f>
        <v>2306</v>
      </c>
      <c r="V27" s="3">
        <f>ROUNDDOWN(((Q27*T27)/16)-U27*64,0)</f>
        <v>41</v>
      </c>
      <c r="W27" s="45" t="str">
        <f>CONCATENATE("0x",DEC2HEX(T27,5))</f>
        <v>0x00190</v>
      </c>
      <c r="X27" s="4" t="str">
        <f>CONCATENATE("0x",DEC2HEX(V27+U27*128))</f>
        <v>0x48129</v>
      </c>
    </row>
    <row r="28" spans="1:24">
      <c r="B28" s="10"/>
      <c r="C28" s="14"/>
      <c r="D28" s="14"/>
      <c r="E28" s="14"/>
      <c r="F28" s="14"/>
      <c r="G28" s="12"/>
      <c r="J28" s="2">
        <v>5809</v>
      </c>
      <c r="K28" s="3">
        <v>400</v>
      </c>
      <c r="L28" s="9">
        <f>ROUNDDOWN(((J28*K28)/16)/64,0)</f>
        <v>2269</v>
      </c>
      <c r="M28" s="3">
        <f>ROUNDDOWN(((J28*K28)/16)-L28*64,0)</f>
        <v>9</v>
      </c>
      <c r="N28" s="45" t="str">
        <f>CONCATENATE("0x",DEC2HEX(K28,5))</f>
        <v>0x00190</v>
      </c>
      <c r="O28" s="4" t="str">
        <f>CONCATENATE("0x",DEC2HEX(M28+L28*128,5))</f>
        <v>0x46E89</v>
      </c>
      <c r="Q28" s="2">
        <v>5925</v>
      </c>
      <c r="R28" s="5" t="s">
        <v>15</v>
      </c>
      <c r="S28" s="5">
        <v>7</v>
      </c>
      <c r="T28" s="3">
        <v>400</v>
      </c>
      <c r="U28" s="9">
        <f>ROUNDDOWN(((Q28*T28)/16)/64,0)</f>
        <v>2314</v>
      </c>
      <c r="V28" s="3">
        <f>ROUNDDOWN(((Q28*T28)/16)-U28*64,0)</f>
        <v>29</v>
      </c>
      <c r="W28" s="45" t="str">
        <f>CONCATENATE("0x",DEC2HEX(T28,5))</f>
        <v>0x00190</v>
      </c>
      <c r="X28" s="4" t="str">
        <f>CONCATENATE("0x",DEC2HEX(V28+U28*128))</f>
        <v>0x4851D</v>
      </c>
    </row>
    <row r="29" spans="1:24">
      <c r="B29" s="10"/>
      <c r="C29" s="65" t="s">
        <v>22</v>
      </c>
      <c r="D29" s="51">
        <f>D11/D25*2000</f>
        <v>40</v>
      </c>
      <c r="E29" s="57" t="s">
        <v>21</v>
      </c>
      <c r="F29" s="58"/>
      <c r="G29" s="12"/>
      <c r="J29" s="2">
        <v>5820</v>
      </c>
      <c r="K29" s="3">
        <v>400</v>
      </c>
      <c r="L29" s="9">
        <f>ROUNDDOWN(((J29*K29)/16)/64,0)</f>
        <v>2273</v>
      </c>
      <c r="M29" s="3">
        <f>ROUNDDOWN(((J29*K29)/16)-L29*64,0)</f>
        <v>28</v>
      </c>
      <c r="N29" s="45" t="str">
        <f>CONCATENATE("0x",DEC2HEX(K29,5))</f>
        <v>0x00190</v>
      </c>
      <c r="O29" s="4" t="str">
        <f>CONCATENATE("0x",DEC2HEX(M29+L29*128,5))</f>
        <v>0x4709C</v>
      </c>
      <c r="Q29" s="2">
        <v>5945</v>
      </c>
      <c r="R29" s="5" t="s">
        <v>15</v>
      </c>
      <c r="S29" s="5">
        <v>8</v>
      </c>
      <c r="T29" s="3">
        <v>400</v>
      </c>
      <c r="U29" s="9">
        <f>ROUNDDOWN(((Q29*T29)/16)/64,0)</f>
        <v>2322</v>
      </c>
      <c r="V29" s="3">
        <f>ROUNDDOWN(((Q29*T29)/16)-U29*64,0)</f>
        <v>17</v>
      </c>
      <c r="W29" s="45" t="str">
        <f>CONCATENATE("0x",DEC2HEX(T29,5))</f>
        <v>0x00190</v>
      </c>
      <c r="X29" s="4" t="str">
        <f>CONCATENATE("0x",DEC2HEX(V29+U29*128))</f>
        <v>0x48911</v>
      </c>
    </row>
    <row r="30" spans="1:24">
      <c r="B30" s="10"/>
      <c r="C30" s="66" t="s">
        <v>5</v>
      </c>
      <c r="D30" s="54">
        <f>2*(D26*64+D27)*(D11/D25)</f>
        <v>5665</v>
      </c>
      <c r="E30" s="59" t="s">
        <v>6</v>
      </c>
      <c r="F30" s="60"/>
      <c r="G30" s="12"/>
      <c r="J30" s="2">
        <v>5825</v>
      </c>
      <c r="K30" s="3">
        <v>400</v>
      </c>
      <c r="L30" s="9">
        <f>ROUNDDOWN(((J30*K30)/16)/64,0)</f>
        <v>2275</v>
      </c>
      <c r="M30" s="3">
        <f>ROUNDDOWN(((J30*K30)/16)-L30*64,0)</f>
        <v>25</v>
      </c>
      <c r="N30" s="45" t="str">
        <f>CONCATENATE("0x",DEC2HEX(K30,5))</f>
        <v>0x00190</v>
      </c>
      <c r="O30" s="4" t="str">
        <f>CONCATENATE("0x",DEC2HEX(M30+L30*128,5))</f>
        <v>0x47199</v>
      </c>
      <c r="Q30" s="30">
        <v>5740</v>
      </c>
      <c r="R30" s="32" t="s">
        <v>16</v>
      </c>
      <c r="S30" s="32">
        <v>1</v>
      </c>
      <c r="T30" s="31">
        <v>400</v>
      </c>
      <c r="U30" s="35">
        <f>ROUNDDOWN(((Q30*T30)/16)/64,0)</f>
        <v>2242</v>
      </c>
      <c r="V30" s="31">
        <f>ROUNDDOWN(((Q30*T30)/16)-U30*64,0)</f>
        <v>12</v>
      </c>
      <c r="W30" s="44" t="str">
        <f>CONCATENATE("0x",DEC2HEX(T30,5))</f>
        <v>0x00190</v>
      </c>
      <c r="X30" s="29" t="str">
        <f>CONCATENATE("0x",DEC2HEX(V30+U30*128))</f>
        <v>0x4610C</v>
      </c>
    </row>
    <row r="31" spans="1:24" ht="16" thickBot="1">
      <c r="B31" s="17"/>
      <c r="C31" s="18"/>
      <c r="D31" s="18"/>
      <c r="E31" s="18"/>
      <c r="F31" s="19"/>
      <c r="G31" s="20"/>
      <c r="J31" s="2">
        <v>5828</v>
      </c>
      <c r="K31" s="3">
        <v>400</v>
      </c>
      <c r="L31" s="9">
        <f>ROUNDDOWN(((J31*K31)/16)/64,0)</f>
        <v>2276</v>
      </c>
      <c r="M31" s="3">
        <f>ROUNDDOWN(((J31*K31)/16)-L31*64,0)</f>
        <v>36</v>
      </c>
      <c r="N31" s="45" t="str">
        <f>CONCATENATE("0x",DEC2HEX(K31,5))</f>
        <v>0x00190</v>
      </c>
      <c r="O31" s="4" t="str">
        <f>CONCATENATE("0x",DEC2HEX(M31+L31*128,5))</f>
        <v>0x47224</v>
      </c>
      <c r="Q31" s="2">
        <v>5760</v>
      </c>
      <c r="R31" s="5" t="s">
        <v>16</v>
      </c>
      <c r="S31" s="5">
        <v>2</v>
      </c>
      <c r="T31" s="3">
        <v>400</v>
      </c>
      <c r="U31" s="9">
        <f>ROUNDDOWN(((Q31*T31)/16)/64,0)</f>
        <v>2250</v>
      </c>
      <c r="V31" s="3">
        <f>ROUNDDOWN(((Q31*T31)/16)-U31*64,0)</f>
        <v>0</v>
      </c>
      <c r="W31" s="45" t="str">
        <f>CONCATENATE("0x",DEC2HEX(T31,5))</f>
        <v>0x00190</v>
      </c>
      <c r="X31" s="4" t="str">
        <f>CONCATENATE("0x",DEC2HEX(V31+U31*128))</f>
        <v>0x46500</v>
      </c>
    </row>
    <row r="32" spans="1:24">
      <c r="A32" s="49"/>
      <c r="B32" s="49"/>
      <c r="C32" s="49"/>
      <c r="D32" s="49"/>
      <c r="E32" s="49"/>
      <c r="F32" s="50"/>
      <c r="G32" s="49"/>
      <c r="H32" s="49"/>
      <c r="J32" s="2">
        <v>5840</v>
      </c>
      <c r="K32" s="3">
        <v>400</v>
      </c>
      <c r="L32" s="9">
        <f>ROUNDDOWN(((J32*K32)/16)/64,0)</f>
        <v>2281</v>
      </c>
      <c r="M32" s="3">
        <f>ROUNDDOWN(((J32*K32)/16)-L32*64,0)</f>
        <v>16</v>
      </c>
      <c r="N32" s="45" t="str">
        <f>CONCATENATE("0x",DEC2HEX(K32,5))</f>
        <v>0x00190</v>
      </c>
      <c r="O32" s="4" t="str">
        <f>CONCATENATE("0x",DEC2HEX(M32+L32*128,5))</f>
        <v>0x47490</v>
      </c>
      <c r="Q32" s="2">
        <v>5780</v>
      </c>
      <c r="R32" s="5" t="s">
        <v>16</v>
      </c>
      <c r="S32" s="5">
        <v>3</v>
      </c>
      <c r="T32" s="3">
        <v>400</v>
      </c>
      <c r="U32" s="9">
        <f>ROUNDDOWN(((Q32*T32)/16)/64,0)</f>
        <v>2257</v>
      </c>
      <c r="V32" s="3">
        <f>ROUNDDOWN(((Q32*T32)/16)-U32*64,0)</f>
        <v>52</v>
      </c>
      <c r="W32" s="45" t="str">
        <f>CONCATENATE("0x",DEC2HEX(T32,5))</f>
        <v>0x00190</v>
      </c>
      <c r="X32" s="4" t="str">
        <f>CONCATENATE("0x",DEC2HEX(V32+U32*128))</f>
        <v>0x468B4</v>
      </c>
    </row>
    <row r="33" spans="1:25">
      <c r="A33" s="49"/>
      <c r="B33" s="49"/>
      <c r="C33" s="49"/>
      <c r="D33" s="49"/>
      <c r="E33" s="49"/>
      <c r="F33" s="49"/>
      <c r="G33" s="49"/>
      <c r="H33" s="49"/>
      <c r="J33" s="2">
        <v>5843</v>
      </c>
      <c r="K33" s="3">
        <v>400</v>
      </c>
      <c r="L33" s="9">
        <f>ROUNDDOWN(((J33*K33)/16)/64,0)</f>
        <v>2282</v>
      </c>
      <c r="M33" s="3">
        <f>ROUNDDOWN(((J33*K33)/16)-L33*64,0)</f>
        <v>27</v>
      </c>
      <c r="N33" s="45" t="str">
        <f>CONCATENATE("0x",DEC2HEX(K33,5))</f>
        <v>0x00190</v>
      </c>
      <c r="O33" s="4" t="str">
        <f>CONCATENATE("0x",DEC2HEX(M33+L33*128,5))</f>
        <v>0x4751B</v>
      </c>
      <c r="Q33" s="2">
        <v>5800</v>
      </c>
      <c r="R33" s="5" t="s">
        <v>16</v>
      </c>
      <c r="S33" s="5">
        <v>4</v>
      </c>
      <c r="T33" s="3">
        <v>400</v>
      </c>
      <c r="U33" s="9">
        <f>ROUNDDOWN(((Q33*T33)/16)/64,0)</f>
        <v>2265</v>
      </c>
      <c r="V33" s="3">
        <f>ROUNDDOWN(((Q33*T33)/16)-U33*64,0)</f>
        <v>40</v>
      </c>
      <c r="W33" s="45" t="str">
        <f>CONCATENATE("0x",DEC2HEX(T33,5))</f>
        <v>0x00190</v>
      </c>
      <c r="X33" s="4" t="str">
        <f>CONCATENATE("0x",DEC2HEX(V33+U33*128))</f>
        <v>0x46CA8</v>
      </c>
    </row>
    <row r="34" spans="1:25">
      <c r="J34" s="2">
        <v>5845</v>
      </c>
      <c r="K34" s="3">
        <v>400</v>
      </c>
      <c r="L34" s="9">
        <f>ROUNDDOWN(((J34*K34)/16)/64,0)</f>
        <v>2283</v>
      </c>
      <c r="M34" s="3">
        <f>ROUNDDOWN(((J34*K34)/16)-L34*64,0)</f>
        <v>13</v>
      </c>
      <c r="N34" s="45" t="str">
        <f>CONCATENATE("0x",DEC2HEX(K34,5))</f>
        <v>0x00190</v>
      </c>
      <c r="O34" s="4" t="str">
        <f>CONCATENATE("0x",DEC2HEX(M34+L34*128,5))</f>
        <v>0x4758D</v>
      </c>
      <c r="Q34" s="2">
        <v>5820</v>
      </c>
      <c r="R34" s="5" t="s">
        <v>16</v>
      </c>
      <c r="S34" s="5">
        <v>5</v>
      </c>
      <c r="T34" s="3">
        <v>400</v>
      </c>
      <c r="U34" s="9">
        <f>ROUNDDOWN(((Q34*T34)/16)/64,0)</f>
        <v>2273</v>
      </c>
      <c r="V34" s="3">
        <f>ROUNDDOWN(((Q34*T34)/16)-U34*64,0)</f>
        <v>28</v>
      </c>
      <c r="W34" s="45" t="str">
        <f>CONCATENATE("0x",DEC2HEX(T34,5))</f>
        <v>0x00190</v>
      </c>
      <c r="X34" s="4" t="str">
        <f>CONCATENATE("0x",DEC2HEX(V34+U34*128))</f>
        <v>0x4709C</v>
      </c>
    </row>
    <row r="35" spans="1:25">
      <c r="J35" s="2">
        <v>5847</v>
      </c>
      <c r="K35" s="3">
        <v>400</v>
      </c>
      <c r="L35" s="9">
        <f>ROUNDDOWN(((J35*K35)/16)/64,0)</f>
        <v>2283</v>
      </c>
      <c r="M35" s="3">
        <f>ROUNDDOWN(((J35*K35)/16)-L35*64,0)</f>
        <v>63</v>
      </c>
      <c r="N35" s="45" t="str">
        <f>CONCATENATE("0x",DEC2HEX(K35,5))</f>
        <v>0x00190</v>
      </c>
      <c r="O35" s="4" t="str">
        <f>CONCATENATE("0x",DEC2HEX(M35+L35*128,5))</f>
        <v>0x475BF</v>
      </c>
      <c r="Q35" s="2">
        <v>5840</v>
      </c>
      <c r="R35" s="5" t="s">
        <v>16</v>
      </c>
      <c r="S35" s="5">
        <v>6</v>
      </c>
      <c r="T35" s="3">
        <v>400</v>
      </c>
      <c r="U35" s="9">
        <f>ROUNDDOWN(((Q35*T35)/16)/64,0)</f>
        <v>2281</v>
      </c>
      <c r="V35" s="3">
        <f>ROUNDDOWN(((Q35*T35)/16)-U35*64,0)</f>
        <v>16</v>
      </c>
      <c r="W35" s="45" t="str">
        <f>CONCATENATE("0x",DEC2HEX(T35,5))</f>
        <v>0x00190</v>
      </c>
      <c r="X35" s="4" t="str">
        <f>CONCATENATE("0x",DEC2HEX(V35+U35*128))</f>
        <v>0x47490</v>
      </c>
    </row>
    <row r="36" spans="1:25">
      <c r="J36" s="2">
        <v>5860</v>
      </c>
      <c r="K36" s="3">
        <v>400</v>
      </c>
      <c r="L36" s="9">
        <f>ROUNDDOWN(((J36*K36)/16)/64,0)</f>
        <v>2289</v>
      </c>
      <c r="M36" s="3">
        <f>ROUNDDOWN(((J36*K36)/16)-L36*64,0)</f>
        <v>4</v>
      </c>
      <c r="N36" s="45" t="str">
        <f>CONCATENATE("0x",DEC2HEX(K36,5))</f>
        <v>0x00190</v>
      </c>
      <c r="O36" s="4" t="str">
        <f>CONCATENATE("0x",DEC2HEX(M36+L36*128,5))</f>
        <v>0x47884</v>
      </c>
      <c r="Q36" s="2">
        <v>5860</v>
      </c>
      <c r="R36" s="5" t="s">
        <v>16</v>
      </c>
      <c r="S36" s="5">
        <v>7</v>
      </c>
      <c r="T36" s="3">
        <v>400</v>
      </c>
      <c r="U36" s="9">
        <f>ROUNDDOWN(((Q36*T36)/16)/64,0)</f>
        <v>2289</v>
      </c>
      <c r="V36" s="3">
        <f>ROUNDDOWN(((Q36*T36)/16)-U36*64,0)</f>
        <v>4</v>
      </c>
      <c r="W36" s="45" t="str">
        <f>CONCATENATE("0x",DEC2HEX(T36,5))</f>
        <v>0x00190</v>
      </c>
      <c r="X36" s="4" t="str">
        <f>CONCATENATE("0x",DEC2HEX(V36+U36*128))</f>
        <v>0x47884</v>
      </c>
    </row>
    <row r="37" spans="1:25">
      <c r="J37" s="2">
        <v>5865</v>
      </c>
      <c r="K37" s="3">
        <v>400</v>
      </c>
      <c r="L37" s="9">
        <f>ROUNDDOWN(((J37*K37)/16)/64,0)</f>
        <v>2291</v>
      </c>
      <c r="M37" s="3">
        <f>ROUNDDOWN(((J37*K37)/16)-L37*64,0)</f>
        <v>1</v>
      </c>
      <c r="N37" s="45" t="str">
        <f>CONCATENATE("0x",DEC2HEX(K37,5))</f>
        <v>0x00190</v>
      </c>
      <c r="O37" s="4" t="str">
        <f>CONCATENATE("0x",DEC2HEX(M37+L37*128,5))</f>
        <v>0x47981</v>
      </c>
      <c r="Q37" s="2">
        <v>5880</v>
      </c>
      <c r="R37" s="5" t="s">
        <v>16</v>
      </c>
      <c r="S37" s="5">
        <v>8</v>
      </c>
      <c r="T37" s="3">
        <v>400</v>
      </c>
      <c r="U37" s="9">
        <f>ROUNDDOWN(((Q37*T37)/16)/64,0)</f>
        <v>2296</v>
      </c>
      <c r="V37" s="3">
        <f>ROUNDDOWN(((Q37*T37)/16)-U37*64,0)</f>
        <v>56</v>
      </c>
      <c r="W37" s="45" t="str">
        <f>CONCATENATE("0x",DEC2HEX(T37,5))</f>
        <v>0x00190</v>
      </c>
      <c r="X37" s="4" t="str">
        <f>CONCATENATE("0x",DEC2HEX(V37+U37*128))</f>
        <v>0x47C38</v>
      </c>
    </row>
    <row r="38" spans="1:25">
      <c r="J38" s="2">
        <v>5866</v>
      </c>
      <c r="K38" s="3">
        <v>400</v>
      </c>
      <c r="L38" s="9">
        <f>ROUNDDOWN(((J38*K38)/16)/64,0)</f>
        <v>2291</v>
      </c>
      <c r="M38" s="3">
        <f>ROUNDDOWN(((J38*K38)/16)-L38*64,0)</f>
        <v>26</v>
      </c>
      <c r="N38" s="45" t="str">
        <f>CONCATENATE("0x",DEC2HEX(K38,5))</f>
        <v>0x00190</v>
      </c>
      <c r="O38" s="4" t="str">
        <f>CONCATENATE("0x",DEC2HEX(M38+L38*128,5))</f>
        <v>0x4799A</v>
      </c>
      <c r="Q38" s="30">
        <v>5658</v>
      </c>
      <c r="R38" s="32" t="s">
        <v>17</v>
      </c>
      <c r="S38" s="32">
        <v>1</v>
      </c>
      <c r="T38" s="31">
        <v>400</v>
      </c>
      <c r="U38" s="35">
        <f>ROUNDDOWN(((Q38*T38)/16)/64,0)</f>
        <v>2210</v>
      </c>
      <c r="V38" s="31">
        <f>ROUNDDOWN(((Q38*T38)/16)-U38*64,0)</f>
        <v>10</v>
      </c>
      <c r="W38" s="44" t="str">
        <f>CONCATENATE("0x",DEC2HEX(T38,5))</f>
        <v>0x00190</v>
      </c>
      <c r="X38" s="29" t="str">
        <f>CONCATENATE("0x",DEC2HEX(V38+U38*128))</f>
        <v>0x4510A</v>
      </c>
    </row>
    <row r="39" spans="1:25">
      <c r="J39" s="2">
        <v>5880</v>
      </c>
      <c r="K39" s="3">
        <v>400</v>
      </c>
      <c r="L39" s="9">
        <f>ROUNDDOWN(((J39*K39)/16)/64,0)</f>
        <v>2296</v>
      </c>
      <c r="M39" s="3">
        <f>ROUNDDOWN(((J39*K39)/16)-L39*64,0)</f>
        <v>56</v>
      </c>
      <c r="N39" s="45" t="str">
        <f>CONCATENATE("0x",DEC2HEX(K39,5))</f>
        <v>0x00190</v>
      </c>
      <c r="O39" s="4" t="str">
        <f>CONCATENATE("0x",DEC2HEX(M39+L39*128,5))</f>
        <v>0x47C38</v>
      </c>
      <c r="Q39" s="2">
        <v>5695</v>
      </c>
      <c r="R39" s="5" t="s">
        <v>17</v>
      </c>
      <c r="S39" s="5">
        <v>2</v>
      </c>
      <c r="T39" s="3">
        <v>400</v>
      </c>
      <c r="U39" s="9">
        <f>ROUNDDOWN(((Q39*T39)/16)/64,0)</f>
        <v>2224</v>
      </c>
      <c r="V39" s="3">
        <f>ROUNDDOWN(((Q39*T39)/16)-U39*64,0)</f>
        <v>39</v>
      </c>
      <c r="W39" s="45" t="str">
        <f>CONCATENATE("0x",DEC2HEX(T39,5))</f>
        <v>0x00190</v>
      </c>
      <c r="X39" s="4" t="str">
        <f>CONCATENATE("0x",DEC2HEX(V39+U39*128))</f>
        <v>0x45827</v>
      </c>
    </row>
    <row r="40" spans="1:25">
      <c r="J40" s="2">
        <v>5880</v>
      </c>
      <c r="K40" s="3">
        <v>400</v>
      </c>
      <c r="L40" s="9">
        <f>ROUNDDOWN(((J40*K40)/16)/64,0)</f>
        <v>2296</v>
      </c>
      <c r="M40" s="3">
        <f>ROUNDDOWN(((J40*K40)/16)-L40*64,0)</f>
        <v>56</v>
      </c>
      <c r="N40" s="45" t="str">
        <f>CONCATENATE("0x",DEC2HEX(K40,5))</f>
        <v>0x00190</v>
      </c>
      <c r="O40" s="4" t="str">
        <f>CONCATENATE("0x",DEC2HEX(M40+L40*128,5))</f>
        <v>0x47C38</v>
      </c>
      <c r="Q40" s="2">
        <v>5732</v>
      </c>
      <c r="R40" s="5" t="s">
        <v>17</v>
      </c>
      <c r="S40" s="5">
        <v>3</v>
      </c>
      <c r="T40" s="3">
        <v>400</v>
      </c>
      <c r="U40" s="9">
        <f>ROUNDDOWN(((Q40*T40)/16)/64,0)</f>
        <v>2239</v>
      </c>
      <c r="V40" s="3">
        <f>ROUNDDOWN(((Q40*T40)/16)-U40*64,0)</f>
        <v>4</v>
      </c>
      <c r="W40" s="45" t="str">
        <f>CONCATENATE("0x",DEC2HEX(T40,5))</f>
        <v>0x00190</v>
      </c>
      <c r="X40" s="4" t="str">
        <f>CONCATENATE("0x",DEC2HEX(V40+U40*128))</f>
        <v>0x45F84</v>
      </c>
    </row>
    <row r="41" spans="1:25">
      <c r="J41" s="2">
        <v>5885</v>
      </c>
      <c r="K41" s="3">
        <v>400</v>
      </c>
      <c r="L41" s="9">
        <f>ROUNDDOWN(((J41*K41)/16)/64,0)</f>
        <v>2298</v>
      </c>
      <c r="M41" s="3">
        <f>ROUNDDOWN(((J41*K41)/16)-L41*64,0)</f>
        <v>53</v>
      </c>
      <c r="N41" s="45" t="str">
        <f>CONCATENATE("0x",DEC2HEX(K41,5))</f>
        <v>0x00190</v>
      </c>
      <c r="O41" s="4" t="str">
        <f>CONCATENATE("0x",DEC2HEX(M41+L41*128,5))</f>
        <v>0x47D35</v>
      </c>
      <c r="Q41" s="2">
        <v>5769</v>
      </c>
      <c r="R41" s="5" t="s">
        <v>17</v>
      </c>
      <c r="S41" s="5">
        <v>4</v>
      </c>
      <c r="T41" s="3">
        <v>400</v>
      </c>
      <c r="U41" s="9">
        <f>ROUNDDOWN(((Q41*T41)/16)/64,0)</f>
        <v>2253</v>
      </c>
      <c r="V41" s="3">
        <f>ROUNDDOWN(((Q41*T41)/16)-U41*64,0)</f>
        <v>33</v>
      </c>
      <c r="W41" s="45" t="str">
        <f>CONCATENATE("0x",DEC2HEX(T41,5))</f>
        <v>0x00190</v>
      </c>
      <c r="X41" s="4" t="str">
        <f>CONCATENATE("0x",DEC2HEX(V41+U41*128))</f>
        <v>0x466A1</v>
      </c>
    </row>
    <row r="42" spans="1:25">
      <c r="J42" s="2">
        <v>5905</v>
      </c>
      <c r="K42" s="3">
        <v>400</v>
      </c>
      <c r="L42" s="9">
        <f>ROUNDDOWN(((J42*K42)/16)/64,0)</f>
        <v>2306</v>
      </c>
      <c r="M42" s="3">
        <f>ROUNDDOWN(((J42*K42)/16)-L42*64,0)</f>
        <v>41</v>
      </c>
      <c r="N42" s="45" t="str">
        <f>CONCATENATE("0x",DEC2HEX(K42,5))</f>
        <v>0x00190</v>
      </c>
      <c r="O42" s="4" t="str">
        <f>CONCATENATE("0x",DEC2HEX(M42+L42*128,5))</f>
        <v>0x48129</v>
      </c>
      <c r="Q42" s="2">
        <v>5806</v>
      </c>
      <c r="R42" s="5" t="s">
        <v>17</v>
      </c>
      <c r="S42" s="5">
        <v>5</v>
      </c>
      <c r="T42" s="3">
        <v>400</v>
      </c>
      <c r="U42" s="9">
        <f>ROUNDDOWN(((Q42*T42)/16)/64,0)</f>
        <v>2267</v>
      </c>
      <c r="V42" s="3">
        <f>ROUNDDOWN(((Q42*T42)/16)-U42*64,0)</f>
        <v>62</v>
      </c>
      <c r="W42" s="45" t="str">
        <f>CONCATENATE("0x",DEC2HEX(T42,5))</f>
        <v>0x00190</v>
      </c>
      <c r="X42" s="4" t="str">
        <f>CONCATENATE("0x",DEC2HEX(V42+U42*128))</f>
        <v>0x46DBE</v>
      </c>
    </row>
    <row r="43" spans="1:25">
      <c r="J43" s="2">
        <v>5917</v>
      </c>
      <c r="K43" s="3">
        <v>400</v>
      </c>
      <c r="L43" s="9">
        <f>ROUNDDOWN(((J43*K43)/16)/64,0)</f>
        <v>2311</v>
      </c>
      <c r="M43" s="3">
        <f>ROUNDDOWN(((J43*K43)/16)-L43*64,0)</f>
        <v>21</v>
      </c>
      <c r="N43" s="45" t="str">
        <f>CONCATENATE("0x",DEC2HEX(K43,5))</f>
        <v>0x00190</v>
      </c>
      <c r="O43" s="4" t="str">
        <f>CONCATENATE("0x",DEC2HEX(M43+L43*128,5))</f>
        <v>0x48395</v>
      </c>
      <c r="Q43" s="2">
        <v>5843</v>
      </c>
      <c r="R43" s="5" t="s">
        <v>17</v>
      </c>
      <c r="S43" s="5">
        <v>6</v>
      </c>
      <c r="T43" s="3">
        <v>400</v>
      </c>
      <c r="U43" s="9">
        <f>ROUNDDOWN(((Q43*T43)/16)/64,0)</f>
        <v>2282</v>
      </c>
      <c r="V43" s="3">
        <f>ROUNDDOWN(((Q43*T43)/16)-U43*64,0)</f>
        <v>27</v>
      </c>
      <c r="W43" s="45" t="str">
        <f>CONCATENATE("0x",DEC2HEX(T43,5))</f>
        <v>0x00190</v>
      </c>
      <c r="X43" s="4" t="str">
        <f>CONCATENATE("0x",DEC2HEX(V43+U43*128))</f>
        <v>0x4751B</v>
      </c>
    </row>
    <row r="44" spans="1:25">
      <c r="J44" s="2">
        <v>5925</v>
      </c>
      <c r="K44" s="3">
        <v>400</v>
      </c>
      <c r="L44" s="9">
        <f>ROUNDDOWN(((J44*K44)/16)/64,0)</f>
        <v>2314</v>
      </c>
      <c r="M44" s="3">
        <f>ROUNDDOWN(((J44*K44)/16)-L44*64,0)</f>
        <v>29</v>
      </c>
      <c r="N44" s="45" t="str">
        <f>CONCATENATE("0x",DEC2HEX(K44,5))</f>
        <v>0x00190</v>
      </c>
      <c r="O44" s="4" t="str">
        <f>CONCATENATE("0x",DEC2HEX(M44+L44*128,5))</f>
        <v>0x4851D</v>
      </c>
      <c r="Q44" s="2">
        <v>5880</v>
      </c>
      <c r="R44" s="5" t="s">
        <v>17</v>
      </c>
      <c r="S44" s="5">
        <v>7</v>
      </c>
      <c r="T44" s="3">
        <v>400</v>
      </c>
      <c r="U44" s="9">
        <f>ROUNDDOWN(((Q44*T44)/16)/64,0)</f>
        <v>2296</v>
      </c>
      <c r="V44" s="3">
        <f>ROUNDDOWN(((Q44*T44)/16)-U44*64,0)</f>
        <v>56</v>
      </c>
      <c r="W44" s="45" t="str">
        <f>CONCATENATE("0x",DEC2HEX(T44,5))</f>
        <v>0x00190</v>
      </c>
      <c r="X44" s="4" t="str">
        <f>CONCATENATE("0x",DEC2HEX(V44+U44*128))</f>
        <v>0x47C38</v>
      </c>
    </row>
    <row r="45" spans="1:25">
      <c r="J45" s="21">
        <v>5945</v>
      </c>
      <c r="K45" s="22">
        <v>400</v>
      </c>
      <c r="L45" s="23">
        <f>ROUNDDOWN(((J45*K45)/16)/64,0)</f>
        <v>2322</v>
      </c>
      <c r="M45" s="22">
        <f>ROUNDDOWN(((J45*K45)/16)-L45*64,0)</f>
        <v>17</v>
      </c>
      <c r="N45" s="46" t="str">
        <f>CONCATENATE("0x",DEC2HEX(K45,5))</f>
        <v>0x00190</v>
      </c>
      <c r="O45" s="24" t="str">
        <f>CONCATENATE("0x",DEC2HEX(M45+L45*128,5))</f>
        <v>0x48911</v>
      </c>
      <c r="Q45" s="21">
        <v>5917</v>
      </c>
      <c r="R45" s="28" t="s">
        <v>17</v>
      </c>
      <c r="S45" s="28">
        <v>8</v>
      </c>
      <c r="T45" s="22">
        <v>400</v>
      </c>
      <c r="U45" s="23">
        <f>ROUNDDOWN(((Q45*T45)/16)/64,0)</f>
        <v>2311</v>
      </c>
      <c r="V45" s="22">
        <f>ROUNDDOWN(((Q45*T45)/16)-U45*64,0)</f>
        <v>21</v>
      </c>
      <c r="W45" s="46" t="str">
        <f>CONCATENATE("0x",DEC2HEX(T45,5))</f>
        <v>0x00190</v>
      </c>
      <c r="X45" s="24" t="str">
        <f>CONCATENATE("0x",DEC2HEX(V45+U45*128))</f>
        <v>0x48395</v>
      </c>
    </row>
    <row r="46" spans="1:25">
      <c r="P46" s="36"/>
      <c r="Q46" s="37"/>
      <c r="R46" s="38"/>
      <c r="S46" s="38"/>
      <c r="T46" s="39"/>
      <c r="U46" s="39"/>
      <c r="V46" s="39"/>
      <c r="W46" s="39"/>
      <c r="X46" s="40"/>
      <c r="Y46" s="36"/>
    </row>
    <row r="51" spans="16:25">
      <c r="P51" s="36"/>
      <c r="Q51" s="37"/>
      <c r="R51" s="38"/>
      <c r="S51" s="38"/>
      <c r="T51" s="39"/>
      <c r="U51" s="39"/>
      <c r="V51" s="39"/>
      <c r="W51" s="39"/>
      <c r="X51" s="40"/>
      <c r="Y51" s="36"/>
    </row>
    <row r="52" spans="16:25">
      <c r="P52" s="36"/>
      <c r="Q52" s="37"/>
      <c r="R52" s="38"/>
      <c r="S52" s="38"/>
      <c r="T52" s="39"/>
      <c r="U52" s="39"/>
      <c r="V52" s="39"/>
      <c r="W52" s="39"/>
      <c r="X52" s="40"/>
      <c r="Y52" s="36"/>
    </row>
    <row r="53" spans="16:25">
      <c r="P53" s="36"/>
      <c r="Q53" s="37"/>
      <c r="R53" s="38"/>
      <c r="S53" s="38"/>
      <c r="T53" s="39"/>
      <c r="U53" s="39"/>
      <c r="V53" s="39"/>
      <c r="W53" s="39"/>
      <c r="X53" s="40"/>
      <c r="Y53" s="36"/>
    </row>
    <row r="54" spans="16:25">
      <c r="P54" s="36"/>
      <c r="Q54" s="37"/>
      <c r="R54" s="38"/>
      <c r="S54" s="38"/>
      <c r="T54" s="39"/>
      <c r="U54" s="39"/>
      <c r="V54" s="39"/>
      <c r="W54" s="39"/>
      <c r="X54" s="40"/>
      <c r="Y54" s="36"/>
    </row>
  </sheetData>
  <mergeCells count="13">
    <mergeCell ref="E30:F30"/>
    <mergeCell ref="E29:F29"/>
    <mergeCell ref="E23:F23"/>
    <mergeCell ref="C6:F6"/>
    <mergeCell ref="C20:F20"/>
    <mergeCell ref="E9:F9"/>
    <mergeCell ref="E8:F8"/>
    <mergeCell ref="E22:F22"/>
    <mergeCell ref="E16:F16"/>
    <mergeCell ref="E17:F17"/>
    <mergeCell ref="B3:G3"/>
    <mergeCell ref="J3:O3"/>
    <mergeCell ref="Q3:X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JHU/APL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Gilbert</dc:creator>
  <cp:lastModifiedBy>Jacob Gilbert</cp:lastModifiedBy>
  <dcterms:created xsi:type="dcterms:W3CDTF">2015-04-30T15:39:00Z</dcterms:created>
  <dcterms:modified xsi:type="dcterms:W3CDTF">2015-05-01T17:04:14Z</dcterms:modified>
</cp:coreProperties>
</file>