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0" windowWidth="22995" windowHeight="10050" activeTab="4"/>
  </bookViews>
  <sheets>
    <sheet name="Đề 3" sheetId="1" r:id="rId1"/>
    <sheet name="Đề 5" sheetId="2" r:id="rId2"/>
    <sheet name="Đề 1" sheetId="3" r:id="rId3"/>
    <sheet name="Đề 2" sheetId="4" r:id="rId4"/>
    <sheet name="Đề 4" sheetId="5" r:id="rId5"/>
    <sheet name="Đề 6" sheetId="6" r:id="rId6"/>
  </sheets>
  <calcPr calcId="144525"/>
</workbook>
</file>

<file path=xl/calcChain.xml><?xml version="1.0" encoding="utf-8"?>
<calcChain xmlns="http://schemas.openxmlformats.org/spreadsheetml/2006/main">
  <c r="G4" i="5" l="1"/>
  <c r="G5" i="5"/>
  <c r="G6" i="5"/>
  <c r="G7" i="5"/>
  <c r="G8" i="5"/>
  <c r="G9" i="5"/>
  <c r="G10" i="5"/>
  <c r="G3" i="5"/>
  <c r="F4" i="5"/>
  <c r="F5" i="5"/>
  <c r="F6" i="5"/>
  <c r="F7" i="5"/>
  <c r="F8" i="5"/>
  <c r="F9" i="5"/>
  <c r="F10" i="5"/>
  <c r="F3" i="5"/>
  <c r="E4" i="5"/>
  <c r="E5" i="5"/>
  <c r="E6" i="5"/>
  <c r="E7" i="5"/>
  <c r="E8" i="5"/>
  <c r="E9" i="5"/>
  <c r="E10" i="5"/>
  <c r="E3" i="5"/>
  <c r="C4" i="5"/>
  <c r="C5" i="5"/>
  <c r="C6" i="5"/>
  <c r="C7" i="5"/>
  <c r="C8" i="5"/>
  <c r="C9" i="5"/>
  <c r="C10" i="5"/>
  <c r="C3" i="5"/>
  <c r="C20" i="6"/>
  <c r="B20" i="6"/>
  <c r="G5" i="6"/>
  <c r="G6" i="6"/>
  <c r="G7" i="6"/>
  <c r="G8" i="6"/>
  <c r="G4" i="6"/>
  <c r="E5" i="6" l="1"/>
  <c r="E6" i="6"/>
  <c r="E7" i="6"/>
  <c r="E8" i="6"/>
  <c r="E4" i="6"/>
  <c r="B5" i="6"/>
  <c r="B6" i="6"/>
  <c r="B7" i="6"/>
  <c r="B8" i="6"/>
  <c r="B4" i="6"/>
  <c r="E14" i="4"/>
  <c r="F14" i="4"/>
  <c r="G14" i="4"/>
  <c r="H14" i="4"/>
  <c r="D14" i="4"/>
  <c r="H5" i="4"/>
  <c r="H6" i="4"/>
  <c r="H7" i="4"/>
  <c r="H8" i="4"/>
  <c r="H9" i="4"/>
  <c r="H10" i="4"/>
  <c r="H11" i="4"/>
  <c r="H12" i="4"/>
  <c r="H13" i="4"/>
  <c r="H4" i="4"/>
  <c r="G5" i="4"/>
  <c r="G6" i="4"/>
  <c r="G7" i="4"/>
  <c r="G8" i="4"/>
  <c r="G9" i="4"/>
  <c r="G10" i="4"/>
  <c r="G11" i="4"/>
  <c r="G12" i="4"/>
  <c r="G13" i="4"/>
  <c r="G4" i="4"/>
  <c r="F5" i="4"/>
  <c r="F6" i="4"/>
  <c r="F7" i="4"/>
  <c r="F8" i="4"/>
  <c r="F9" i="4"/>
  <c r="F10" i="4"/>
  <c r="F11" i="4"/>
  <c r="F12" i="4"/>
  <c r="F13" i="4"/>
  <c r="F4" i="4"/>
  <c r="E5" i="4"/>
  <c r="E6" i="4"/>
  <c r="E7" i="4"/>
  <c r="E8" i="4"/>
  <c r="E9" i="4"/>
  <c r="E10" i="4"/>
  <c r="E11" i="4"/>
  <c r="E12" i="4"/>
  <c r="E13" i="4"/>
  <c r="E4" i="4"/>
  <c r="G4" i="3"/>
  <c r="G5" i="3"/>
  <c r="G6" i="3"/>
  <c r="G7" i="3"/>
  <c r="G8" i="3"/>
  <c r="G9" i="3"/>
  <c r="G10" i="3"/>
  <c r="G3" i="3"/>
  <c r="F4" i="3"/>
  <c r="F5" i="3"/>
  <c r="F6" i="3"/>
  <c r="F7" i="3"/>
  <c r="F8" i="3"/>
  <c r="F9" i="3"/>
  <c r="F10" i="3"/>
  <c r="F3" i="3"/>
  <c r="E4" i="3"/>
  <c r="E5" i="3"/>
  <c r="E6" i="3"/>
  <c r="E7" i="3"/>
  <c r="E8" i="3"/>
  <c r="E9" i="3"/>
  <c r="E10" i="3"/>
  <c r="E3" i="3"/>
  <c r="C4" i="3"/>
  <c r="C5" i="3"/>
  <c r="C6" i="3"/>
  <c r="C7" i="3"/>
  <c r="C8" i="3"/>
  <c r="C9" i="3"/>
  <c r="C10" i="3"/>
  <c r="C3" i="3"/>
  <c r="H4" i="2"/>
  <c r="H5" i="2"/>
  <c r="H6" i="2"/>
  <c r="H7" i="2"/>
  <c r="H8" i="2"/>
  <c r="H9" i="2"/>
  <c r="H10" i="2"/>
  <c r="H11" i="2"/>
  <c r="H12" i="2"/>
  <c r="H3" i="2"/>
  <c r="G4" i="2"/>
  <c r="G5" i="2"/>
  <c r="G6" i="2"/>
  <c r="G7" i="2"/>
  <c r="G8" i="2"/>
  <c r="G9" i="2"/>
  <c r="G10" i="2"/>
  <c r="G11" i="2"/>
  <c r="G12" i="2"/>
  <c r="G3" i="2"/>
  <c r="F4" i="2"/>
  <c r="F5" i="2"/>
  <c r="F6" i="2"/>
  <c r="F7" i="2"/>
  <c r="F8" i="2"/>
  <c r="F9" i="2"/>
  <c r="F10" i="2"/>
  <c r="F11" i="2"/>
  <c r="F12" i="2"/>
  <c r="F3" i="2"/>
  <c r="D4" i="2"/>
  <c r="D5" i="2"/>
  <c r="D6" i="2"/>
  <c r="D7" i="2"/>
  <c r="D8" i="2"/>
  <c r="D9" i="2"/>
  <c r="D10" i="2"/>
  <c r="D11" i="2"/>
  <c r="D12" i="2"/>
  <c r="D3" i="2"/>
  <c r="A5" i="3" l="1"/>
  <c r="A6" i="3" s="1"/>
  <c r="A7" i="3" s="1"/>
  <c r="A8" i="3" s="1"/>
  <c r="A9" i="3" s="1"/>
  <c r="A10" i="3" s="1"/>
  <c r="A4" i="3"/>
  <c r="A5" i="5"/>
  <c r="A6" i="5" s="1"/>
  <c r="A7" i="5" s="1"/>
  <c r="A8" i="5" s="1"/>
  <c r="A9" i="5" s="1"/>
  <c r="A10" i="5" s="1"/>
  <c r="A4" i="5"/>
  <c r="A4" i="2"/>
  <c r="A5" i="2" s="1"/>
  <c r="A6" i="2" s="1"/>
  <c r="A7" i="2" s="1"/>
  <c r="A8" i="2" s="1"/>
  <c r="A9" i="2" s="1"/>
  <c r="A10" i="2" s="1"/>
  <c r="A11" i="2" s="1"/>
  <c r="A12" i="2" s="1"/>
  <c r="H16" i="1"/>
  <c r="H15" i="1"/>
  <c r="H14" i="1"/>
  <c r="H13" i="1"/>
  <c r="I16" i="1"/>
  <c r="I5" i="1"/>
  <c r="I6" i="1"/>
  <c r="I7" i="1"/>
  <c r="I8" i="1"/>
  <c r="I9" i="1"/>
  <c r="I11" i="1"/>
  <c r="I12" i="1"/>
  <c r="I3" i="1"/>
  <c r="G16" i="1"/>
  <c r="G15" i="1"/>
  <c r="G14" i="1"/>
  <c r="G13" i="1"/>
  <c r="H5" i="1"/>
  <c r="H6" i="1"/>
  <c r="H7" i="1"/>
  <c r="H8" i="1"/>
  <c r="H9" i="1"/>
  <c r="H11" i="1"/>
  <c r="H12" i="1"/>
  <c r="H3" i="1"/>
  <c r="C22" i="1"/>
  <c r="G3" i="1"/>
  <c r="A11" i="1"/>
  <c r="A12" i="1" s="1"/>
  <c r="A10" i="1"/>
  <c r="A5" i="1"/>
  <c r="A6" i="1" s="1"/>
  <c r="A7" i="1" s="1"/>
  <c r="A8" i="1" s="1"/>
  <c r="A9" i="1" s="1"/>
  <c r="A4" i="1"/>
  <c r="A3" i="1"/>
  <c r="G5" i="1"/>
  <c r="G6" i="1"/>
  <c r="G7" i="1"/>
  <c r="G8" i="1"/>
  <c r="G9" i="1"/>
  <c r="G11" i="1"/>
  <c r="G12" i="1"/>
  <c r="F12" i="1"/>
  <c r="F11" i="1"/>
  <c r="F9" i="1"/>
  <c r="F8" i="1"/>
  <c r="F7" i="1"/>
  <c r="F6" i="1"/>
  <c r="F5" i="1"/>
  <c r="F3" i="1"/>
  <c r="I15" i="1" l="1"/>
  <c r="I13" i="1"/>
  <c r="I14" i="1"/>
</calcChain>
</file>

<file path=xl/sharedStrings.xml><?xml version="1.0" encoding="utf-8"?>
<sst xmlns="http://schemas.openxmlformats.org/spreadsheetml/2006/main" count="212" uniqueCount="132">
  <si>
    <t>BẢNG LƯƠNG NHÂN VIÊN</t>
  </si>
  <si>
    <t>STT</t>
  </si>
  <si>
    <t>HỌ VÀ TÊN</t>
  </si>
  <si>
    <t>CHỨC VỤ</t>
  </si>
  <si>
    <t>LCB</t>
  </si>
  <si>
    <t>NGÀY CÔNG</t>
  </si>
  <si>
    <t>PCCV</t>
  </si>
  <si>
    <t>LƯƠNG</t>
  </si>
  <si>
    <t>TẠM ỨNG</t>
  </si>
  <si>
    <t>CÒN LẠI</t>
  </si>
  <si>
    <t>Nguyễn Hữu Hải</t>
  </si>
  <si>
    <t>TP</t>
  </si>
  <si>
    <t>Nguyễn Văn Na</t>
  </si>
  <si>
    <t>Lê Thanh Hùng</t>
  </si>
  <si>
    <t>Đỗ Đức Thuận</t>
  </si>
  <si>
    <t>Lê Đức Luận</t>
  </si>
  <si>
    <t>Bùi Tuấn Anh</t>
  </si>
  <si>
    <t>Lê Thị Hường</t>
  </si>
  <si>
    <t>Lê Minh Hai</t>
  </si>
  <si>
    <t>PGĐ</t>
  </si>
  <si>
    <t>NV</t>
  </si>
  <si>
    <t>PP</t>
  </si>
  <si>
    <t>KT</t>
  </si>
  <si>
    <t>GĐ</t>
  </si>
  <si>
    <t>Trần Thị Ánh</t>
  </si>
  <si>
    <t>Nguyễn Thị Ngọc</t>
  </si>
  <si>
    <t>TỔNG CỘNG</t>
  </si>
  <si>
    <t>BÌNH QUÂN</t>
  </si>
  <si>
    <t>CAO NHẤT</t>
  </si>
  <si>
    <t>THẤP NHẤT</t>
  </si>
  <si>
    <t>MÃ NV</t>
  </si>
  <si>
    <t>P_BAN</t>
  </si>
  <si>
    <t>C.VỤ</t>
  </si>
  <si>
    <t>THỰC LĨNH</t>
  </si>
  <si>
    <t>A01</t>
  </si>
  <si>
    <t>B01</t>
  </si>
  <si>
    <t>A02</t>
  </si>
  <si>
    <t>C01</t>
  </si>
  <si>
    <t>C02</t>
  </si>
  <si>
    <t>A03</t>
  </si>
  <si>
    <t>B02</t>
  </si>
  <si>
    <t>B03</t>
  </si>
  <si>
    <t>A04</t>
  </si>
  <si>
    <t>B06</t>
  </si>
  <si>
    <t>Trương Thị Chi</t>
  </si>
  <si>
    <t>Nguyễn An</t>
  </si>
  <si>
    <t>Đặng Quốc Bình</t>
  </si>
  <si>
    <t>Nguyễn Đức Duy</t>
  </si>
  <si>
    <t>Nguyễn Vũ Dũng</t>
  </si>
  <si>
    <t>Phạm Cao Đăng</t>
  </si>
  <si>
    <t>Nguyễn Chí Khiết</t>
  </si>
  <si>
    <t>Phạm Hải Lan</t>
  </si>
  <si>
    <t>Huỳnh Phi Long</t>
  </si>
  <si>
    <t>Phạm Bích Loan</t>
  </si>
  <si>
    <t>Bảng phụ 1</t>
  </si>
  <si>
    <t>Mã</t>
  </si>
  <si>
    <t>A</t>
  </si>
  <si>
    <t>B</t>
  </si>
  <si>
    <t>C</t>
  </si>
  <si>
    <t>Tên phòng ban</t>
  </si>
  <si>
    <t>Kế hoạch</t>
  </si>
  <si>
    <t>Hành Chính</t>
  </si>
  <si>
    <t>Kế Toán</t>
  </si>
  <si>
    <t>Bảng phụ 2</t>
  </si>
  <si>
    <t>THỐNG KÊ BÁN HÀNG</t>
  </si>
  <si>
    <t>Mã Hàng</t>
  </si>
  <si>
    <t>Tên Hàng</t>
  </si>
  <si>
    <t>Số Lượng</t>
  </si>
  <si>
    <t>Đơn giá</t>
  </si>
  <si>
    <t>Giảm giá</t>
  </si>
  <si>
    <t>Thành Tiền</t>
  </si>
  <si>
    <t>AT</t>
  </si>
  <si>
    <t>QJ</t>
  </si>
  <si>
    <t>QK</t>
  </si>
  <si>
    <t>SM</t>
  </si>
  <si>
    <t>BẢNG PHỤ</t>
  </si>
  <si>
    <t>Đơn Giá</t>
  </si>
  <si>
    <t>Áo thun</t>
  </si>
  <si>
    <t>Sơ mi</t>
  </si>
  <si>
    <t>Quần kaki</t>
  </si>
  <si>
    <t>Quần jean</t>
  </si>
  <si>
    <t>Bảng Theo Dõi Hàng Hóa</t>
  </si>
  <si>
    <t>Mặt hàng</t>
  </si>
  <si>
    <t>Tên hàng</t>
  </si>
  <si>
    <t>Hàng nhập</t>
  </si>
  <si>
    <t>Hàng xuất</t>
  </si>
  <si>
    <t>Số lượng</t>
  </si>
  <si>
    <t>Trị giá</t>
  </si>
  <si>
    <t>T001</t>
  </si>
  <si>
    <t>T002</t>
  </si>
  <si>
    <t>A001</t>
  </si>
  <si>
    <t>P002</t>
  </si>
  <si>
    <t>Danh Mục Hàng Hóa</t>
  </si>
  <si>
    <t>ĐVT</t>
  </si>
  <si>
    <t>Loại</t>
  </si>
  <si>
    <t>Vi tính</t>
  </si>
  <si>
    <t>Photocopy</t>
  </si>
  <si>
    <t>Tivi</t>
  </si>
  <si>
    <t>Tủ lạnh</t>
  </si>
  <si>
    <t>Cái</t>
  </si>
  <si>
    <t>Bảng thống kê</t>
  </si>
  <si>
    <t>Tổng SL</t>
  </si>
  <si>
    <t>Tổng Trị giá</t>
  </si>
  <si>
    <t>BẢNG TÍNH TIỀN NHẬP HÀNG</t>
  </si>
  <si>
    <t>Loại hàng</t>
  </si>
  <si>
    <t>Giá</t>
  </si>
  <si>
    <t>Thuế</t>
  </si>
  <si>
    <t>Phí vận chuyển</t>
  </si>
  <si>
    <t>Tiền</t>
  </si>
  <si>
    <t>D</t>
  </si>
  <si>
    <t>Xe Wave</t>
  </si>
  <si>
    <t>Xe Exciter</t>
  </si>
  <si>
    <t>Xe Yamaha</t>
  </si>
  <si>
    <t>Xe Honda</t>
  </si>
  <si>
    <t>Đầu máy</t>
  </si>
  <si>
    <t>Máy lạnh</t>
  </si>
  <si>
    <t>Casette</t>
  </si>
  <si>
    <t>Radio</t>
  </si>
  <si>
    <t>VẬN CHUYỂN HÀNG</t>
  </si>
  <si>
    <t>Mã số</t>
  </si>
  <si>
    <t>Tên tuyến</t>
  </si>
  <si>
    <t>Số lượng(tấn)</t>
  </si>
  <si>
    <t>Giá cước</t>
  </si>
  <si>
    <t>Phí bốc xếp</t>
  </si>
  <si>
    <t>Thành tiền</t>
  </si>
  <si>
    <t>CMA</t>
  </si>
  <si>
    <t>NTR</t>
  </si>
  <si>
    <t>HNO</t>
  </si>
  <si>
    <t>Bảng phụ:</t>
  </si>
  <si>
    <t>Cà Mau</t>
  </si>
  <si>
    <t>Nha Trang</t>
  </si>
  <si>
    <t>Hà Nội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</si>
</sst>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;[Red]#,##0"/>
  </numFmts>
  <fonts count="3" x14ac:knownFonts="1">
    <font>
      <sz val="11"/>
      <color theme="1"/>
      <name val="Calibri"/>
      <family val="2"/>
      <charset val="163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/>
    </xf>
    <xf numFmtId="0" fontId="1" fillId="0" borderId="0" xfId="0" applyFont="1"/>
    <xf numFmtId="0" fontId="1" fillId="0" borderId="1" xfId="0" applyFont="1" applyBorder="1"/>
    <xf numFmtId="0" fontId="0" fillId="0" borderId="1" xfId="0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3" fontId="0" fillId="0" borderId="1" xfId="0" applyNumberFormat="1" applyBorder="1"/>
    <xf numFmtId="164" fontId="0" fillId="0" borderId="1" xfId="0" applyNumberFormat="1" applyBorder="1" applyAlignment="1">
      <alignment horizontal="center" vertical="center"/>
    </xf>
    <xf numFmtId="164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zoomScaleNormal="100" workbookViewId="0">
      <selection activeCell="J3" sqref="J3"/>
    </sheetView>
  </sheetViews>
  <sheetFormatPr defaultRowHeight="15" x14ac:dyDescent="0.25"/>
  <cols>
    <col min="1" max="3" width="9.28515625" style="2" customWidth="1"/>
    <col min="4" max="4" width="10.42578125" style="2" customWidth="1"/>
    <col min="5" max="5" width="10.85546875" style="2" customWidth="1"/>
    <col min="6" max="6" width="9.28515625" style="2" customWidth="1"/>
    <col min="7" max="7" width="11.85546875" style="2" customWidth="1"/>
    <col min="8" max="8" width="12" style="2" customWidth="1"/>
    <col min="9" max="9" width="10.28515625" style="2" customWidth="1"/>
  </cols>
  <sheetData>
    <row r="1" spans="1:9" x14ac:dyDescent="0.25">
      <c r="A1" s="19" t="s">
        <v>0</v>
      </c>
      <c r="B1" s="19"/>
      <c r="C1" s="19"/>
      <c r="D1" s="19"/>
      <c r="E1" s="19"/>
      <c r="F1" s="19"/>
      <c r="G1" s="19"/>
      <c r="H1" s="19"/>
      <c r="I1" s="19"/>
    </row>
    <row r="2" spans="1:9" x14ac:dyDescent="0.25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</row>
    <row r="3" spans="1:9" x14ac:dyDescent="0.25">
      <c r="A3" s="3">
        <f>1</f>
        <v>1</v>
      </c>
      <c r="B3" s="4" t="s">
        <v>10</v>
      </c>
      <c r="C3" s="3" t="s">
        <v>11</v>
      </c>
      <c r="D3" s="3">
        <v>3000000</v>
      </c>
      <c r="E3" s="3">
        <v>25</v>
      </c>
      <c r="F3" s="3">
        <f>IF(C3="GĐ",600000,IF(OR(C3="PGĐ",C3="TP"),400000,IF(OR(C3="PP",C3="KT"),300000,IF(E3&gt;25,150000,0))))</f>
        <v>400000</v>
      </c>
      <c r="G3" s="3">
        <f>IF(E3&gt;25,D3*E3+(D3/E3)*2*(E3-25),D3*E3)</f>
        <v>75000000</v>
      </c>
      <c r="H3" s="5">
        <f>ROUNDUP(((G3+F3)*2)/3,-3)</f>
        <v>50267000</v>
      </c>
      <c r="I3" s="3">
        <f>G3-H3</f>
        <v>24733000</v>
      </c>
    </row>
    <row r="4" spans="1:9" x14ac:dyDescent="0.25">
      <c r="A4" s="3">
        <f>A3+1</f>
        <v>2</v>
      </c>
      <c r="B4" s="4" t="s">
        <v>25</v>
      </c>
      <c r="C4" s="3"/>
      <c r="D4" s="3"/>
      <c r="E4" s="3"/>
      <c r="F4" s="3"/>
      <c r="G4" s="3"/>
      <c r="H4" s="5"/>
      <c r="I4" s="3"/>
    </row>
    <row r="5" spans="1:9" x14ac:dyDescent="0.25">
      <c r="A5" s="3">
        <f t="shared" ref="A5:A9" si="0">A4+1</f>
        <v>3</v>
      </c>
      <c r="B5" s="4" t="s">
        <v>12</v>
      </c>
      <c r="C5" s="3" t="s">
        <v>23</v>
      </c>
      <c r="D5" s="3">
        <v>4000000</v>
      </c>
      <c r="E5" s="3">
        <v>27</v>
      </c>
      <c r="F5" s="3">
        <f t="shared" ref="F5:F11" si="1">IF(C5="GĐ",600000,IF(OR(C5="PGĐ",C5="TP"),400000,IF(OR(C5="PP",C5="KT"),300000,IF(E5&gt;25,150000,0))))</f>
        <v>600000</v>
      </c>
      <c r="G5" s="3">
        <f t="shared" ref="G5:G12" si="2">IF(E5&gt;25,D5*E5+(D5/E5)*2*(E5-25),D5*E5)</f>
        <v>108592592.5925926</v>
      </c>
      <c r="H5" s="5">
        <f t="shared" ref="H5:H12" si="3">ROUNDUP(((G5+F5)*2)/3,-3)</f>
        <v>72796000</v>
      </c>
      <c r="I5" s="3">
        <f t="shared" ref="I5:I12" si="4">G5-H5</f>
        <v>35796592.592592597</v>
      </c>
    </row>
    <row r="6" spans="1:9" x14ac:dyDescent="0.25">
      <c r="A6" s="3">
        <f t="shared" si="0"/>
        <v>4</v>
      </c>
      <c r="B6" s="4" t="s">
        <v>13</v>
      </c>
      <c r="C6" s="3" t="s">
        <v>20</v>
      </c>
      <c r="D6" s="3">
        <v>150000</v>
      </c>
      <c r="E6" s="3">
        <v>21</v>
      </c>
      <c r="F6" s="3">
        <f t="shared" si="1"/>
        <v>0</v>
      </c>
      <c r="G6" s="3">
        <f t="shared" si="2"/>
        <v>3150000</v>
      </c>
      <c r="H6" s="5">
        <f t="shared" si="3"/>
        <v>2100000</v>
      </c>
      <c r="I6" s="3">
        <f t="shared" si="4"/>
        <v>1050000</v>
      </c>
    </row>
    <row r="7" spans="1:9" x14ac:dyDescent="0.25">
      <c r="A7" s="3">
        <f t="shared" si="0"/>
        <v>5</v>
      </c>
      <c r="B7" s="4" t="s">
        <v>14</v>
      </c>
      <c r="C7" s="3" t="s">
        <v>19</v>
      </c>
      <c r="D7" s="3">
        <v>350000</v>
      </c>
      <c r="E7" s="3">
        <v>28</v>
      </c>
      <c r="F7" s="3">
        <f t="shared" si="1"/>
        <v>400000</v>
      </c>
      <c r="G7" s="3">
        <f t="shared" si="2"/>
        <v>9875000</v>
      </c>
      <c r="H7" s="5">
        <f t="shared" si="3"/>
        <v>6850000</v>
      </c>
      <c r="I7" s="3">
        <f t="shared" si="4"/>
        <v>3025000</v>
      </c>
    </row>
    <row r="8" spans="1:9" x14ac:dyDescent="0.25">
      <c r="A8" s="3">
        <f t="shared" si="0"/>
        <v>6</v>
      </c>
      <c r="B8" s="4" t="s">
        <v>15</v>
      </c>
      <c r="C8" s="3" t="s">
        <v>20</v>
      </c>
      <c r="D8" s="3">
        <v>1500000</v>
      </c>
      <c r="E8" s="3">
        <v>27</v>
      </c>
      <c r="F8" s="3">
        <f t="shared" si="1"/>
        <v>150000</v>
      </c>
      <c r="G8" s="3">
        <f t="shared" si="2"/>
        <v>40722222.222222224</v>
      </c>
      <c r="H8" s="5">
        <f t="shared" si="3"/>
        <v>27249000</v>
      </c>
      <c r="I8" s="3">
        <f t="shared" si="4"/>
        <v>13473222.222222224</v>
      </c>
    </row>
    <row r="9" spans="1:9" x14ac:dyDescent="0.25">
      <c r="A9" s="3">
        <f t="shared" si="0"/>
        <v>7</v>
      </c>
      <c r="B9" s="4" t="s">
        <v>16</v>
      </c>
      <c r="C9" s="3" t="s">
        <v>21</v>
      </c>
      <c r="D9" s="3">
        <v>2500000</v>
      </c>
      <c r="E9" s="3">
        <v>26</v>
      </c>
      <c r="F9" s="3">
        <f t="shared" si="1"/>
        <v>300000</v>
      </c>
      <c r="G9" s="3">
        <f t="shared" si="2"/>
        <v>65192307.692307696</v>
      </c>
      <c r="H9" s="5">
        <f t="shared" si="3"/>
        <v>43662000</v>
      </c>
      <c r="I9" s="3">
        <f t="shared" si="4"/>
        <v>21530307.692307696</v>
      </c>
    </row>
    <row r="10" spans="1:9" x14ac:dyDescent="0.25">
      <c r="A10" s="3">
        <f>A9+1</f>
        <v>8</v>
      </c>
      <c r="B10" s="4" t="s">
        <v>24</v>
      </c>
      <c r="C10" s="3"/>
      <c r="D10" s="3"/>
      <c r="E10" s="3"/>
      <c r="F10" s="3"/>
      <c r="G10" s="3"/>
      <c r="H10" s="5"/>
      <c r="I10" s="3"/>
    </row>
    <row r="11" spans="1:9" x14ac:dyDescent="0.25">
      <c r="A11" s="3">
        <f>A10+1</f>
        <v>9</v>
      </c>
      <c r="B11" s="4" t="s">
        <v>17</v>
      </c>
      <c r="C11" s="3" t="s">
        <v>22</v>
      </c>
      <c r="D11" s="3">
        <v>2000000</v>
      </c>
      <c r="E11" s="3">
        <v>22</v>
      </c>
      <c r="F11" s="3">
        <f t="shared" si="1"/>
        <v>300000</v>
      </c>
      <c r="G11" s="3">
        <f t="shared" si="2"/>
        <v>44000000</v>
      </c>
      <c r="H11" s="5">
        <f t="shared" si="3"/>
        <v>29534000</v>
      </c>
      <c r="I11" s="3">
        <f t="shared" si="4"/>
        <v>14466000</v>
      </c>
    </row>
    <row r="12" spans="1:9" x14ac:dyDescent="0.25">
      <c r="A12" s="3">
        <f t="shared" ref="A12" si="5">A11+1</f>
        <v>10</v>
      </c>
      <c r="B12" s="4" t="s">
        <v>18</v>
      </c>
      <c r="C12" s="3" t="s">
        <v>19</v>
      </c>
      <c r="D12" s="3">
        <v>3500000</v>
      </c>
      <c r="E12" s="3">
        <v>28</v>
      </c>
      <c r="F12" s="3">
        <f>IF(C12="GĐ",600000,IF(OR(C12="PGĐ",C12="TP"),400000,IF(OR(C12="PP",C12="KT"),300000,IF(E12&gt;25,150000,0))))</f>
        <v>400000</v>
      </c>
      <c r="G12" s="3">
        <f t="shared" si="2"/>
        <v>98750000</v>
      </c>
      <c r="H12" s="5">
        <f t="shared" si="3"/>
        <v>66100000</v>
      </c>
      <c r="I12" s="3">
        <f t="shared" si="4"/>
        <v>32650000</v>
      </c>
    </row>
    <row r="13" spans="1:9" x14ac:dyDescent="0.25">
      <c r="A13" s="3"/>
      <c r="B13" s="19" t="s">
        <v>26</v>
      </c>
      <c r="C13" s="19"/>
      <c r="D13" s="19"/>
      <c r="E13" s="19"/>
      <c r="F13" s="19"/>
      <c r="G13" s="3">
        <f>SUM(G3:G12)</f>
        <v>445282122.50712252</v>
      </c>
      <c r="H13" s="3">
        <f t="shared" ref="H13" si="6">SUM(H3:H12)</f>
        <v>298558000</v>
      </c>
      <c r="I13" s="3">
        <f>SUM(I3:I12)</f>
        <v>146724122.50712252</v>
      </c>
    </row>
    <row r="14" spans="1:9" x14ac:dyDescent="0.25">
      <c r="A14" s="3"/>
      <c r="B14" s="20" t="s">
        <v>27</v>
      </c>
      <c r="C14" s="20"/>
      <c r="D14" s="20"/>
      <c r="E14" s="20"/>
      <c r="F14" s="20"/>
      <c r="G14" s="3">
        <f>AVERAGE(G3:G12)</f>
        <v>55660265.313390315</v>
      </c>
      <c r="H14" s="3">
        <f t="shared" ref="H14:I14" si="7">AVERAGE(H3:H12)</f>
        <v>37319750</v>
      </c>
      <c r="I14" s="3">
        <f t="shared" si="7"/>
        <v>18340515.313390315</v>
      </c>
    </row>
    <row r="15" spans="1:9" x14ac:dyDescent="0.25">
      <c r="A15" s="3"/>
      <c r="B15" s="20" t="s">
        <v>28</v>
      </c>
      <c r="C15" s="20"/>
      <c r="D15" s="20"/>
      <c r="E15" s="20"/>
      <c r="F15" s="20"/>
      <c r="G15" s="3">
        <f>MAX(G3:G12)</f>
        <v>108592592.5925926</v>
      </c>
      <c r="H15" s="3">
        <f t="shared" ref="H15:I15" si="8">MAX(H3:H12)</f>
        <v>72796000</v>
      </c>
      <c r="I15" s="3">
        <f t="shared" si="8"/>
        <v>35796592.592592597</v>
      </c>
    </row>
    <row r="16" spans="1:9" x14ac:dyDescent="0.25">
      <c r="A16" s="3"/>
      <c r="B16" s="20" t="s">
        <v>29</v>
      </c>
      <c r="C16" s="20"/>
      <c r="D16" s="20"/>
      <c r="E16" s="20"/>
      <c r="F16" s="20"/>
      <c r="G16" s="3">
        <f>MIN(G3:G12)</f>
        <v>3150000</v>
      </c>
      <c r="H16" s="3">
        <f t="shared" ref="H16:I16" si="9">MIN(H3:H12)</f>
        <v>2100000</v>
      </c>
      <c r="I16" s="3">
        <f t="shared" si="9"/>
        <v>1050000</v>
      </c>
    </row>
    <row r="22" spans="3:3" x14ac:dyDescent="0.25">
      <c r="C22" s="2">
        <f>ROUNDUP(((G5+F5)*2)/3,((G5+F5)*2)/3&lt;0)</f>
        <v>72795062</v>
      </c>
    </row>
  </sheetData>
  <mergeCells count="5">
    <mergeCell ref="A1:I1"/>
    <mergeCell ref="B13:F13"/>
    <mergeCell ref="B14:F14"/>
    <mergeCell ref="B15:F15"/>
    <mergeCell ref="B16:F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zoomScale="115" zoomScaleNormal="115" workbookViewId="0">
      <selection activeCell="I8" sqref="I8"/>
    </sheetView>
  </sheetViews>
  <sheetFormatPr defaultRowHeight="15" x14ac:dyDescent="0.25"/>
  <cols>
    <col min="1" max="1" width="11" bestFit="1" customWidth="1"/>
    <col min="2" max="2" width="14.140625" bestFit="1" customWidth="1"/>
    <col min="3" max="3" width="16.28515625" bestFit="1" customWidth="1"/>
    <col min="4" max="4" width="11.140625" bestFit="1" customWidth="1"/>
    <col min="5" max="5" width="8" bestFit="1" customWidth="1"/>
    <col min="6" max="6" width="6.7109375" bestFit="1" customWidth="1"/>
    <col min="7" max="7" width="8.5703125" bestFit="1" customWidth="1"/>
    <col min="8" max="8" width="11" bestFit="1" customWidth="1"/>
  </cols>
  <sheetData>
    <row r="1" spans="1:8" x14ac:dyDescent="0.25">
      <c r="A1" s="21"/>
      <c r="B1" s="21"/>
      <c r="C1" s="21"/>
      <c r="D1" s="21"/>
      <c r="E1" s="21"/>
      <c r="F1" s="21"/>
      <c r="G1" s="21"/>
      <c r="H1" s="21"/>
    </row>
    <row r="2" spans="1:8" x14ac:dyDescent="0.25">
      <c r="A2" s="13" t="s">
        <v>1</v>
      </c>
      <c r="B2" s="13" t="s">
        <v>30</v>
      </c>
      <c r="C2" s="13" t="s">
        <v>2</v>
      </c>
      <c r="D2" s="13" t="s">
        <v>31</v>
      </c>
      <c r="E2" s="13" t="s">
        <v>32</v>
      </c>
      <c r="F2" s="13" t="s">
        <v>6</v>
      </c>
      <c r="G2" s="13" t="s">
        <v>7</v>
      </c>
      <c r="H2" s="13" t="s">
        <v>33</v>
      </c>
    </row>
    <row r="3" spans="1:8" x14ac:dyDescent="0.25">
      <c r="A3" s="3">
        <v>1</v>
      </c>
      <c r="B3" s="3" t="s">
        <v>34</v>
      </c>
      <c r="C3" s="7" t="s">
        <v>44</v>
      </c>
      <c r="D3" s="6" t="str">
        <f>HLOOKUP(LEFT(B3,1),$B$15:$E$16,2)</f>
        <v>Kế hoạch</v>
      </c>
      <c r="E3" s="3" t="s">
        <v>23</v>
      </c>
      <c r="F3" s="3">
        <f>VLOOKUP(E3,$B$20:$C$24,2,0)</f>
        <v>50000</v>
      </c>
      <c r="G3" s="6">
        <f>VLOOKUP(E3,$B$19:$D$24,3,0)</f>
        <v>700000</v>
      </c>
      <c r="H3" s="6">
        <f>SUM(F3,G3)</f>
        <v>750000</v>
      </c>
    </row>
    <row r="4" spans="1:8" x14ac:dyDescent="0.25">
      <c r="A4" s="3">
        <f>A3+1</f>
        <v>2</v>
      </c>
      <c r="B4" s="3" t="s">
        <v>35</v>
      </c>
      <c r="C4" s="7" t="s">
        <v>45</v>
      </c>
      <c r="D4" s="6" t="str">
        <f t="shared" ref="D4:D12" si="0">HLOOKUP(LEFT(B4,1),$B$15:$E$16,2)</f>
        <v>Hành Chính</v>
      </c>
      <c r="E4" s="3" t="s">
        <v>19</v>
      </c>
      <c r="F4" s="3">
        <f t="shared" ref="F4:F12" si="1">VLOOKUP(E4,$B$20:$C$24,2,0)</f>
        <v>40000</v>
      </c>
      <c r="G4" s="6">
        <f t="shared" ref="G4:G12" si="2">VLOOKUP(E4,$B$19:$D$24,3,0)</f>
        <v>650000</v>
      </c>
      <c r="H4" s="6">
        <f t="shared" ref="H4:H12" si="3">SUM(F4,G4)</f>
        <v>690000</v>
      </c>
    </row>
    <row r="5" spans="1:8" x14ac:dyDescent="0.25">
      <c r="A5" s="3">
        <f t="shared" ref="A5:A12" si="4">A4+1</f>
        <v>3</v>
      </c>
      <c r="B5" s="3" t="s">
        <v>36</v>
      </c>
      <c r="C5" s="7" t="s">
        <v>46</v>
      </c>
      <c r="D5" s="6" t="str">
        <f t="shared" si="0"/>
        <v>Kế hoạch</v>
      </c>
      <c r="E5" s="3" t="s">
        <v>11</v>
      </c>
      <c r="F5" s="3">
        <f t="shared" si="1"/>
        <v>30000</v>
      </c>
      <c r="G5" s="6">
        <f t="shared" si="2"/>
        <v>600000</v>
      </c>
      <c r="H5" s="6">
        <f t="shared" si="3"/>
        <v>630000</v>
      </c>
    </row>
    <row r="6" spans="1:8" x14ac:dyDescent="0.25">
      <c r="A6" s="3">
        <f t="shared" si="4"/>
        <v>4</v>
      </c>
      <c r="B6" s="3" t="s">
        <v>38</v>
      </c>
      <c r="C6" s="7" t="s">
        <v>47</v>
      </c>
      <c r="D6" s="6" t="str">
        <f t="shared" si="0"/>
        <v>Kế Toán</v>
      </c>
      <c r="E6" s="3" t="s">
        <v>20</v>
      </c>
      <c r="F6" s="3">
        <f t="shared" si="1"/>
        <v>0</v>
      </c>
      <c r="G6" s="6">
        <f t="shared" si="2"/>
        <v>380000</v>
      </c>
      <c r="H6" s="6">
        <f t="shared" si="3"/>
        <v>380000</v>
      </c>
    </row>
    <row r="7" spans="1:8" x14ac:dyDescent="0.25">
      <c r="A7" s="3">
        <f t="shared" si="4"/>
        <v>5</v>
      </c>
      <c r="B7" s="3" t="s">
        <v>39</v>
      </c>
      <c r="C7" s="7" t="s">
        <v>48</v>
      </c>
      <c r="D7" s="6" t="str">
        <f t="shared" si="0"/>
        <v>Kế hoạch</v>
      </c>
      <c r="E7" s="3" t="s">
        <v>11</v>
      </c>
      <c r="F7" s="3">
        <f t="shared" si="1"/>
        <v>30000</v>
      </c>
      <c r="G7" s="6">
        <f t="shared" si="2"/>
        <v>600000</v>
      </c>
      <c r="H7" s="6">
        <f t="shared" si="3"/>
        <v>630000</v>
      </c>
    </row>
    <row r="8" spans="1:8" x14ac:dyDescent="0.25">
      <c r="A8" s="3">
        <f t="shared" si="4"/>
        <v>6</v>
      </c>
      <c r="B8" s="3" t="s">
        <v>40</v>
      </c>
      <c r="C8" s="7" t="s">
        <v>49</v>
      </c>
      <c r="D8" s="6" t="str">
        <f t="shared" si="0"/>
        <v>Hành Chính</v>
      </c>
      <c r="E8" s="3" t="s">
        <v>21</v>
      </c>
      <c r="F8" s="3">
        <f t="shared" si="1"/>
        <v>25000</v>
      </c>
      <c r="G8" s="6">
        <f t="shared" si="2"/>
        <v>450000</v>
      </c>
      <c r="H8" s="6">
        <f t="shared" si="3"/>
        <v>475000</v>
      </c>
    </row>
    <row r="9" spans="1:8" x14ac:dyDescent="0.25">
      <c r="A9" s="3">
        <f t="shared" si="4"/>
        <v>7</v>
      </c>
      <c r="B9" s="3" t="s">
        <v>37</v>
      </c>
      <c r="C9" s="7" t="s">
        <v>50</v>
      </c>
      <c r="D9" s="6" t="str">
        <f t="shared" si="0"/>
        <v>Kế Toán</v>
      </c>
      <c r="E9" s="3" t="s">
        <v>20</v>
      </c>
      <c r="F9" s="3">
        <f t="shared" si="1"/>
        <v>0</v>
      </c>
      <c r="G9" s="6">
        <f t="shared" si="2"/>
        <v>380000</v>
      </c>
      <c r="H9" s="6">
        <f t="shared" si="3"/>
        <v>380000</v>
      </c>
    </row>
    <row r="10" spans="1:8" x14ac:dyDescent="0.25">
      <c r="A10" s="3">
        <f t="shared" si="4"/>
        <v>8</v>
      </c>
      <c r="B10" s="3" t="s">
        <v>41</v>
      </c>
      <c r="C10" s="7" t="s">
        <v>51</v>
      </c>
      <c r="D10" s="6" t="str">
        <f t="shared" si="0"/>
        <v>Hành Chính</v>
      </c>
      <c r="E10" s="3" t="s">
        <v>20</v>
      </c>
      <c r="F10" s="3">
        <f t="shared" si="1"/>
        <v>0</v>
      </c>
      <c r="G10" s="6">
        <f t="shared" si="2"/>
        <v>380000</v>
      </c>
      <c r="H10" s="6">
        <f t="shared" si="3"/>
        <v>380000</v>
      </c>
    </row>
    <row r="11" spans="1:8" x14ac:dyDescent="0.25">
      <c r="A11" s="3">
        <f t="shared" si="4"/>
        <v>9</v>
      </c>
      <c r="B11" s="3" t="s">
        <v>42</v>
      </c>
      <c r="C11" s="7" t="s">
        <v>52</v>
      </c>
      <c r="D11" s="6" t="str">
        <f t="shared" si="0"/>
        <v>Kế hoạch</v>
      </c>
      <c r="E11" s="3" t="s">
        <v>20</v>
      </c>
      <c r="F11" s="3">
        <f t="shared" si="1"/>
        <v>0</v>
      </c>
      <c r="G11" s="6">
        <f t="shared" si="2"/>
        <v>380000</v>
      </c>
      <c r="H11" s="6">
        <f t="shared" si="3"/>
        <v>380000</v>
      </c>
    </row>
    <row r="12" spans="1:8" x14ac:dyDescent="0.25">
      <c r="A12" s="3">
        <f t="shared" si="4"/>
        <v>10</v>
      </c>
      <c r="B12" s="3" t="s">
        <v>43</v>
      </c>
      <c r="C12" s="7" t="s">
        <v>53</v>
      </c>
      <c r="D12" s="6" t="str">
        <f t="shared" si="0"/>
        <v>Hành Chính</v>
      </c>
      <c r="E12" s="3" t="s">
        <v>21</v>
      </c>
      <c r="F12" s="3">
        <f t="shared" si="1"/>
        <v>25000</v>
      </c>
      <c r="G12" s="6">
        <f t="shared" si="2"/>
        <v>450000</v>
      </c>
      <c r="H12" s="6">
        <f t="shared" si="3"/>
        <v>475000</v>
      </c>
    </row>
    <row r="13" spans="1:8" x14ac:dyDescent="0.25">
      <c r="A13" s="9" t="s">
        <v>54</v>
      </c>
      <c r="C13" s="1"/>
    </row>
    <row r="15" spans="1:8" x14ac:dyDescent="0.25">
      <c r="A15" s="3"/>
      <c r="B15" s="12" t="s">
        <v>55</v>
      </c>
      <c r="C15" s="12" t="s">
        <v>56</v>
      </c>
      <c r="D15" s="13" t="s">
        <v>57</v>
      </c>
      <c r="E15" s="13" t="s">
        <v>58</v>
      </c>
      <c r="F15" s="2"/>
    </row>
    <row r="16" spans="1:8" x14ac:dyDescent="0.25">
      <c r="A16" s="3"/>
      <c r="B16" s="11" t="s">
        <v>59</v>
      </c>
      <c r="C16" s="11" t="s">
        <v>60</v>
      </c>
      <c r="D16" s="3" t="s">
        <v>61</v>
      </c>
      <c r="E16" s="3" t="s">
        <v>62</v>
      </c>
      <c r="F16" s="2"/>
    </row>
    <row r="17" spans="1:4" x14ac:dyDescent="0.25">
      <c r="A17" s="9" t="s">
        <v>63</v>
      </c>
    </row>
    <row r="19" spans="1:4" x14ac:dyDescent="0.25">
      <c r="A19" s="10"/>
      <c r="B19" s="13" t="s">
        <v>32</v>
      </c>
      <c r="C19" s="13" t="s">
        <v>6</v>
      </c>
      <c r="D19" s="13" t="s">
        <v>7</v>
      </c>
    </row>
    <row r="20" spans="1:4" x14ac:dyDescent="0.25">
      <c r="A20" s="6"/>
      <c r="B20" s="3" t="s">
        <v>23</v>
      </c>
      <c r="C20" s="3">
        <v>50000</v>
      </c>
      <c r="D20" s="3">
        <v>700000</v>
      </c>
    </row>
    <row r="21" spans="1:4" x14ac:dyDescent="0.25">
      <c r="A21" s="6"/>
      <c r="B21" s="3" t="s">
        <v>19</v>
      </c>
      <c r="C21" s="3">
        <v>40000</v>
      </c>
      <c r="D21" s="3">
        <v>650000</v>
      </c>
    </row>
    <row r="22" spans="1:4" x14ac:dyDescent="0.25">
      <c r="A22" s="6"/>
      <c r="B22" s="3" t="s">
        <v>11</v>
      </c>
      <c r="C22" s="3">
        <v>30000</v>
      </c>
      <c r="D22" s="3">
        <v>600000</v>
      </c>
    </row>
    <row r="23" spans="1:4" x14ac:dyDescent="0.25">
      <c r="A23" s="6"/>
      <c r="B23" s="3" t="s">
        <v>21</v>
      </c>
      <c r="C23" s="3">
        <v>25000</v>
      </c>
      <c r="D23" s="3">
        <v>450000</v>
      </c>
    </row>
    <row r="24" spans="1:4" x14ac:dyDescent="0.25">
      <c r="A24" s="6"/>
      <c r="B24" s="3" t="s">
        <v>20</v>
      </c>
      <c r="C24" s="3"/>
      <c r="D24" s="3">
        <v>380000</v>
      </c>
    </row>
  </sheetData>
  <mergeCells count="1">
    <mergeCell ref="A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9"/>
  <sheetViews>
    <sheetView workbookViewId="0">
      <selection activeCell="J16" sqref="J16"/>
    </sheetView>
  </sheetViews>
  <sheetFormatPr defaultRowHeight="15" x14ac:dyDescent="0.25"/>
  <cols>
    <col min="1" max="1" width="4" bestFit="1" customWidth="1"/>
    <col min="2" max="2" width="9.7109375" bestFit="1" customWidth="1"/>
    <col min="3" max="3" width="9.85546875" bestFit="1" customWidth="1"/>
    <col min="4" max="4" width="13.5703125" bestFit="1" customWidth="1"/>
    <col min="5" max="5" width="9" bestFit="1" customWidth="1"/>
    <col min="6" max="6" width="11.140625" bestFit="1" customWidth="1"/>
    <col min="7" max="7" width="10.42578125" bestFit="1" customWidth="1"/>
  </cols>
  <sheetData>
    <row r="1" spans="1:7" x14ac:dyDescent="0.25">
      <c r="A1" s="21" t="s">
        <v>118</v>
      </c>
      <c r="B1" s="21"/>
      <c r="C1" s="21"/>
      <c r="D1" s="21"/>
      <c r="E1" s="21"/>
      <c r="F1" s="21"/>
      <c r="G1" s="21"/>
    </row>
    <row r="2" spans="1:7" x14ac:dyDescent="0.25">
      <c r="A2" s="13" t="s">
        <v>1</v>
      </c>
      <c r="B2" s="13" t="s">
        <v>119</v>
      </c>
      <c r="C2" s="13" t="s">
        <v>120</v>
      </c>
      <c r="D2" s="13" t="s">
        <v>121</v>
      </c>
      <c r="E2" s="13" t="s">
        <v>122</v>
      </c>
      <c r="F2" s="13" t="s">
        <v>123</v>
      </c>
      <c r="G2" s="13" t="s">
        <v>124</v>
      </c>
    </row>
    <row r="3" spans="1:7" x14ac:dyDescent="0.25">
      <c r="A3" s="3">
        <v>1</v>
      </c>
      <c r="B3" s="3" t="s">
        <v>125</v>
      </c>
      <c r="C3" s="6" t="str">
        <f>VLOOKUP(B3,$B$16:$C$19,2,0)</f>
        <v>Cà Mau</v>
      </c>
      <c r="D3" s="3">
        <v>10</v>
      </c>
      <c r="E3" s="17">
        <f>VLOOKUP(B3,$B$16:$D$19,3,0)</f>
        <v>1000000</v>
      </c>
      <c r="F3" s="18">
        <f>IF(B3="CMA",D3*E3*0.5%,IF(B3="NTR",D3*E3*1%,D3*E3*2%))</f>
        <v>50000</v>
      </c>
      <c r="G3" s="16">
        <f>SUM((D3*E3),F3)</f>
        <v>10050000</v>
      </c>
    </row>
    <row r="4" spans="1:7" x14ac:dyDescent="0.25">
      <c r="A4" s="3">
        <f>A3+1</f>
        <v>2</v>
      </c>
      <c r="B4" s="3" t="s">
        <v>125</v>
      </c>
      <c r="C4" s="6" t="str">
        <f t="shared" ref="C4:C10" si="0">VLOOKUP(B4,$B$16:$C$19,2,0)</f>
        <v>Cà Mau</v>
      </c>
      <c r="D4" s="3">
        <v>5</v>
      </c>
      <c r="E4" s="17">
        <f t="shared" ref="E4:E10" si="1">VLOOKUP(B4,$B$16:$D$19,3,0)</f>
        <v>1000000</v>
      </c>
      <c r="F4" s="18">
        <f t="shared" ref="F4:F10" si="2">IF(B4="CMA",D4*E4*0.5%,IF(B4="NTR",D4*E4*1%,D4*E4*2%))</f>
        <v>25000</v>
      </c>
      <c r="G4" s="16">
        <f t="shared" ref="G4:G10" si="3">SUM((D4*E4),F4)</f>
        <v>5025000</v>
      </c>
    </row>
    <row r="5" spans="1:7" x14ac:dyDescent="0.25">
      <c r="A5" s="3">
        <f t="shared" ref="A5:A10" si="4">A4+1</f>
        <v>3</v>
      </c>
      <c r="B5" s="3" t="s">
        <v>126</v>
      </c>
      <c r="C5" s="6" t="str">
        <f t="shared" si="0"/>
        <v>Nha Trang</v>
      </c>
      <c r="D5" s="3">
        <v>20</v>
      </c>
      <c r="E5" s="17">
        <f t="shared" si="1"/>
        <v>800000</v>
      </c>
      <c r="F5" s="18">
        <f t="shared" si="2"/>
        <v>160000</v>
      </c>
      <c r="G5" s="16">
        <f t="shared" si="3"/>
        <v>16160000</v>
      </c>
    </row>
    <row r="6" spans="1:7" x14ac:dyDescent="0.25">
      <c r="A6" s="3">
        <f t="shared" si="4"/>
        <v>4</v>
      </c>
      <c r="B6" s="3" t="s">
        <v>126</v>
      </c>
      <c r="C6" s="6" t="str">
        <f t="shared" si="0"/>
        <v>Nha Trang</v>
      </c>
      <c r="D6" s="3">
        <v>10</v>
      </c>
      <c r="E6" s="17">
        <f t="shared" si="1"/>
        <v>800000</v>
      </c>
      <c r="F6" s="18">
        <f t="shared" si="2"/>
        <v>80000</v>
      </c>
      <c r="G6" s="16">
        <f t="shared" si="3"/>
        <v>8080000</v>
      </c>
    </row>
    <row r="7" spans="1:7" x14ac:dyDescent="0.25">
      <c r="A7" s="3">
        <f t="shared" si="4"/>
        <v>5</v>
      </c>
      <c r="B7" s="3" t="s">
        <v>125</v>
      </c>
      <c r="C7" s="6" t="str">
        <f t="shared" si="0"/>
        <v>Cà Mau</v>
      </c>
      <c r="D7" s="3">
        <v>20</v>
      </c>
      <c r="E7" s="17">
        <f t="shared" si="1"/>
        <v>1000000</v>
      </c>
      <c r="F7" s="18">
        <f t="shared" si="2"/>
        <v>100000</v>
      </c>
      <c r="G7" s="16">
        <f t="shared" si="3"/>
        <v>20100000</v>
      </c>
    </row>
    <row r="8" spans="1:7" x14ac:dyDescent="0.25">
      <c r="A8" s="3">
        <f t="shared" si="4"/>
        <v>6</v>
      </c>
      <c r="B8" s="3" t="s">
        <v>126</v>
      </c>
      <c r="C8" s="6" t="str">
        <f t="shared" si="0"/>
        <v>Nha Trang</v>
      </c>
      <c r="D8" s="3">
        <v>50</v>
      </c>
      <c r="E8" s="17">
        <f t="shared" si="1"/>
        <v>800000</v>
      </c>
      <c r="F8" s="18">
        <f t="shared" si="2"/>
        <v>400000</v>
      </c>
      <c r="G8" s="16">
        <f t="shared" si="3"/>
        <v>40400000</v>
      </c>
    </row>
    <row r="9" spans="1:7" x14ac:dyDescent="0.25">
      <c r="A9" s="3">
        <f t="shared" si="4"/>
        <v>7</v>
      </c>
      <c r="B9" s="3" t="s">
        <v>127</v>
      </c>
      <c r="C9" s="6" t="str">
        <f t="shared" si="0"/>
        <v>Hà Nội</v>
      </c>
      <c r="D9" s="3">
        <v>3</v>
      </c>
      <c r="E9" s="17">
        <f t="shared" si="1"/>
        <v>170000</v>
      </c>
      <c r="F9" s="18">
        <f t="shared" si="2"/>
        <v>10200</v>
      </c>
      <c r="G9" s="16">
        <f t="shared" si="3"/>
        <v>520200</v>
      </c>
    </row>
    <row r="10" spans="1:7" x14ac:dyDescent="0.25">
      <c r="A10" s="3">
        <f t="shared" si="4"/>
        <v>8</v>
      </c>
      <c r="B10" s="3" t="s">
        <v>127</v>
      </c>
      <c r="C10" s="6" t="str">
        <f t="shared" si="0"/>
        <v>Hà Nội</v>
      </c>
      <c r="D10" s="3">
        <v>5</v>
      </c>
      <c r="E10" s="17">
        <f t="shared" si="1"/>
        <v>170000</v>
      </c>
      <c r="F10" s="18">
        <f t="shared" si="2"/>
        <v>17000</v>
      </c>
      <c r="G10" s="16">
        <f t="shared" si="3"/>
        <v>867000</v>
      </c>
    </row>
    <row r="15" spans="1:7" x14ac:dyDescent="0.25">
      <c r="B15" t="s">
        <v>128</v>
      </c>
    </row>
    <row r="16" spans="1:7" x14ac:dyDescent="0.25">
      <c r="B16" s="13" t="s">
        <v>119</v>
      </c>
      <c r="C16" s="13" t="s">
        <v>120</v>
      </c>
      <c r="D16" s="13" t="s">
        <v>122</v>
      </c>
    </row>
    <row r="17" spans="2:4" x14ac:dyDescent="0.25">
      <c r="B17" s="3" t="s">
        <v>125</v>
      </c>
      <c r="C17" s="4" t="s">
        <v>129</v>
      </c>
      <c r="D17" s="17">
        <v>1000000</v>
      </c>
    </row>
    <row r="18" spans="2:4" x14ac:dyDescent="0.25">
      <c r="B18" s="3" t="s">
        <v>126</v>
      </c>
      <c r="C18" s="4" t="s">
        <v>130</v>
      </c>
      <c r="D18" s="17">
        <v>800000</v>
      </c>
    </row>
    <row r="19" spans="2:4" x14ac:dyDescent="0.25">
      <c r="B19" s="3" t="s">
        <v>127</v>
      </c>
      <c r="C19" s="4" t="s">
        <v>131</v>
      </c>
      <c r="D19" s="17">
        <v>170000</v>
      </c>
    </row>
  </sheetData>
  <mergeCells count="1">
    <mergeCell ref="A1:G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workbookViewId="0">
      <selection activeCell="H20" sqref="H20"/>
    </sheetView>
  </sheetViews>
  <sheetFormatPr defaultRowHeight="15" x14ac:dyDescent="0.25"/>
  <cols>
    <col min="4" max="4" width="11.140625" bestFit="1" customWidth="1"/>
    <col min="5" max="5" width="12.7109375" bestFit="1" customWidth="1"/>
    <col min="6" max="6" width="11.140625" bestFit="1" customWidth="1"/>
    <col min="7" max="7" width="14.42578125" bestFit="1" customWidth="1"/>
    <col min="8" max="8" width="12.7109375" bestFit="1" customWidth="1"/>
  </cols>
  <sheetData>
    <row r="1" spans="1:8" x14ac:dyDescent="0.25">
      <c r="A1" s="22" t="s">
        <v>103</v>
      </c>
      <c r="B1" s="23"/>
      <c r="C1" s="23"/>
      <c r="D1" s="23"/>
      <c r="E1" s="23"/>
      <c r="F1" s="23"/>
      <c r="G1" s="23"/>
      <c r="H1" s="23"/>
    </row>
    <row r="2" spans="1:8" x14ac:dyDescent="0.25">
      <c r="A2" s="23"/>
      <c r="B2" s="23"/>
      <c r="C2" s="23"/>
      <c r="D2" s="23"/>
      <c r="E2" s="23"/>
      <c r="F2" s="23"/>
      <c r="G2" s="23"/>
      <c r="H2" s="23"/>
    </row>
    <row r="3" spans="1:8" x14ac:dyDescent="0.25">
      <c r="A3" s="3" t="s">
        <v>83</v>
      </c>
      <c r="B3" s="3" t="s">
        <v>104</v>
      </c>
      <c r="C3" s="3" t="s">
        <v>86</v>
      </c>
      <c r="D3" s="3" t="s">
        <v>105</v>
      </c>
      <c r="E3" s="3" t="s">
        <v>87</v>
      </c>
      <c r="F3" s="3" t="s">
        <v>106</v>
      </c>
      <c r="G3" s="3" t="s">
        <v>107</v>
      </c>
      <c r="H3" s="3" t="s">
        <v>108</v>
      </c>
    </row>
    <row r="4" spans="1:8" x14ac:dyDescent="0.25">
      <c r="A4" s="4" t="s">
        <v>117</v>
      </c>
      <c r="B4" s="3" t="s">
        <v>56</v>
      </c>
      <c r="C4" s="3">
        <v>25</v>
      </c>
      <c r="D4" s="17">
        <v>400000</v>
      </c>
      <c r="E4" s="17">
        <f>PRODUCT(C4,D4)</f>
        <v>10000000</v>
      </c>
      <c r="F4" s="17">
        <f>IF(B4="A",E4*10%,IF(B4="B",E4*20%,IF(B4="C",E4*30%,0)))</f>
        <v>1000000</v>
      </c>
      <c r="G4" s="17">
        <f>0.5%*E4</f>
        <v>50000</v>
      </c>
      <c r="H4" s="17">
        <f>SUM(E4,F4,G4)</f>
        <v>11050000</v>
      </c>
    </row>
    <row r="5" spans="1:8" x14ac:dyDescent="0.25">
      <c r="A5" s="4" t="s">
        <v>116</v>
      </c>
      <c r="B5" s="3" t="s">
        <v>57</v>
      </c>
      <c r="C5" s="3">
        <v>45</v>
      </c>
      <c r="D5" s="17">
        <v>700000</v>
      </c>
      <c r="E5" s="17">
        <f t="shared" ref="E5:E13" si="0">PRODUCT(C5,D5)</f>
        <v>31500000</v>
      </c>
      <c r="F5" s="17">
        <f t="shared" ref="F5:F13" si="1">IF(B5="A",E5*10%,IF(B5="B",E5*20%,IF(B5="C",E5*30%,0)))</f>
        <v>6300000</v>
      </c>
      <c r="G5" s="17">
        <f t="shared" ref="G5:G13" si="2">0.5%*E5</f>
        <v>157500</v>
      </c>
      <c r="H5" s="17">
        <f t="shared" ref="H5:H13" si="3">SUM(E5,F5,G5)</f>
        <v>37957500</v>
      </c>
    </row>
    <row r="6" spans="1:8" x14ac:dyDescent="0.25">
      <c r="A6" s="4" t="s">
        <v>115</v>
      </c>
      <c r="B6" s="3" t="s">
        <v>58</v>
      </c>
      <c r="C6" s="3">
        <v>55</v>
      </c>
      <c r="D6" s="17">
        <v>8000000</v>
      </c>
      <c r="E6" s="17">
        <f t="shared" si="0"/>
        <v>440000000</v>
      </c>
      <c r="F6" s="17">
        <f t="shared" si="1"/>
        <v>132000000</v>
      </c>
      <c r="G6" s="17">
        <f t="shared" si="2"/>
        <v>2200000</v>
      </c>
      <c r="H6" s="17">
        <f t="shared" si="3"/>
        <v>574200000</v>
      </c>
    </row>
    <row r="7" spans="1:8" x14ac:dyDescent="0.25">
      <c r="A7" s="4" t="s">
        <v>98</v>
      </c>
      <c r="B7" s="3" t="s">
        <v>57</v>
      </c>
      <c r="C7" s="3">
        <v>64</v>
      </c>
      <c r="D7" s="17">
        <v>7000000</v>
      </c>
      <c r="E7" s="17">
        <f t="shared" si="0"/>
        <v>448000000</v>
      </c>
      <c r="F7" s="17">
        <f t="shared" si="1"/>
        <v>89600000</v>
      </c>
      <c r="G7" s="17">
        <f t="shared" si="2"/>
        <v>2240000</v>
      </c>
      <c r="H7" s="17">
        <f t="shared" si="3"/>
        <v>539840000</v>
      </c>
    </row>
    <row r="8" spans="1:8" x14ac:dyDescent="0.25">
      <c r="A8" s="4" t="s">
        <v>114</v>
      </c>
      <c r="B8" s="3" t="s">
        <v>109</v>
      </c>
      <c r="C8" s="3">
        <v>75</v>
      </c>
      <c r="D8" s="17">
        <v>5500000</v>
      </c>
      <c r="E8" s="17">
        <f t="shared" si="0"/>
        <v>412500000</v>
      </c>
      <c r="F8" s="17">
        <f t="shared" si="1"/>
        <v>0</v>
      </c>
      <c r="G8" s="17">
        <f t="shared" si="2"/>
        <v>2062500</v>
      </c>
      <c r="H8" s="17">
        <f t="shared" si="3"/>
        <v>414562500</v>
      </c>
    </row>
    <row r="9" spans="1:8" x14ac:dyDescent="0.25">
      <c r="A9" s="4" t="s">
        <v>97</v>
      </c>
      <c r="B9" s="3" t="s">
        <v>56</v>
      </c>
      <c r="C9" s="3">
        <v>80</v>
      </c>
      <c r="D9" s="17">
        <v>5000000</v>
      </c>
      <c r="E9" s="17">
        <f t="shared" si="0"/>
        <v>400000000</v>
      </c>
      <c r="F9" s="17">
        <f t="shared" si="1"/>
        <v>40000000</v>
      </c>
      <c r="G9" s="17">
        <f t="shared" si="2"/>
        <v>2000000</v>
      </c>
      <c r="H9" s="17">
        <f t="shared" si="3"/>
        <v>442000000</v>
      </c>
    </row>
    <row r="10" spans="1:8" x14ac:dyDescent="0.25">
      <c r="A10" s="4" t="s">
        <v>113</v>
      </c>
      <c r="B10" s="3" t="s">
        <v>58</v>
      </c>
      <c r="C10" s="3">
        <v>11</v>
      </c>
      <c r="D10" s="17">
        <v>35000000</v>
      </c>
      <c r="E10" s="17">
        <f t="shared" si="0"/>
        <v>385000000</v>
      </c>
      <c r="F10" s="17">
        <f t="shared" si="1"/>
        <v>115500000</v>
      </c>
      <c r="G10" s="17">
        <f t="shared" si="2"/>
        <v>1925000</v>
      </c>
      <c r="H10" s="17">
        <f t="shared" si="3"/>
        <v>502425000</v>
      </c>
    </row>
    <row r="11" spans="1:8" x14ac:dyDescent="0.25">
      <c r="A11" s="4" t="s">
        <v>112</v>
      </c>
      <c r="B11" s="3" t="s">
        <v>58</v>
      </c>
      <c r="C11" s="3">
        <v>7</v>
      </c>
      <c r="D11" s="17">
        <v>44000000</v>
      </c>
      <c r="E11" s="17">
        <f t="shared" si="0"/>
        <v>308000000</v>
      </c>
      <c r="F11" s="17">
        <f t="shared" si="1"/>
        <v>92400000</v>
      </c>
      <c r="G11" s="17">
        <f t="shared" si="2"/>
        <v>1540000</v>
      </c>
      <c r="H11" s="17">
        <f t="shared" si="3"/>
        <v>401940000</v>
      </c>
    </row>
    <row r="12" spans="1:8" x14ac:dyDescent="0.25">
      <c r="A12" s="4" t="s">
        <v>111</v>
      </c>
      <c r="B12" s="3" t="s">
        <v>58</v>
      </c>
      <c r="C12" s="3">
        <v>13</v>
      </c>
      <c r="D12" s="17">
        <v>50500000</v>
      </c>
      <c r="E12" s="17">
        <f t="shared" si="0"/>
        <v>656500000</v>
      </c>
      <c r="F12" s="17">
        <f t="shared" si="1"/>
        <v>196950000</v>
      </c>
      <c r="G12" s="17">
        <f t="shared" si="2"/>
        <v>3282500</v>
      </c>
      <c r="H12" s="17">
        <f t="shared" si="3"/>
        <v>856732500</v>
      </c>
    </row>
    <row r="13" spans="1:8" x14ac:dyDescent="0.25">
      <c r="A13" s="4" t="s">
        <v>110</v>
      </c>
      <c r="B13" s="3" t="s">
        <v>58</v>
      </c>
      <c r="C13" s="3">
        <v>9</v>
      </c>
      <c r="D13" s="17">
        <v>17790000</v>
      </c>
      <c r="E13" s="17">
        <f t="shared" si="0"/>
        <v>160110000</v>
      </c>
      <c r="F13" s="17">
        <f t="shared" si="1"/>
        <v>48033000</v>
      </c>
      <c r="G13" s="17">
        <f t="shared" si="2"/>
        <v>800550</v>
      </c>
      <c r="H13" s="17">
        <f t="shared" si="3"/>
        <v>208943550</v>
      </c>
    </row>
    <row r="14" spans="1:8" x14ac:dyDescent="0.25">
      <c r="A14" s="24" t="s">
        <v>26</v>
      </c>
      <c r="B14" s="25"/>
      <c r="C14" s="3"/>
      <c r="D14" s="17">
        <f>SUM(D4:D13)</f>
        <v>173890000</v>
      </c>
      <c r="E14" s="17">
        <f t="shared" ref="E14:H14" si="4">SUM(E4:E13)</f>
        <v>3251610000</v>
      </c>
      <c r="F14" s="17">
        <f t="shared" si="4"/>
        <v>721783000</v>
      </c>
      <c r="G14" s="17">
        <f t="shared" si="4"/>
        <v>16258050</v>
      </c>
      <c r="H14" s="17">
        <f t="shared" si="4"/>
        <v>3989651050</v>
      </c>
    </row>
  </sheetData>
  <mergeCells count="2">
    <mergeCell ref="A1:H2"/>
    <mergeCell ref="A14:B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abSelected="1" workbookViewId="0">
      <selection activeCell="F3" sqref="F3"/>
    </sheetView>
  </sheetViews>
  <sheetFormatPr defaultRowHeight="15" x14ac:dyDescent="0.25"/>
  <cols>
    <col min="1" max="1" width="4" bestFit="1" customWidth="1"/>
    <col min="2" max="2" width="10.5703125" bestFit="1" customWidth="1"/>
    <col min="4" max="4" width="9.42578125" bestFit="1" customWidth="1"/>
    <col min="5" max="5" width="9.7109375" bestFit="1" customWidth="1"/>
    <col min="6" max="6" width="10" bestFit="1" customWidth="1"/>
    <col min="7" max="7" width="10.7109375" bestFit="1" customWidth="1"/>
  </cols>
  <sheetData>
    <row r="1" spans="1:7" x14ac:dyDescent="0.25">
      <c r="A1" s="26" t="s">
        <v>64</v>
      </c>
      <c r="B1" s="21"/>
      <c r="C1" s="21"/>
      <c r="D1" s="21"/>
      <c r="E1" s="21"/>
      <c r="F1" s="21"/>
      <c r="G1" s="21"/>
    </row>
    <row r="2" spans="1:7" x14ac:dyDescent="0.25">
      <c r="A2" s="13" t="s">
        <v>1</v>
      </c>
      <c r="B2" s="13" t="s">
        <v>65</v>
      </c>
      <c r="C2" s="13" t="s">
        <v>66</v>
      </c>
      <c r="D2" s="13" t="s">
        <v>67</v>
      </c>
      <c r="E2" s="13" t="s">
        <v>68</v>
      </c>
      <c r="F2" s="13" t="s">
        <v>69</v>
      </c>
      <c r="G2" s="13" t="s">
        <v>70</v>
      </c>
    </row>
    <row r="3" spans="1:7" x14ac:dyDescent="0.25">
      <c r="A3" s="3">
        <v>1</v>
      </c>
      <c r="B3" s="3" t="s">
        <v>71</v>
      </c>
      <c r="C3" s="3" t="str">
        <f>HLOOKUP(B3,$B$13:$F$15,2,0)</f>
        <v>Áo thun</v>
      </c>
      <c r="D3" s="3">
        <v>95</v>
      </c>
      <c r="E3" s="3">
        <f>HLOOKUP(B3,$B$13:$F$15,3,0)</f>
        <v>700000</v>
      </c>
      <c r="F3" s="3">
        <f>IF(D3&gt;=100,D3*E3-(D3*E3*5%),D3*E3)</f>
        <v>66500000</v>
      </c>
      <c r="G3" s="3">
        <f>PRODUCT(D3,E3)</f>
        <v>66500000</v>
      </c>
    </row>
    <row r="4" spans="1:7" x14ac:dyDescent="0.25">
      <c r="A4" s="3">
        <f>A3+1</f>
        <v>2</v>
      </c>
      <c r="B4" s="3" t="s">
        <v>72</v>
      </c>
      <c r="C4" s="15" t="str">
        <f t="shared" ref="C4:C10" si="0">HLOOKUP(B4,$B$13:$F$15,2,0)</f>
        <v>Quần jean</v>
      </c>
      <c r="D4" s="3">
        <v>105</v>
      </c>
      <c r="E4" s="15">
        <f t="shared" ref="E4:E10" si="1">HLOOKUP(B4,$B$13:$F$15,3,0)</f>
        <v>250000</v>
      </c>
      <c r="F4" s="15">
        <f t="shared" ref="F4:F10" si="2">IF(D4&gt;=100,D4*E4-(D4*E4*5%),D4*E4)</f>
        <v>24937500</v>
      </c>
      <c r="G4" s="15">
        <f t="shared" ref="G4:G10" si="3">PRODUCT(D4,E4)</f>
        <v>26250000</v>
      </c>
    </row>
    <row r="5" spans="1:7" x14ac:dyDescent="0.25">
      <c r="A5" s="3">
        <f t="shared" ref="A5:A10" si="4">A4+1</f>
        <v>3</v>
      </c>
      <c r="B5" s="3" t="s">
        <v>73</v>
      </c>
      <c r="C5" s="15" t="str">
        <f t="shared" si="0"/>
        <v>Quần kaki</v>
      </c>
      <c r="D5" s="3">
        <v>285</v>
      </c>
      <c r="E5" s="15">
        <f t="shared" si="1"/>
        <v>180000</v>
      </c>
      <c r="F5" s="15">
        <f t="shared" si="2"/>
        <v>48735000</v>
      </c>
      <c r="G5" s="15">
        <f t="shared" si="3"/>
        <v>51300000</v>
      </c>
    </row>
    <row r="6" spans="1:7" x14ac:dyDescent="0.25">
      <c r="A6" s="3">
        <f t="shared" si="4"/>
        <v>4</v>
      </c>
      <c r="B6" s="3" t="s">
        <v>71</v>
      </c>
      <c r="C6" s="15" t="str">
        <f t="shared" si="0"/>
        <v>Áo thun</v>
      </c>
      <c r="D6" s="3">
        <v>50</v>
      </c>
      <c r="E6" s="15">
        <f t="shared" si="1"/>
        <v>700000</v>
      </c>
      <c r="F6" s="15">
        <f t="shared" si="2"/>
        <v>35000000</v>
      </c>
      <c r="G6" s="15">
        <f t="shared" si="3"/>
        <v>35000000</v>
      </c>
    </row>
    <row r="7" spans="1:7" x14ac:dyDescent="0.25">
      <c r="A7" s="3">
        <f t="shared" si="4"/>
        <v>5</v>
      </c>
      <c r="B7" s="3" t="s">
        <v>74</v>
      </c>
      <c r="C7" s="15" t="str">
        <f t="shared" si="0"/>
        <v>Sơ mi</v>
      </c>
      <c r="D7" s="3">
        <v>100</v>
      </c>
      <c r="E7" s="15">
        <f t="shared" si="1"/>
        <v>850000</v>
      </c>
      <c r="F7" s="15">
        <f t="shared" si="2"/>
        <v>80750000</v>
      </c>
      <c r="G7" s="15">
        <f t="shared" si="3"/>
        <v>85000000</v>
      </c>
    </row>
    <row r="8" spans="1:7" x14ac:dyDescent="0.25">
      <c r="A8" s="3">
        <f t="shared" si="4"/>
        <v>6</v>
      </c>
      <c r="B8" s="3" t="s">
        <v>71</v>
      </c>
      <c r="C8" s="15" t="str">
        <f t="shared" si="0"/>
        <v>Áo thun</v>
      </c>
      <c r="D8" s="3">
        <v>130</v>
      </c>
      <c r="E8" s="15">
        <f t="shared" si="1"/>
        <v>700000</v>
      </c>
      <c r="F8" s="15">
        <f t="shared" si="2"/>
        <v>86450000</v>
      </c>
      <c r="G8" s="15">
        <f t="shared" si="3"/>
        <v>91000000</v>
      </c>
    </row>
    <row r="9" spans="1:7" x14ac:dyDescent="0.25">
      <c r="A9" s="3">
        <f t="shared" si="4"/>
        <v>7</v>
      </c>
      <c r="B9" s="3" t="s">
        <v>72</v>
      </c>
      <c r="C9" s="15" t="str">
        <f t="shared" si="0"/>
        <v>Quần jean</v>
      </c>
      <c r="D9" s="3">
        <v>85</v>
      </c>
      <c r="E9" s="15">
        <f t="shared" si="1"/>
        <v>250000</v>
      </c>
      <c r="F9" s="15">
        <f t="shared" si="2"/>
        <v>21250000</v>
      </c>
      <c r="G9" s="15">
        <f t="shared" si="3"/>
        <v>21250000</v>
      </c>
    </row>
    <row r="10" spans="1:7" x14ac:dyDescent="0.25">
      <c r="A10" s="3">
        <f t="shared" si="4"/>
        <v>8</v>
      </c>
      <c r="B10" s="3" t="s">
        <v>74</v>
      </c>
      <c r="C10" s="15" t="str">
        <f t="shared" si="0"/>
        <v>Sơ mi</v>
      </c>
      <c r="D10" s="3">
        <v>40</v>
      </c>
      <c r="E10" s="15">
        <f t="shared" si="1"/>
        <v>850000</v>
      </c>
      <c r="F10" s="15">
        <f t="shared" si="2"/>
        <v>34000000</v>
      </c>
      <c r="G10" s="15">
        <f t="shared" si="3"/>
        <v>34000000</v>
      </c>
    </row>
    <row r="12" spans="1:7" x14ac:dyDescent="0.25">
      <c r="B12" s="9" t="s">
        <v>75</v>
      </c>
    </row>
    <row r="13" spans="1:7" x14ac:dyDescent="0.25">
      <c r="B13" s="14" t="s">
        <v>65</v>
      </c>
      <c r="C13" s="8" t="s">
        <v>71</v>
      </c>
      <c r="D13" s="8" t="s">
        <v>74</v>
      </c>
      <c r="E13" s="8" t="s">
        <v>73</v>
      </c>
      <c r="F13" s="8" t="s">
        <v>72</v>
      </c>
    </row>
    <row r="14" spans="1:7" x14ac:dyDescent="0.25">
      <c r="B14" s="14" t="s">
        <v>66</v>
      </c>
      <c r="C14" s="8" t="s">
        <v>77</v>
      </c>
      <c r="D14" s="8" t="s">
        <v>78</v>
      </c>
      <c r="E14" s="8" t="s">
        <v>79</v>
      </c>
      <c r="F14" s="8" t="s">
        <v>80</v>
      </c>
    </row>
    <row r="15" spans="1:7" x14ac:dyDescent="0.25">
      <c r="B15" s="14" t="s">
        <v>76</v>
      </c>
      <c r="C15" s="8">
        <v>700000</v>
      </c>
      <c r="D15" s="8">
        <v>850000</v>
      </c>
      <c r="E15" s="8">
        <v>180000</v>
      </c>
      <c r="F15" s="8">
        <v>250000</v>
      </c>
    </row>
  </sheetData>
  <mergeCells count="1">
    <mergeCell ref="A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0"/>
  <sheetViews>
    <sheetView workbookViewId="0">
      <selection activeCell="D20" sqref="D20"/>
    </sheetView>
  </sheetViews>
  <sheetFormatPr defaultRowHeight="15" x14ac:dyDescent="0.25"/>
  <cols>
    <col min="1" max="1" width="9.140625" bestFit="1" customWidth="1"/>
    <col min="2" max="2" width="10.42578125" bestFit="1" customWidth="1"/>
    <col min="3" max="3" width="11" bestFit="1" customWidth="1"/>
    <col min="4" max="4" width="7.7109375" bestFit="1" customWidth="1"/>
    <col min="5" max="5" width="7" bestFit="1" customWidth="1"/>
    <col min="6" max="6" width="8.85546875" bestFit="1" customWidth="1"/>
    <col min="7" max="7" width="6.28515625" bestFit="1" customWidth="1"/>
  </cols>
  <sheetData>
    <row r="1" spans="1:7" x14ac:dyDescent="0.25">
      <c r="A1" s="20" t="s">
        <v>81</v>
      </c>
      <c r="B1" s="20"/>
      <c r="C1" s="20"/>
      <c r="D1" s="20"/>
      <c r="E1" s="20"/>
      <c r="F1" s="20"/>
      <c r="G1" s="20"/>
    </row>
    <row r="2" spans="1:7" x14ac:dyDescent="0.25">
      <c r="A2" s="20" t="s">
        <v>82</v>
      </c>
      <c r="B2" s="20" t="s">
        <v>83</v>
      </c>
      <c r="C2" s="20" t="s">
        <v>84</v>
      </c>
      <c r="D2" s="20"/>
      <c r="E2" s="20"/>
      <c r="F2" s="20" t="s">
        <v>85</v>
      </c>
      <c r="G2" s="20"/>
    </row>
    <row r="3" spans="1:7" x14ac:dyDescent="0.25">
      <c r="A3" s="20"/>
      <c r="B3" s="20"/>
      <c r="C3" s="6" t="s">
        <v>86</v>
      </c>
      <c r="D3" s="6" t="s">
        <v>68</v>
      </c>
      <c r="E3" s="6" t="s">
        <v>87</v>
      </c>
      <c r="F3" s="6" t="s">
        <v>86</v>
      </c>
      <c r="G3" s="6" t="s">
        <v>87</v>
      </c>
    </row>
    <row r="4" spans="1:7" x14ac:dyDescent="0.25">
      <c r="A4" s="6" t="s">
        <v>88</v>
      </c>
      <c r="B4" s="6" t="str">
        <f>VLOOKUP(A4,$A$11:$B$15,2,0)</f>
        <v>Tivi</v>
      </c>
      <c r="C4" s="6">
        <v>100</v>
      </c>
      <c r="D4" s="6">
        <v>10</v>
      </c>
      <c r="E4" s="6">
        <f>PRODUCT(C4,D4)</f>
        <v>1000</v>
      </c>
      <c r="F4" s="6">
        <v>50</v>
      </c>
      <c r="G4" s="6">
        <f>IF(VLOOKUP(A4,$A$11:$D$15,4,0)="A",F4*D4+(F4*D4*2%),IF(VLOOKUP(A4,$A$11:$D$15,4,0)="B",F4*D4+(F4*D4*3%),F4*D4+(F4*D4*1%)))</f>
        <v>505</v>
      </c>
    </row>
    <row r="5" spans="1:7" x14ac:dyDescent="0.25">
      <c r="A5" s="6" t="s">
        <v>89</v>
      </c>
      <c r="B5" s="6" t="str">
        <f t="shared" ref="B5:B8" si="0">VLOOKUP(A5,$A$11:$B$15,2,0)</f>
        <v>Tủ lạnh</v>
      </c>
      <c r="C5" s="6">
        <v>200</v>
      </c>
      <c r="D5" s="6">
        <v>15</v>
      </c>
      <c r="E5" s="6">
        <f t="shared" ref="E5:E8" si="1">PRODUCT(C5,D5)</f>
        <v>3000</v>
      </c>
      <c r="F5" s="6">
        <v>150</v>
      </c>
      <c r="G5" s="6">
        <f t="shared" ref="G5:G8" si="2">IF(VLOOKUP(A5,$A$11:$D$15,4,0)="A",F5*D5+(F5*D5*2%),IF(VLOOKUP(A5,$A$11:$D$15,4,0)="B",F5*D5+(F5*D5*3%),F5*D5+(F5*D5*1%)))</f>
        <v>2272.5</v>
      </c>
    </row>
    <row r="6" spans="1:7" x14ac:dyDescent="0.25">
      <c r="A6" s="6" t="s">
        <v>90</v>
      </c>
      <c r="B6" s="6" t="str">
        <f t="shared" si="0"/>
        <v>Vi tính</v>
      </c>
      <c r="C6" s="6">
        <v>500</v>
      </c>
      <c r="D6" s="6">
        <v>10</v>
      </c>
      <c r="E6" s="6">
        <f t="shared" si="1"/>
        <v>5000</v>
      </c>
      <c r="F6" s="6">
        <v>300</v>
      </c>
      <c r="G6" s="6">
        <f t="shared" si="2"/>
        <v>3060</v>
      </c>
    </row>
    <row r="7" spans="1:7" x14ac:dyDescent="0.25">
      <c r="A7" s="6" t="s">
        <v>91</v>
      </c>
      <c r="B7" s="6" t="str">
        <f t="shared" si="0"/>
        <v>Photocopy</v>
      </c>
      <c r="C7" s="6">
        <v>1000</v>
      </c>
      <c r="D7" s="6">
        <v>100</v>
      </c>
      <c r="E7" s="6">
        <f t="shared" si="1"/>
        <v>100000</v>
      </c>
      <c r="F7" s="6">
        <v>500</v>
      </c>
      <c r="G7" s="6">
        <f t="shared" si="2"/>
        <v>51500</v>
      </c>
    </row>
    <row r="8" spans="1:7" x14ac:dyDescent="0.25">
      <c r="A8" s="6" t="s">
        <v>90</v>
      </c>
      <c r="B8" s="6" t="str">
        <f t="shared" si="0"/>
        <v>Vi tính</v>
      </c>
      <c r="C8" s="6">
        <v>100</v>
      </c>
      <c r="D8" s="6">
        <v>20</v>
      </c>
      <c r="E8" s="6">
        <f t="shared" si="1"/>
        <v>2000</v>
      </c>
      <c r="F8" s="6">
        <v>0</v>
      </c>
      <c r="G8" s="6">
        <f t="shared" si="2"/>
        <v>0</v>
      </c>
    </row>
    <row r="10" spans="1:7" x14ac:dyDescent="0.25">
      <c r="A10" s="27" t="s">
        <v>92</v>
      </c>
      <c r="B10" s="27"/>
    </row>
    <row r="11" spans="1:7" x14ac:dyDescent="0.25">
      <c r="A11" s="6" t="s">
        <v>82</v>
      </c>
      <c r="B11" s="6" t="s">
        <v>66</v>
      </c>
      <c r="C11" s="6" t="s">
        <v>93</v>
      </c>
      <c r="D11" s="6" t="s">
        <v>94</v>
      </c>
    </row>
    <row r="12" spans="1:7" x14ac:dyDescent="0.25">
      <c r="A12" s="6" t="s">
        <v>90</v>
      </c>
      <c r="B12" s="6" t="s">
        <v>95</v>
      </c>
      <c r="C12" s="6" t="s">
        <v>99</v>
      </c>
      <c r="D12" s="6" t="s">
        <v>56</v>
      </c>
    </row>
    <row r="13" spans="1:7" x14ac:dyDescent="0.25">
      <c r="A13" s="6" t="s">
        <v>91</v>
      </c>
      <c r="B13" s="6" t="s">
        <v>96</v>
      </c>
      <c r="C13" s="6" t="s">
        <v>99</v>
      </c>
      <c r="D13" s="6" t="s">
        <v>57</v>
      </c>
    </row>
    <row r="14" spans="1:7" x14ac:dyDescent="0.25">
      <c r="A14" s="6" t="s">
        <v>88</v>
      </c>
      <c r="B14" s="6" t="s">
        <v>97</v>
      </c>
      <c r="C14" s="6" t="s">
        <v>99</v>
      </c>
      <c r="D14" s="6" t="s">
        <v>58</v>
      </c>
    </row>
    <row r="15" spans="1:7" x14ac:dyDescent="0.25">
      <c r="A15" s="6" t="s">
        <v>89</v>
      </c>
      <c r="B15" s="6" t="s">
        <v>98</v>
      </c>
      <c r="C15" s="6" t="s">
        <v>99</v>
      </c>
      <c r="D15" s="6" t="s">
        <v>58</v>
      </c>
    </row>
    <row r="17" spans="1:3" x14ac:dyDescent="0.25">
      <c r="A17" s="21" t="s">
        <v>100</v>
      </c>
      <c r="B17" s="21"/>
    </row>
    <row r="18" spans="1:3" x14ac:dyDescent="0.25">
      <c r="B18" s="20" t="s">
        <v>84</v>
      </c>
      <c r="C18" s="20"/>
    </row>
    <row r="19" spans="1:3" x14ac:dyDescent="0.25">
      <c r="B19" s="6" t="s">
        <v>101</v>
      </c>
      <c r="C19" s="6" t="s">
        <v>102</v>
      </c>
    </row>
    <row r="20" spans="1:3" x14ac:dyDescent="0.25">
      <c r="B20" s="6">
        <f>SUM(C4:C8)</f>
        <v>1900</v>
      </c>
      <c r="C20" s="6">
        <f>SUM(E4:E8)</f>
        <v>111000</v>
      </c>
    </row>
  </sheetData>
  <mergeCells count="8">
    <mergeCell ref="B18:C18"/>
    <mergeCell ref="A10:B10"/>
    <mergeCell ref="A17:B17"/>
    <mergeCell ref="A1:G1"/>
    <mergeCell ref="A2:A3"/>
    <mergeCell ref="B2:B3"/>
    <mergeCell ref="C2:E2"/>
    <mergeCell ref="F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Đề 3</vt:lpstr>
      <vt:lpstr>Đề 5</vt:lpstr>
      <vt:lpstr>Đề 1</vt:lpstr>
      <vt:lpstr>Đề 2</vt:lpstr>
      <vt:lpstr>Đề 4</vt:lpstr>
      <vt:lpstr>Đề 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2021-11-22T03:01:32Z</dcterms:created>
  <dcterms:modified xsi:type="dcterms:W3CDTF">2021-11-22T16:17:35Z</dcterms:modified>
</cp:coreProperties>
</file>