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/>
  <bookViews>
    <workbookView xWindow="240" yWindow="105" windowWidth="14805" windowHeight="8010"/>
  </bookViews>
  <sheets>
    <sheet name="Basic vlookup 1" sheetId="2" r:id="rId1"/>
    <sheet name="Basic vlookup 2" sheetId="3" r:id="rId2"/>
    <sheet name="(Dynamic) vlookup 1" sheetId="4" r:id="rId3"/>
    <sheet name="(Dynamic) vlookup 2" sheetId="5" r:id="rId4"/>
    <sheet name="(Dynamic) smart vlookup " sheetId="6" r:id="rId5"/>
    <sheet name="(Dynamic) smart vlookup iferror" sheetId="7" r:id="rId6"/>
    <sheet name="Multiple Vlookup" sheetId="8" r:id="rId7"/>
    <sheet name="Same lookup value (Vlookup)" sheetId="11" r:id="rId8"/>
    <sheet name="Double Vlookup" sheetId="12" r:id="rId9"/>
  </sheets>
  <definedNames>
    <definedName name="table2">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2"/>
  <c r="D6"/>
  <c r="C6" i="5"/>
  <c r="M6" i="3"/>
  <c r="D3" i="12"/>
  <c r="E3" s="1"/>
  <c r="L316"/>
  <c r="O316" s="1"/>
  <c r="A620" i="11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J84" s="1"/>
  <c r="A3"/>
  <c r="A9" i="8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8"/>
  <c r="P319"/>
  <c r="L319"/>
  <c r="K319"/>
  <c r="H319"/>
  <c r="J113"/>
  <c r="M113" s="1"/>
  <c r="N113" s="1"/>
  <c r="J112"/>
  <c r="C5" i="7"/>
  <c r="D5"/>
  <c r="E5"/>
  <c r="F5"/>
  <c r="G5"/>
  <c r="H5"/>
  <c r="I5"/>
  <c r="J5"/>
  <c r="K5"/>
  <c r="L5"/>
  <c r="M5"/>
  <c r="N5"/>
  <c r="O5"/>
  <c r="P5"/>
  <c r="B5"/>
  <c r="O320"/>
  <c r="K320"/>
  <c r="J320"/>
  <c r="G320"/>
  <c r="I114"/>
  <c r="L114" s="1"/>
  <c r="L113"/>
  <c r="I113"/>
  <c r="I320" s="1"/>
  <c r="C5" i="6"/>
  <c r="D5"/>
  <c r="E5"/>
  <c r="F5"/>
  <c r="G5"/>
  <c r="H5"/>
  <c r="I5"/>
  <c r="J5"/>
  <c r="K5"/>
  <c r="L5"/>
  <c r="M5"/>
  <c r="N5"/>
  <c r="O5"/>
  <c r="P5"/>
  <c r="B5"/>
  <c r="O320"/>
  <c r="K320"/>
  <c r="J320"/>
  <c r="G320"/>
  <c r="I114"/>
  <c r="L114" s="1"/>
  <c r="L113"/>
  <c r="I113"/>
  <c r="I320" s="1"/>
  <c r="D6" i="5"/>
  <c r="P6"/>
  <c r="O6"/>
  <c r="N6"/>
  <c r="M6"/>
  <c r="L6"/>
  <c r="K6"/>
  <c r="J6"/>
  <c r="I6"/>
  <c r="H6"/>
  <c r="G6"/>
  <c r="F6"/>
  <c r="E6"/>
  <c r="O321"/>
  <c r="K321"/>
  <c r="J321"/>
  <c r="G321"/>
  <c r="I115"/>
  <c r="L115" s="1"/>
  <c r="L114"/>
  <c r="I114"/>
  <c r="I321" s="1"/>
  <c r="K321" i="4"/>
  <c r="O321"/>
  <c r="J321"/>
  <c r="G321"/>
  <c r="I115"/>
  <c r="L115" s="1"/>
  <c r="I114"/>
  <c r="F6"/>
  <c r="E6"/>
  <c r="D6"/>
  <c r="C6"/>
  <c r="F6" i="3"/>
  <c r="F5" i="2"/>
  <c r="E5"/>
  <c r="D5"/>
  <c r="C5"/>
  <c r="O318"/>
  <c r="K318"/>
  <c r="J318"/>
  <c r="G318"/>
  <c r="L315"/>
  <c r="M315" s="1"/>
  <c r="M318" s="1"/>
  <c r="I315"/>
  <c r="I318" s="1"/>
  <c r="Q316" i="12" l="1"/>
  <c r="S316" s="1"/>
  <c r="P316"/>
  <c r="L6" i="11"/>
  <c r="I7"/>
  <c r="L10"/>
  <c r="I11"/>
  <c r="L14"/>
  <c r="I15"/>
  <c r="L18"/>
  <c r="I19"/>
  <c r="L24"/>
  <c r="I25"/>
  <c r="L26"/>
  <c r="I27"/>
  <c r="L32"/>
  <c r="I33"/>
  <c r="L34"/>
  <c r="L36"/>
  <c r="I37"/>
  <c r="L38"/>
  <c r="I39"/>
  <c r="L42"/>
  <c r="I43"/>
  <c r="L46"/>
  <c r="I47"/>
  <c r="L50"/>
  <c r="I51"/>
  <c r="L54"/>
  <c r="I55"/>
  <c r="L58"/>
  <c r="I59"/>
  <c r="L62"/>
  <c r="I63"/>
  <c r="I67"/>
  <c r="L70"/>
  <c r="I71"/>
  <c r="J6"/>
  <c r="K7"/>
  <c r="J8"/>
  <c r="K9"/>
  <c r="J10"/>
  <c r="K11"/>
  <c r="J12"/>
  <c r="K13"/>
  <c r="J14"/>
  <c r="K15"/>
  <c r="J16"/>
  <c r="K17"/>
  <c r="J18"/>
  <c r="K19"/>
  <c r="J20"/>
  <c r="K21"/>
  <c r="J22"/>
  <c r="K23"/>
  <c r="J24"/>
  <c r="K25"/>
  <c r="J26"/>
  <c r="K27"/>
  <c r="J28"/>
  <c r="K29"/>
  <c r="J30"/>
  <c r="K31"/>
  <c r="J32"/>
  <c r="K33"/>
  <c r="J34"/>
  <c r="K35"/>
  <c r="J36"/>
  <c r="K37"/>
  <c r="J38"/>
  <c r="K39"/>
  <c r="J40"/>
  <c r="K41"/>
  <c r="J42"/>
  <c r="K43"/>
  <c r="J44"/>
  <c r="K45"/>
  <c r="J46"/>
  <c r="K47"/>
  <c r="J48"/>
  <c r="K49"/>
  <c r="J50"/>
  <c r="K51"/>
  <c r="J52"/>
  <c r="K53"/>
  <c r="J54"/>
  <c r="K55"/>
  <c r="J56"/>
  <c r="K57"/>
  <c r="J58"/>
  <c r="K59"/>
  <c r="J60"/>
  <c r="K61"/>
  <c r="J62"/>
  <c r="K63"/>
  <c r="J64"/>
  <c r="K65"/>
  <c r="J66"/>
  <c r="K67"/>
  <c r="J68"/>
  <c r="K69"/>
  <c r="J70"/>
  <c r="K71"/>
  <c r="J72"/>
  <c r="K73"/>
  <c r="J74"/>
  <c r="K75"/>
  <c r="J76"/>
  <c r="K77"/>
  <c r="J78"/>
  <c r="K79"/>
  <c r="J80"/>
  <c r="K81"/>
  <c r="J82"/>
  <c r="K83"/>
  <c r="K109"/>
  <c r="I109"/>
  <c r="L108"/>
  <c r="J108"/>
  <c r="I107"/>
  <c r="L106"/>
  <c r="J106"/>
  <c r="K103"/>
  <c r="I103"/>
  <c r="L102"/>
  <c r="J102"/>
  <c r="K99"/>
  <c r="I99"/>
  <c r="L98"/>
  <c r="J98"/>
  <c r="K97"/>
  <c r="I97"/>
  <c r="L96"/>
  <c r="J96"/>
  <c r="K91"/>
  <c r="I91"/>
  <c r="L90"/>
  <c r="K87"/>
  <c r="I87"/>
  <c r="L86"/>
  <c r="J86"/>
  <c r="K107"/>
  <c r="K105"/>
  <c r="I105"/>
  <c r="L104"/>
  <c r="J104"/>
  <c r="K101"/>
  <c r="I101"/>
  <c r="L100"/>
  <c r="J100"/>
  <c r="K95"/>
  <c r="I95"/>
  <c r="L94"/>
  <c r="J94"/>
  <c r="K93"/>
  <c r="I93"/>
  <c r="L92"/>
  <c r="J92"/>
  <c r="J90"/>
  <c r="K89"/>
  <c r="I89"/>
  <c r="L88"/>
  <c r="J88"/>
  <c r="K85"/>
  <c r="L8"/>
  <c r="I9"/>
  <c r="L12"/>
  <c r="I13"/>
  <c r="L16"/>
  <c r="I17"/>
  <c r="L20"/>
  <c r="I21"/>
  <c r="L22"/>
  <c r="I23"/>
  <c r="L28"/>
  <c r="I29"/>
  <c r="L30"/>
  <c r="I31"/>
  <c r="I35"/>
  <c r="L40"/>
  <c r="I41"/>
  <c r="L44"/>
  <c r="I45"/>
  <c r="L48"/>
  <c r="I49"/>
  <c r="L52"/>
  <c r="I53"/>
  <c r="L56"/>
  <c r="I57"/>
  <c r="L60"/>
  <c r="I61"/>
  <c r="L64"/>
  <c r="I65"/>
  <c r="L66"/>
  <c r="L68"/>
  <c r="I69"/>
  <c r="L72"/>
  <c r="I73"/>
  <c r="L74"/>
  <c r="I75"/>
  <c r="L76"/>
  <c r="I77"/>
  <c r="L78"/>
  <c r="I79"/>
  <c r="L80"/>
  <c r="I81"/>
  <c r="L82"/>
  <c r="I83"/>
  <c r="L84"/>
  <c r="I85"/>
  <c r="L505"/>
  <c r="J505"/>
  <c r="K504"/>
  <c r="I504"/>
  <c r="L503"/>
  <c r="J503"/>
  <c r="K502"/>
  <c r="I502"/>
  <c r="L501"/>
  <c r="J501"/>
  <c r="K500"/>
  <c r="I500"/>
  <c r="L499"/>
  <c r="J499"/>
  <c r="K498"/>
  <c r="I498"/>
  <c r="L497"/>
  <c r="J497"/>
  <c r="K496"/>
  <c r="I496"/>
  <c r="L495"/>
  <c r="J495"/>
  <c r="K494"/>
  <c r="I494"/>
  <c r="L493"/>
  <c r="J493"/>
  <c r="K492"/>
  <c r="I492"/>
  <c r="L491"/>
  <c r="J491"/>
  <c r="K490"/>
  <c r="I490"/>
  <c r="L489"/>
  <c r="J489"/>
  <c r="K488"/>
  <c r="I488"/>
  <c r="L487"/>
  <c r="J487"/>
  <c r="K486"/>
  <c r="I486"/>
  <c r="L485"/>
  <c r="J485"/>
  <c r="K484"/>
  <c r="I484"/>
  <c r="L483"/>
  <c r="J483"/>
  <c r="K482"/>
  <c r="I482"/>
  <c r="L481"/>
  <c r="J481"/>
  <c r="K480"/>
  <c r="I480"/>
  <c r="L479"/>
  <c r="J479"/>
  <c r="K478"/>
  <c r="I478"/>
  <c r="L477"/>
  <c r="J477"/>
  <c r="K476"/>
  <c r="I476"/>
  <c r="L475"/>
  <c r="J475"/>
  <c r="K474"/>
  <c r="I474"/>
  <c r="L473"/>
  <c r="J473"/>
  <c r="K472"/>
  <c r="I472"/>
  <c r="L471"/>
  <c r="J471"/>
  <c r="K470"/>
  <c r="I470"/>
  <c r="L469"/>
  <c r="J469"/>
  <c r="K468"/>
  <c r="I468"/>
  <c r="L467"/>
  <c r="J467"/>
  <c r="K466"/>
  <c r="I466"/>
  <c r="L465"/>
  <c r="J465"/>
  <c r="K464"/>
  <c r="I464"/>
  <c r="L463"/>
  <c r="J463"/>
  <c r="K462"/>
  <c r="I462"/>
  <c r="L461"/>
  <c r="J461"/>
  <c r="K460"/>
  <c r="I460"/>
  <c r="L459"/>
  <c r="J459"/>
  <c r="K458"/>
  <c r="I458"/>
  <c r="L457"/>
  <c r="J457"/>
  <c r="K456"/>
  <c r="I456"/>
  <c r="L455"/>
  <c r="J455"/>
  <c r="K454"/>
  <c r="I454"/>
  <c r="L453"/>
  <c r="J453"/>
  <c r="K452"/>
  <c r="I452"/>
  <c r="L451"/>
  <c r="J451"/>
  <c r="K450"/>
  <c r="I450"/>
  <c r="L449"/>
  <c r="J449"/>
  <c r="K448"/>
  <c r="I448"/>
  <c r="L447"/>
  <c r="J447"/>
  <c r="K446"/>
  <c r="I446"/>
  <c r="L445"/>
  <c r="J445"/>
  <c r="K444"/>
  <c r="I444"/>
  <c r="L443"/>
  <c r="J443"/>
  <c r="K442"/>
  <c r="I442"/>
  <c r="L441"/>
  <c r="J441"/>
  <c r="K440"/>
  <c r="I440"/>
  <c r="L439"/>
  <c r="J439"/>
  <c r="K438"/>
  <c r="I438"/>
  <c r="L437"/>
  <c r="J437"/>
  <c r="K436"/>
  <c r="I436"/>
  <c r="L435"/>
  <c r="J435"/>
  <c r="K434"/>
  <c r="I434"/>
  <c r="L433"/>
  <c r="J433"/>
  <c r="K432"/>
  <c r="I432"/>
  <c r="L431"/>
  <c r="J431"/>
  <c r="K430"/>
  <c r="I430"/>
  <c r="L429"/>
  <c r="J429"/>
  <c r="K428"/>
  <c r="I428"/>
  <c r="L427"/>
  <c r="J427"/>
  <c r="K426"/>
  <c r="I426"/>
  <c r="L425"/>
  <c r="J425"/>
  <c r="K424"/>
  <c r="I424"/>
  <c r="L423"/>
  <c r="J423"/>
  <c r="K422"/>
  <c r="I422"/>
  <c r="L421"/>
  <c r="J421"/>
  <c r="K420"/>
  <c r="I420"/>
  <c r="L419"/>
  <c r="J419"/>
  <c r="K418"/>
  <c r="I418"/>
  <c r="L417"/>
  <c r="J417"/>
  <c r="K416"/>
  <c r="I416"/>
  <c r="L415"/>
  <c r="J415"/>
  <c r="K414"/>
  <c r="I414"/>
  <c r="L413"/>
  <c r="J413"/>
  <c r="K412"/>
  <c r="I412"/>
  <c r="L411"/>
  <c r="J411"/>
  <c r="K410"/>
  <c r="I410"/>
  <c r="L409"/>
  <c r="J409"/>
  <c r="K408"/>
  <c r="I408"/>
  <c r="L407"/>
  <c r="J407"/>
  <c r="K406"/>
  <c r="I406"/>
  <c r="L405"/>
  <c r="J405"/>
  <c r="K404"/>
  <c r="I404"/>
  <c r="L403"/>
  <c r="J403"/>
  <c r="K402"/>
  <c r="I402"/>
  <c r="L401"/>
  <c r="J401"/>
  <c r="K400"/>
  <c r="I400"/>
  <c r="L399"/>
  <c r="J399"/>
  <c r="K398"/>
  <c r="I398"/>
  <c r="L397"/>
  <c r="J397"/>
  <c r="K396"/>
  <c r="I396"/>
  <c r="L395"/>
  <c r="J395"/>
  <c r="K394"/>
  <c r="I394"/>
  <c r="L393"/>
  <c r="J393"/>
  <c r="K392"/>
  <c r="I392"/>
  <c r="L391"/>
  <c r="J391"/>
  <c r="K390"/>
  <c r="I390"/>
  <c r="L389"/>
  <c r="J389"/>
  <c r="K388"/>
  <c r="I388"/>
  <c r="L387"/>
  <c r="J387"/>
  <c r="K386"/>
  <c r="I386"/>
  <c r="L385"/>
  <c r="J385"/>
  <c r="K384"/>
  <c r="I384"/>
  <c r="L383"/>
  <c r="J383"/>
  <c r="K382"/>
  <c r="I382"/>
  <c r="L381"/>
  <c r="J381"/>
  <c r="K505"/>
  <c r="I505"/>
  <c r="L504"/>
  <c r="J504"/>
  <c r="K503"/>
  <c r="I503"/>
  <c r="L502"/>
  <c r="J502"/>
  <c r="K501"/>
  <c r="I501"/>
  <c r="L500"/>
  <c r="J500"/>
  <c r="K499"/>
  <c r="I499"/>
  <c r="L498"/>
  <c r="J498"/>
  <c r="K497"/>
  <c r="I497"/>
  <c r="L496"/>
  <c r="J496"/>
  <c r="K495"/>
  <c r="I495"/>
  <c r="L494"/>
  <c r="J494"/>
  <c r="K493"/>
  <c r="I493"/>
  <c r="L492"/>
  <c r="J492"/>
  <c r="K491"/>
  <c r="I491"/>
  <c r="L490"/>
  <c r="J490"/>
  <c r="K489"/>
  <c r="I489"/>
  <c r="L488"/>
  <c r="J488"/>
  <c r="K487"/>
  <c r="I487"/>
  <c r="L486"/>
  <c r="J486"/>
  <c r="K485"/>
  <c r="I485"/>
  <c r="L484"/>
  <c r="J484"/>
  <c r="K483"/>
  <c r="I483"/>
  <c r="L482"/>
  <c r="J482"/>
  <c r="K481"/>
  <c r="I481"/>
  <c r="L480"/>
  <c r="J480"/>
  <c r="K479"/>
  <c r="I479"/>
  <c r="L478"/>
  <c r="J478"/>
  <c r="K477"/>
  <c r="I477"/>
  <c r="L476"/>
  <c r="J476"/>
  <c r="K475"/>
  <c r="I475"/>
  <c r="L474"/>
  <c r="J474"/>
  <c r="K473"/>
  <c r="I473"/>
  <c r="L472"/>
  <c r="J472"/>
  <c r="K471"/>
  <c r="I471"/>
  <c r="L470"/>
  <c r="J470"/>
  <c r="K469"/>
  <c r="I469"/>
  <c r="L468"/>
  <c r="J468"/>
  <c r="K467"/>
  <c r="I467"/>
  <c r="L466"/>
  <c r="J466"/>
  <c r="K465"/>
  <c r="I465"/>
  <c r="L464"/>
  <c r="J464"/>
  <c r="K463"/>
  <c r="I463"/>
  <c r="L462"/>
  <c r="J462"/>
  <c r="K461"/>
  <c r="I461"/>
  <c r="L460"/>
  <c r="J460"/>
  <c r="K459"/>
  <c r="I459"/>
  <c r="L458"/>
  <c r="J458"/>
  <c r="K457"/>
  <c r="I457"/>
  <c r="L456"/>
  <c r="J456"/>
  <c r="K455"/>
  <c r="I455"/>
  <c r="L454"/>
  <c r="J454"/>
  <c r="K453"/>
  <c r="I453"/>
  <c r="L452"/>
  <c r="J452"/>
  <c r="K451"/>
  <c r="I451"/>
  <c r="L450"/>
  <c r="J450"/>
  <c r="K449"/>
  <c r="I449"/>
  <c r="L448"/>
  <c r="J448"/>
  <c r="K447"/>
  <c r="I447"/>
  <c r="L446"/>
  <c r="J446"/>
  <c r="K445"/>
  <c r="I445"/>
  <c r="L444"/>
  <c r="J444"/>
  <c r="K443"/>
  <c r="I443"/>
  <c r="L442"/>
  <c r="J442"/>
  <c r="K441"/>
  <c r="I441"/>
  <c r="L440"/>
  <c r="J440"/>
  <c r="K439"/>
  <c r="I439"/>
  <c r="L438"/>
  <c r="J438"/>
  <c r="K437"/>
  <c r="I437"/>
  <c r="L436"/>
  <c r="J436"/>
  <c r="K435"/>
  <c r="I435"/>
  <c r="L434"/>
  <c r="J434"/>
  <c r="K433"/>
  <c r="I433"/>
  <c r="L432"/>
  <c r="J432"/>
  <c r="K431"/>
  <c r="I431"/>
  <c r="L430"/>
  <c r="J430"/>
  <c r="K429"/>
  <c r="I429"/>
  <c r="L428"/>
  <c r="J428"/>
  <c r="K427"/>
  <c r="I427"/>
  <c r="L426"/>
  <c r="J426"/>
  <c r="K425"/>
  <c r="I425"/>
  <c r="L424"/>
  <c r="J424"/>
  <c r="K423"/>
  <c r="I423"/>
  <c r="L422"/>
  <c r="J422"/>
  <c r="K421"/>
  <c r="I421"/>
  <c r="L420"/>
  <c r="J420"/>
  <c r="K419"/>
  <c r="I419"/>
  <c r="L418"/>
  <c r="J418"/>
  <c r="K417"/>
  <c r="I417"/>
  <c r="L416"/>
  <c r="J416"/>
  <c r="K415"/>
  <c r="I415"/>
  <c r="L414"/>
  <c r="J414"/>
  <c r="K413"/>
  <c r="I413"/>
  <c r="L412"/>
  <c r="J412"/>
  <c r="K411"/>
  <c r="I411"/>
  <c r="L410"/>
  <c r="J410"/>
  <c r="K409"/>
  <c r="I409"/>
  <c r="L408"/>
  <c r="J408"/>
  <c r="K407"/>
  <c r="I407"/>
  <c r="L406"/>
  <c r="J406"/>
  <c r="K405"/>
  <c r="I405"/>
  <c r="L404"/>
  <c r="J404"/>
  <c r="K403"/>
  <c r="I403"/>
  <c r="L402"/>
  <c r="J402"/>
  <c r="K401"/>
  <c r="I401"/>
  <c r="L400"/>
  <c r="J400"/>
  <c r="K399"/>
  <c r="I399"/>
  <c r="L398"/>
  <c r="J398"/>
  <c r="K397"/>
  <c r="I397"/>
  <c r="L396"/>
  <c r="J396"/>
  <c r="K395"/>
  <c r="I395"/>
  <c r="L394"/>
  <c r="J394"/>
  <c r="K393"/>
  <c r="I393"/>
  <c r="L392"/>
  <c r="J392"/>
  <c r="K391"/>
  <c r="I391"/>
  <c r="L390"/>
  <c r="J390"/>
  <c r="K389"/>
  <c r="I389"/>
  <c r="L388"/>
  <c r="J388"/>
  <c r="K387"/>
  <c r="I387"/>
  <c r="L386"/>
  <c r="J386"/>
  <c r="K385"/>
  <c r="I385"/>
  <c r="L384"/>
  <c r="J384"/>
  <c r="K383"/>
  <c r="I383"/>
  <c r="L382"/>
  <c r="J382"/>
  <c r="K381"/>
  <c r="I381"/>
  <c r="L380"/>
  <c r="J380"/>
  <c r="K379"/>
  <c r="I379"/>
  <c r="L378"/>
  <c r="J378"/>
  <c r="I380"/>
  <c r="L379"/>
  <c r="I378"/>
  <c r="L377"/>
  <c r="J377"/>
  <c r="K376"/>
  <c r="I376"/>
  <c r="L375"/>
  <c r="J375"/>
  <c r="K374"/>
  <c r="I374"/>
  <c r="L373"/>
  <c r="J373"/>
  <c r="K372"/>
  <c r="I372"/>
  <c r="L371"/>
  <c r="J371"/>
  <c r="K370"/>
  <c r="I370"/>
  <c r="L369"/>
  <c r="J369"/>
  <c r="K368"/>
  <c r="I368"/>
  <c r="L367"/>
  <c r="J367"/>
  <c r="K366"/>
  <c r="I366"/>
  <c r="L365"/>
  <c r="J365"/>
  <c r="K364"/>
  <c r="I364"/>
  <c r="L363"/>
  <c r="J363"/>
  <c r="K362"/>
  <c r="I362"/>
  <c r="L361"/>
  <c r="J361"/>
  <c r="K360"/>
  <c r="I360"/>
  <c r="L359"/>
  <c r="J359"/>
  <c r="K358"/>
  <c r="I358"/>
  <c r="L357"/>
  <c r="J357"/>
  <c r="K356"/>
  <c r="I356"/>
  <c r="L355"/>
  <c r="J355"/>
  <c r="K354"/>
  <c r="I354"/>
  <c r="L353"/>
  <c r="J353"/>
  <c r="K352"/>
  <c r="I352"/>
  <c r="L351"/>
  <c r="J351"/>
  <c r="K350"/>
  <c r="I350"/>
  <c r="L349"/>
  <c r="J349"/>
  <c r="K348"/>
  <c r="I348"/>
  <c r="L347"/>
  <c r="J347"/>
  <c r="K346"/>
  <c r="I346"/>
  <c r="L345"/>
  <c r="J345"/>
  <c r="K344"/>
  <c r="I344"/>
  <c r="L343"/>
  <c r="J343"/>
  <c r="K342"/>
  <c r="I342"/>
  <c r="L341"/>
  <c r="J341"/>
  <c r="K340"/>
  <c r="I340"/>
  <c r="L339"/>
  <c r="J339"/>
  <c r="K338"/>
  <c r="I338"/>
  <c r="L337"/>
  <c r="J337"/>
  <c r="K336"/>
  <c r="I336"/>
  <c r="L335"/>
  <c r="J335"/>
  <c r="K334"/>
  <c r="I334"/>
  <c r="L333"/>
  <c r="J333"/>
  <c r="K332"/>
  <c r="I332"/>
  <c r="L331"/>
  <c r="J331"/>
  <c r="K330"/>
  <c r="I330"/>
  <c r="L329"/>
  <c r="J329"/>
  <c r="K328"/>
  <c r="I328"/>
  <c r="L327"/>
  <c r="J327"/>
  <c r="K326"/>
  <c r="I326"/>
  <c r="L325"/>
  <c r="J325"/>
  <c r="K324"/>
  <c r="I324"/>
  <c r="L323"/>
  <c r="J323"/>
  <c r="K322"/>
  <c r="I322"/>
  <c r="L321"/>
  <c r="J321"/>
  <c r="K320"/>
  <c r="I320"/>
  <c r="L319"/>
  <c r="J319"/>
  <c r="K318"/>
  <c r="I318"/>
  <c r="L317"/>
  <c r="J317"/>
  <c r="K316"/>
  <c r="I316"/>
  <c r="L315"/>
  <c r="J315"/>
  <c r="K314"/>
  <c r="I314"/>
  <c r="L313"/>
  <c r="J313"/>
  <c r="K312"/>
  <c r="I312"/>
  <c r="L311"/>
  <c r="J311"/>
  <c r="K310"/>
  <c r="I310"/>
  <c r="L309"/>
  <c r="J309"/>
  <c r="K308"/>
  <c r="I308"/>
  <c r="L307"/>
  <c r="J307"/>
  <c r="K306"/>
  <c r="I306"/>
  <c r="L305"/>
  <c r="J305"/>
  <c r="K304"/>
  <c r="I304"/>
  <c r="L303"/>
  <c r="J303"/>
  <c r="K302"/>
  <c r="I302"/>
  <c r="L301"/>
  <c r="J301"/>
  <c r="K300"/>
  <c r="I300"/>
  <c r="L299"/>
  <c r="J299"/>
  <c r="K298"/>
  <c r="I298"/>
  <c r="L297"/>
  <c r="J297"/>
  <c r="K296"/>
  <c r="I296"/>
  <c r="L295"/>
  <c r="J295"/>
  <c r="K294"/>
  <c r="I294"/>
  <c r="L293"/>
  <c r="J293"/>
  <c r="K292"/>
  <c r="I292"/>
  <c r="L291"/>
  <c r="J291"/>
  <c r="K290"/>
  <c r="I290"/>
  <c r="L289"/>
  <c r="J289"/>
  <c r="K288"/>
  <c r="I288"/>
  <c r="L287"/>
  <c r="J287"/>
  <c r="K286"/>
  <c r="I286"/>
  <c r="L285"/>
  <c r="J285"/>
  <c r="K284"/>
  <c r="I284"/>
  <c r="L283"/>
  <c r="J283"/>
  <c r="K282"/>
  <c r="I282"/>
  <c r="L281"/>
  <c r="J281"/>
  <c r="K280"/>
  <c r="I280"/>
  <c r="L279"/>
  <c r="J279"/>
  <c r="K278"/>
  <c r="I278"/>
  <c r="L277"/>
  <c r="J277"/>
  <c r="K276"/>
  <c r="I276"/>
  <c r="L275"/>
  <c r="J275"/>
  <c r="K274"/>
  <c r="I274"/>
  <c r="L273"/>
  <c r="J273"/>
  <c r="K272"/>
  <c r="I272"/>
  <c r="L271"/>
  <c r="J271"/>
  <c r="K270"/>
  <c r="I270"/>
  <c r="L269"/>
  <c r="J269"/>
  <c r="K268"/>
  <c r="I268"/>
  <c r="L267"/>
  <c r="J267"/>
  <c r="K266"/>
  <c r="I266"/>
  <c r="L265"/>
  <c r="J265"/>
  <c r="K264"/>
  <c r="I264"/>
  <c r="L263"/>
  <c r="J263"/>
  <c r="K262"/>
  <c r="I262"/>
  <c r="L261"/>
  <c r="J261"/>
  <c r="K260"/>
  <c r="I260"/>
  <c r="L259"/>
  <c r="J259"/>
  <c r="K258"/>
  <c r="I258"/>
  <c r="L257"/>
  <c r="J257"/>
  <c r="K256"/>
  <c r="I256"/>
  <c r="L255"/>
  <c r="J255"/>
  <c r="K254"/>
  <c r="I254"/>
  <c r="L253"/>
  <c r="J253"/>
  <c r="K252"/>
  <c r="I252"/>
  <c r="L251"/>
  <c r="K380"/>
  <c r="J379"/>
  <c r="K378"/>
  <c r="K377"/>
  <c r="I377"/>
  <c r="L376"/>
  <c r="J376"/>
  <c r="K375"/>
  <c r="I375"/>
  <c r="L374"/>
  <c r="J374"/>
  <c r="K373"/>
  <c r="I373"/>
  <c r="L372"/>
  <c r="J372"/>
  <c r="K371"/>
  <c r="I371"/>
  <c r="L370"/>
  <c r="J370"/>
  <c r="K369"/>
  <c r="I369"/>
  <c r="L368"/>
  <c r="J368"/>
  <c r="K367"/>
  <c r="I367"/>
  <c r="L366"/>
  <c r="J366"/>
  <c r="K365"/>
  <c r="I365"/>
  <c r="L364"/>
  <c r="J364"/>
  <c r="K363"/>
  <c r="I363"/>
  <c r="L362"/>
  <c r="J362"/>
  <c r="K361"/>
  <c r="I361"/>
  <c r="L360"/>
  <c r="J360"/>
  <c r="K359"/>
  <c r="I359"/>
  <c r="L358"/>
  <c r="J358"/>
  <c r="K357"/>
  <c r="I357"/>
  <c r="L356"/>
  <c r="J356"/>
  <c r="K355"/>
  <c r="I355"/>
  <c r="L354"/>
  <c r="J354"/>
  <c r="K353"/>
  <c r="I353"/>
  <c r="L352"/>
  <c r="J352"/>
  <c r="K351"/>
  <c r="I351"/>
  <c r="L350"/>
  <c r="J350"/>
  <c r="K349"/>
  <c r="I349"/>
  <c r="L348"/>
  <c r="J348"/>
  <c r="K347"/>
  <c r="I347"/>
  <c r="L346"/>
  <c r="J346"/>
  <c r="K345"/>
  <c r="I345"/>
  <c r="L344"/>
  <c r="J344"/>
  <c r="K343"/>
  <c r="I343"/>
  <c r="L342"/>
  <c r="J342"/>
  <c r="K341"/>
  <c r="I341"/>
  <c r="L340"/>
  <c r="J340"/>
  <c r="K339"/>
  <c r="I339"/>
  <c r="L338"/>
  <c r="J338"/>
  <c r="K337"/>
  <c r="I337"/>
  <c r="L336"/>
  <c r="J336"/>
  <c r="K335"/>
  <c r="I335"/>
  <c r="L334"/>
  <c r="J334"/>
  <c r="K333"/>
  <c r="I333"/>
  <c r="L332"/>
  <c r="J332"/>
  <c r="K331"/>
  <c r="I331"/>
  <c r="L330"/>
  <c r="J330"/>
  <c r="K329"/>
  <c r="I329"/>
  <c r="L328"/>
  <c r="J328"/>
  <c r="K327"/>
  <c r="I327"/>
  <c r="L326"/>
  <c r="J326"/>
  <c r="K325"/>
  <c r="I325"/>
  <c r="L324"/>
  <c r="J324"/>
  <c r="K323"/>
  <c r="I323"/>
  <c r="L322"/>
  <c r="J322"/>
  <c r="K321"/>
  <c r="I321"/>
  <c r="L320"/>
  <c r="J320"/>
  <c r="K319"/>
  <c r="I319"/>
  <c r="L318"/>
  <c r="J318"/>
  <c r="K317"/>
  <c r="I317"/>
  <c r="L316"/>
  <c r="J316"/>
  <c r="K315"/>
  <c r="I315"/>
  <c r="L314"/>
  <c r="J314"/>
  <c r="K313"/>
  <c r="I313"/>
  <c r="L312"/>
  <c r="J312"/>
  <c r="K311"/>
  <c r="I311"/>
  <c r="L310"/>
  <c r="J310"/>
  <c r="K309"/>
  <c r="I309"/>
  <c r="L308"/>
  <c r="J308"/>
  <c r="K307"/>
  <c r="I307"/>
  <c r="L306"/>
  <c r="J306"/>
  <c r="K305"/>
  <c r="I305"/>
  <c r="L304"/>
  <c r="J304"/>
  <c r="K303"/>
  <c r="I303"/>
  <c r="L302"/>
  <c r="J302"/>
  <c r="K301"/>
  <c r="I301"/>
  <c r="L300"/>
  <c r="J300"/>
  <c r="K299"/>
  <c r="I299"/>
  <c r="L298"/>
  <c r="J298"/>
  <c r="K297"/>
  <c r="I297"/>
  <c r="L296"/>
  <c r="J296"/>
  <c r="K295"/>
  <c r="I295"/>
  <c r="L294"/>
  <c r="J294"/>
  <c r="K293"/>
  <c r="I293"/>
  <c r="L292"/>
  <c r="J292"/>
  <c r="K291"/>
  <c r="I291"/>
  <c r="L290"/>
  <c r="J290"/>
  <c r="K289"/>
  <c r="I289"/>
  <c r="L288"/>
  <c r="J288"/>
  <c r="K287"/>
  <c r="I287"/>
  <c r="L286"/>
  <c r="J286"/>
  <c r="K285"/>
  <c r="I285"/>
  <c r="L284"/>
  <c r="J284"/>
  <c r="K283"/>
  <c r="I283"/>
  <c r="L282"/>
  <c r="J282"/>
  <c r="K281"/>
  <c r="I281"/>
  <c r="L280"/>
  <c r="J280"/>
  <c r="K279"/>
  <c r="I279"/>
  <c r="L278"/>
  <c r="J278"/>
  <c r="K277"/>
  <c r="I277"/>
  <c r="L276"/>
  <c r="J276"/>
  <c r="K275"/>
  <c r="I275"/>
  <c r="L274"/>
  <c r="J274"/>
  <c r="K273"/>
  <c r="I273"/>
  <c r="L272"/>
  <c r="J272"/>
  <c r="K271"/>
  <c r="I271"/>
  <c r="L270"/>
  <c r="J270"/>
  <c r="K269"/>
  <c r="I269"/>
  <c r="L268"/>
  <c r="J268"/>
  <c r="K267"/>
  <c r="I267"/>
  <c r="L266"/>
  <c r="J266"/>
  <c r="K265"/>
  <c r="I265"/>
  <c r="L264"/>
  <c r="J264"/>
  <c r="K263"/>
  <c r="I263"/>
  <c r="L262"/>
  <c r="J262"/>
  <c r="K261"/>
  <c r="I261"/>
  <c r="L260"/>
  <c r="J260"/>
  <c r="K259"/>
  <c r="I259"/>
  <c r="L258"/>
  <c r="J258"/>
  <c r="K257"/>
  <c r="I257"/>
  <c r="L256"/>
  <c r="J256"/>
  <c r="K255"/>
  <c r="I255"/>
  <c r="L254"/>
  <c r="J254"/>
  <c r="K253"/>
  <c r="I253"/>
  <c r="L252"/>
  <c r="J252"/>
  <c r="K251"/>
  <c r="I251"/>
  <c r="L250"/>
  <c r="J250"/>
  <c r="I6"/>
  <c r="K6"/>
  <c r="J7"/>
  <c r="L7"/>
  <c r="I8"/>
  <c r="K8"/>
  <c r="J9"/>
  <c r="L9"/>
  <c r="I10"/>
  <c r="K10"/>
  <c r="J11"/>
  <c r="L11"/>
  <c r="I12"/>
  <c r="K12"/>
  <c r="J13"/>
  <c r="L13"/>
  <c r="I14"/>
  <c r="K14"/>
  <c r="J15"/>
  <c r="L15"/>
  <c r="I16"/>
  <c r="K16"/>
  <c r="J17"/>
  <c r="L17"/>
  <c r="I18"/>
  <c r="K18"/>
  <c r="J19"/>
  <c r="L19"/>
  <c r="I20"/>
  <c r="K20"/>
  <c r="J21"/>
  <c r="L21"/>
  <c r="I22"/>
  <c r="K22"/>
  <c r="J23"/>
  <c r="L23"/>
  <c r="I24"/>
  <c r="K24"/>
  <c r="J25"/>
  <c r="L25"/>
  <c r="I26"/>
  <c r="K26"/>
  <c r="J27"/>
  <c r="L27"/>
  <c r="I28"/>
  <c r="K28"/>
  <c r="J29"/>
  <c r="L29"/>
  <c r="I30"/>
  <c r="K30"/>
  <c r="J31"/>
  <c r="L31"/>
  <c r="I32"/>
  <c r="K32"/>
  <c r="J33"/>
  <c r="L33"/>
  <c r="I34"/>
  <c r="K34"/>
  <c r="J35"/>
  <c r="L35"/>
  <c r="I36"/>
  <c r="K36"/>
  <c r="J37"/>
  <c r="L37"/>
  <c r="I38"/>
  <c r="K38"/>
  <c r="J39"/>
  <c r="L39"/>
  <c r="I40"/>
  <c r="K40"/>
  <c r="J41"/>
  <c r="L41"/>
  <c r="I42"/>
  <c r="K42"/>
  <c r="J43"/>
  <c r="L43"/>
  <c r="I44"/>
  <c r="K44"/>
  <c r="J45"/>
  <c r="L45"/>
  <c r="I46"/>
  <c r="K46"/>
  <c r="J47"/>
  <c r="L47"/>
  <c r="I48"/>
  <c r="K48"/>
  <c r="J49"/>
  <c r="L49"/>
  <c r="I50"/>
  <c r="K50"/>
  <c r="J51"/>
  <c r="L51"/>
  <c r="I52"/>
  <c r="K52"/>
  <c r="J53"/>
  <c r="L53"/>
  <c r="I54"/>
  <c r="K54"/>
  <c r="J55"/>
  <c r="L55"/>
  <c r="I56"/>
  <c r="K56"/>
  <c r="J57"/>
  <c r="L57"/>
  <c r="I58"/>
  <c r="K58"/>
  <c r="J59"/>
  <c r="L59"/>
  <c r="I60"/>
  <c r="K60"/>
  <c r="J61"/>
  <c r="L61"/>
  <c r="I62"/>
  <c r="K62"/>
  <c r="J63"/>
  <c r="L63"/>
  <c r="I64"/>
  <c r="K64"/>
  <c r="J65"/>
  <c r="L65"/>
  <c r="I66"/>
  <c r="K66"/>
  <c r="J67"/>
  <c r="L67"/>
  <c r="I68"/>
  <c r="K68"/>
  <c r="J69"/>
  <c r="L69"/>
  <c r="I70"/>
  <c r="K70"/>
  <c r="J71"/>
  <c r="L71"/>
  <c r="I72"/>
  <c r="K72"/>
  <c r="J73"/>
  <c r="L73"/>
  <c r="I74"/>
  <c r="K74"/>
  <c r="J75"/>
  <c r="L75"/>
  <c r="I76"/>
  <c r="K76"/>
  <c r="J77"/>
  <c r="L77"/>
  <c r="I78"/>
  <c r="K78"/>
  <c r="J79"/>
  <c r="L79"/>
  <c r="I80"/>
  <c r="K80"/>
  <c r="J81"/>
  <c r="L81"/>
  <c r="I82"/>
  <c r="K82"/>
  <c r="J83"/>
  <c r="L83"/>
  <c r="I84"/>
  <c r="K84"/>
  <c r="J85"/>
  <c r="L85"/>
  <c r="I86"/>
  <c r="K86"/>
  <c r="J87"/>
  <c r="L87"/>
  <c r="I88"/>
  <c r="K88"/>
  <c r="J89"/>
  <c r="L89"/>
  <c r="I90"/>
  <c r="K90"/>
  <c r="J91"/>
  <c r="L91"/>
  <c r="I92"/>
  <c r="K92"/>
  <c r="J93"/>
  <c r="L93"/>
  <c r="I94"/>
  <c r="K94"/>
  <c r="J95"/>
  <c r="L95"/>
  <c r="I96"/>
  <c r="K96"/>
  <c r="J97"/>
  <c r="L97"/>
  <c r="I98"/>
  <c r="K98"/>
  <c r="J99"/>
  <c r="L99"/>
  <c r="I100"/>
  <c r="K100"/>
  <c r="J101"/>
  <c r="L101"/>
  <c r="I102"/>
  <c r="K102"/>
  <c r="J103"/>
  <c r="L103"/>
  <c r="I104"/>
  <c r="K104"/>
  <c r="J105"/>
  <c r="L105"/>
  <c r="I106"/>
  <c r="K106"/>
  <c r="J107"/>
  <c r="L107"/>
  <c r="I108"/>
  <c r="K108"/>
  <c r="J109"/>
  <c r="L109"/>
  <c r="I110"/>
  <c r="K110"/>
  <c r="J111"/>
  <c r="L111"/>
  <c r="I112"/>
  <c r="K112"/>
  <c r="J113"/>
  <c r="L113"/>
  <c r="I114"/>
  <c r="K114"/>
  <c r="J115"/>
  <c r="L115"/>
  <c r="I116"/>
  <c r="K116"/>
  <c r="J117"/>
  <c r="L117"/>
  <c r="I118"/>
  <c r="K118"/>
  <c r="J119"/>
  <c r="L119"/>
  <c r="I120"/>
  <c r="K120"/>
  <c r="J121"/>
  <c r="L121"/>
  <c r="I122"/>
  <c r="K122"/>
  <c r="J123"/>
  <c r="L123"/>
  <c r="I124"/>
  <c r="K124"/>
  <c r="J125"/>
  <c r="L125"/>
  <c r="I126"/>
  <c r="K126"/>
  <c r="J127"/>
  <c r="L127"/>
  <c r="I128"/>
  <c r="K128"/>
  <c r="J129"/>
  <c r="L129"/>
  <c r="I130"/>
  <c r="K130"/>
  <c r="J131"/>
  <c r="L131"/>
  <c r="I132"/>
  <c r="K132"/>
  <c r="J133"/>
  <c r="L133"/>
  <c r="I134"/>
  <c r="K134"/>
  <c r="J135"/>
  <c r="L135"/>
  <c r="I136"/>
  <c r="K136"/>
  <c r="J137"/>
  <c r="L137"/>
  <c r="I138"/>
  <c r="K138"/>
  <c r="J139"/>
  <c r="L139"/>
  <c r="I140"/>
  <c r="K140"/>
  <c r="J141"/>
  <c r="L141"/>
  <c r="I142"/>
  <c r="K142"/>
  <c r="J143"/>
  <c r="L143"/>
  <c r="I144"/>
  <c r="K144"/>
  <c r="J145"/>
  <c r="L145"/>
  <c r="I146"/>
  <c r="K146"/>
  <c r="J147"/>
  <c r="L147"/>
  <c r="I148"/>
  <c r="K148"/>
  <c r="J149"/>
  <c r="L149"/>
  <c r="I150"/>
  <c r="K150"/>
  <c r="J151"/>
  <c r="L151"/>
  <c r="I152"/>
  <c r="K152"/>
  <c r="J153"/>
  <c r="L153"/>
  <c r="I154"/>
  <c r="K154"/>
  <c r="J155"/>
  <c r="L155"/>
  <c r="I156"/>
  <c r="K156"/>
  <c r="J157"/>
  <c r="L157"/>
  <c r="I158"/>
  <c r="K158"/>
  <c r="J159"/>
  <c r="L159"/>
  <c r="I160"/>
  <c r="K160"/>
  <c r="J161"/>
  <c r="L161"/>
  <c r="I162"/>
  <c r="K162"/>
  <c r="J163"/>
  <c r="L163"/>
  <c r="I164"/>
  <c r="K164"/>
  <c r="J165"/>
  <c r="L165"/>
  <c r="I166"/>
  <c r="K166"/>
  <c r="J167"/>
  <c r="L167"/>
  <c r="I168"/>
  <c r="K168"/>
  <c r="J169"/>
  <c r="L169"/>
  <c r="I170"/>
  <c r="K170"/>
  <c r="J171"/>
  <c r="L171"/>
  <c r="I172"/>
  <c r="K172"/>
  <c r="J173"/>
  <c r="L173"/>
  <c r="I174"/>
  <c r="K174"/>
  <c r="J175"/>
  <c r="L175"/>
  <c r="I176"/>
  <c r="K176"/>
  <c r="J177"/>
  <c r="L177"/>
  <c r="I178"/>
  <c r="K178"/>
  <c r="J179"/>
  <c r="L179"/>
  <c r="I180"/>
  <c r="K180"/>
  <c r="J181"/>
  <c r="L181"/>
  <c r="I182"/>
  <c r="K182"/>
  <c r="J183"/>
  <c r="L183"/>
  <c r="I184"/>
  <c r="K184"/>
  <c r="J185"/>
  <c r="L185"/>
  <c r="I186"/>
  <c r="K186"/>
  <c r="J187"/>
  <c r="L187"/>
  <c r="I188"/>
  <c r="K188"/>
  <c r="J189"/>
  <c r="L189"/>
  <c r="I190"/>
  <c r="K190"/>
  <c r="J191"/>
  <c r="L191"/>
  <c r="I192"/>
  <c r="K192"/>
  <c r="J193"/>
  <c r="L193"/>
  <c r="I194"/>
  <c r="K194"/>
  <c r="J195"/>
  <c r="L195"/>
  <c r="I196"/>
  <c r="K196"/>
  <c r="J197"/>
  <c r="L197"/>
  <c r="I198"/>
  <c r="K198"/>
  <c r="J199"/>
  <c r="L199"/>
  <c r="I200"/>
  <c r="K200"/>
  <c r="J201"/>
  <c r="L201"/>
  <c r="I202"/>
  <c r="K202"/>
  <c r="J203"/>
  <c r="L203"/>
  <c r="I204"/>
  <c r="K204"/>
  <c r="J205"/>
  <c r="L205"/>
  <c r="I206"/>
  <c r="K206"/>
  <c r="J207"/>
  <c r="L207"/>
  <c r="I208"/>
  <c r="K208"/>
  <c r="J209"/>
  <c r="L209"/>
  <c r="I210"/>
  <c r="K210"/>
  <c r="J211"/>
  <c r="L211"/>
  <c r="I212"/>
  <c r="K212"/>
  <c r="J213"/>
  <c r="L213"/>
  <c r="I214"/>
  <c r="K214"/>
  <c r="J215"/>
  <c r="L215"/>
  <c r="I216"/>
  <c r="K216"/>
  <c r="J217"/>
  <c r="L217"/>
  <c r="I218"/>
  <c r="K218"/>
  <c r="J219"/>
  <c r="L219"/>
  <c r="I220"/>
  <c r="K220"/>
  <c r="J221"/>
  <c r="L221"/>
  <c r="I222"/>
  <c r="K222"/>
  <c r="J223"/>
  <c r="L223"/>
  <c r="I224"/>
  <c r="K224"/>
  <c r="J225"/>
  <c r="L225"/>
  <c r="I226"/>
  <c r="K226"/>
  <c r="J227"/>
  <c r="L227"/>
  <c r="I228"/>
  <c r="K228"/>
  <c r="J229"/>
  <c r="L229"/>
  <c r="I230"/>
  <c r="K230"/>
  <c r="J231"/>
  <c r="L231"/>
  <c r="I232"/>
  <c r="K232"/>
  <c r="J233"/>
  <c r="L233"/>
  <c r="I234"/>
  <c r="K234"/>
  <c r="J235"/>
  <c r="L235"/>
  <c r="I236"/>
  <c r="K236"/>
  <c r="J237"/>
  <c r="L237"/>
  <c r="I238"/>
  <c r="K238"/>
  <c r="J239"/>
  <c r="L239"/>
  <c r="I240"/>
  <c r="K240"/>
  <c r="J241"/>
  <c r="L241"/>
  <c r="I242"/>
  <c r="K242"/>
  <c r="J243"/>
  <c r="L243"/>
  <c r="I244"/>
  <c r="K244"/>
  <c r="J245"/>
  <c r="L245"/>
  <c r="I246"/>
  <c r="K246"/>
  <c r="J247"/>
  <c r="L247"/>
  <c r="I248"/>
  <c r="K248"/>
  <c r="J249"/>
  <c r="L249"/>
  <c r="I250"/>
  <c r="J110"/>
  <c r="L110"/>
  <c r="I111"/>
  <c r="K111"/>
  <c r="J112"/>
  <c r="L112"/>
  <c r="I113"/>
  <c r="K113"/>
  <c r="J114"/>
  <c r="L114"/>
  <c r="I115"/>
  <c r="K115"/>
  <c r="J116"/>
  <c r="L116"/>
  <c r="I117"/>
  <c r="K117"/>
  <c r="J118"/>
  <c r="L118"/>
  <c r="I119"/>
  <c r="K119"/>
  <c r="J120"/>
  <c r="L120"/>
  <c r="I121"/>
  <c r="K121"/>
  <c r="J122"/>
  <c r="L122"/>
  <c r="I123"/>
  <c r="K123"/>
  <c r="J124"/>
  <c r="L124"/>
  <c r="I125"/>
  <c r="K125"/>
  <c r="J126"/>
  <c r="L126"/>
  <c r="I127"/>
  <c r="K127"/>
  <c r="J128"/>
  <c r="L128"/>
  <c r="I129"/>
  <c r="K129"/>
  <c r="J130"/>
  <c r="L130"/>
  <c r="I131"/>
  <c r="K131"/>
  <c r="J132"/>
  <c r="L132"/>
  <c r="I133"/>
  <c r="K133"/>
  <c r="J134"/>
  <c r="L134"/>
  <c r="I135"/>
  <c r="K135"/>
  <c r="J136"/>
  <c r="L136"/>
  <c r="I137"/>
  <c r="K137"/>
  <c r="J138"/>
  <c r="L138"/>
  <c r="I139"/>
  <c r="K139"/>
  <c r="J140"/>
  <c r="L140"/>
  <c r="I141"/>
  <c r="K141"/>
  <c r="J142"/>
  <c r="L142"/>
  <c r="I143"/>
  <c r="K143"/>
  <c r="J144"/>
  <c r="L144"/>
  <c r="I145"/>
  <c r="K145"/>
  <c r="J146"/>
  <c r="L146"/>
  <c r="I147"/>
  <c r="K147"/>
  <c r="J148"/>
  <c r="L148"/>
  <c r="I149"/>
  <c r="K149"/>
  <c r="J150"/>
  <c r="L150"/>
  <c r="I151"/>
  <c r="K151"/>
  <c r="J152"/>
  <c r="L152"/>
  <c r="I153"/>
  <c r="K153"/>
  <c r="J154"/>
  <c r="L154"/>
  <c r="I155"/>
  <c r="K155"/>
  <c r="J156"/>
  <c r="L156"/>
  <c r="I157"/>
  <c r="K157"/>
  <c r="J158"/>
  <c r="L158"/>
  <c r="I159"/>
  <c r="K159"/>
  <c r="J160"/>
  <c r="L160"/>
  <c r="I161"/>
  <c r="K161"/>
  <c r="J162"/>
  <c r="L162"/>
  <c r="I163"/>
  <c r="K163"/>
  <c r="J164"/>
  <c r="L164"/>
  <c r="I165"/>
  <c r="K165"/>
  <c r="J166"/>
  <c r="L166"/>
  <c r="I167"/>
  <c r="K167"/>
  <c r="J168"/>
  <c r="L168"/>
  <c r="I169"/>
  <c r="K169"/>
  <c r="J170"/>
  <c r="L170"/>
  <c r="I171"/>
  <c r="K171"/>
  <c r="J172"/>
  <c r="L172"/>
  <c r="I173"/>
  <c r="K173"/>
  <c r="J174"/>
  <c r="L174"/>
  <c r="I175"/>
  <c r="K175"/>
  <c r="J176"/>
  <c r="L176"/>
  <c r="I177"/>
  <c r="K177"/>
  <c r="J178"/>
  <c r="L178"/>
  <c r="I179"/>
  <c r="K179"/>
  <c r="J180"/>
  <c r="L180"/>
  <c r="I181"/>
  <c r="K181"/>
  <c r="J182"/>
  <c r="L182"/>
  <c r="I183"/>
  <c r="K183"/>
  <c r="J184"/>
  <c r="L184"/>
  <c r="I185"/>
  <c r="K185"/>
  <c r="J186"/>
  <c r="L186"/>
  <c r="I187"/>
  <c r="K187"/>
  <c r="J188"/>
  <c r="L188"/>
  <c r="I189"/>
  <c r="K189"/>
  <c r="J190"/>
  <c r="L190"/>
  <c r="I191"/>
  <c r="K191"/>
  <c r="J192"/>
  <c r="L192"/>
  <c r="I193"/>
  <c r="K193"/>
  <c r="J194"/>
  <c r="L194"/>
  <c r="I195"/>
  <c r="K195"/>
  <c r="J196"/>
  <c r="L196"/>
  <c r="I197"/>
  <c r="K197"/>
  <c r="J198"/>
  <c r="L198"/>
  <c r="I199"/>
  <c r="K199"/>
  <c r="J200"/>
  <c r="L200"/>
  <c r="I201"/>
  <c r="K201"/>
  <c r="J202"/>
  <c r="L202"/>
  <c r="I203"/>
  <c r="K203"/>
  <c r="J204"/>
  <c r="L204"/>
  <c r="I205"/>
  <c r="K205"/>
  <c r="J206"/>
  <c r="L206"/>
  <c r="I207"/>
  <c r="K207"/>
  <c r="J208"/>
  <c r="L208"/>
  <c r="I209"/>
  <c r="K209"/>
  <c r="J210"/>
  <c r="L210"/>
  <c r="I211"/>
  <c r="K211"/>
  <c r="J212"/>
  <c r="L212"/>
  <c r="I213"/>
  <c r="K213"/>
  <c r="J214"/>
  <c r="L214"/>
  <c r="I215"/>
  <c r="K215"/>
  <c r="J216"/>
  <c r="L216"/>
  <c r="I217"/>
  <c r="K217"/>
  <c r="J218"/>
  <c r="L218"/>
  <c r="I219"/>
  <c r="K219"/>
  <c r="J220"/>
  <c r="L220"/>
  <c r="I221"/>
  <c r="K221"/>
  <c r="J222"/>
  <c r="L222"/>
  <c r="I223"/>
  <c r="K223"/>
  <c r="J224"/>
  <c r="L224"/>
  <c r="I225"/>
  <c r="K225"/>
  <c r="J226"/>
  <c r="L226"/>
  <c r="I227"/>
  <c r="K227"/>
  <c r="J228"/>
  <c r="L228"/>
  <c r="I229"/>
  <c r="K229"/>
  <c r="J230"/>
  <c r="L230"/>
  <c r="I231"/>
  <c r="K231"/>
  <c r="J232"/>
  <c r="L232"/>
  <c r="I233"/>
  <c r="K233"/>
  <c r="J234"/>
  <c r="L234"/>
  <c r="I235"/>
  <c r="K235"/>
  <c r="J236"/>
  <c r="L236"/>
  <c r="I237"/>
  <c r="K237"/>
  <c r="J238"/>
  <c r="L238"/>
  <c r="I239"/>
  <c r="K239"/>
  <c r="J240"/>
  <c r="L240"/>
  <c r="I241"/>
  <c r="K241"/>
  <c r="J242"/>
  <c r="L242"/>
  <c r="I243"/>
  <c r="K243"/>
  <c r="J244"/>
  <c r="L244"/>
  <c r="I245"/>
  <c r="K245"/>
  <c r="J246"/>
  <c r="L246"/>
  <c r="I247"/>
  <c r="K247"/>
  <c r="J248"/>
  <c r="L248"/>
  <c r="I249"/>
  <c r="K249"/>
  <c r="K250"/>
  <c r="J251"/>
  <c r="D3" i="8"/>
  <c r="J319"/>
  <c r="O113"/>
  <c r="Q113" s="1"/>
  <c r="M112"/>
  <c r="M114" i="7"/>
  <c r="N114" s="1"/>
  <c r="P114" s="1"/>
  <c r="N113"/>
  <c r="M113"/>
  <c r="M320" s="1"/>
  <c r="L320"/>
  <c r="M114" i="6"/>
  <c r="N114" s="1"/>
  <c r="P114" s="1"/>
  <c r="N113"/>
  <c r="M113"/>
  <c r="M320" s="1"/>
  <c r="L320"/>
  <c r="M115" i="5"/>
  <c r="N115" s="1"/>
  <c r="P115" s="1"/>
  <c r="N114"/>
  <c r="M114"/>
  <c r="L321"/>
  <c r="I321" i="4"/>
  <c r="M115"/>
  <c r="L114"/>
  <c r="L321" s="1"/>
  <c r="N315" i="2"/>
  <c r="L318"/>
  <c r="M319" i="8" l="1"/>
  <c r="N112"/>
  <c r="N319" s="1"/>
  <c r="N320" i="7"/>
  <c r="P113"/>
  <c r="P320" s="1"/>
  <c r="N320" i="6"/>
  <c r="P113"/>
  <c r="P320" s="1"/>
  <c r="N321" i="5"/>
  <c r="P114"/>
  <c r="P321" s="1"/>
  <c r="M321"/>
  <c r="N115" i="4"/>
  <c r="M114"/>
  <c r="N114" s="1"/>
  <c r="P114" s="1"/>
  <c r="P315" i="2"/>
  <c r="P318" s="1"/>
  <c r="N318"/>
  <c r="O112" i="8" l="1"/>
  <c r="M321" i="4"/>
  <c r="N321"/>
  <c r="P115"/>
  <c r="P321" s="1"/>
  <c r="O319" i="8" l="1"/>
  <c r="Q112"/>
  <c r="Q319" s="1"/>
</calcChain>
</file>

<file path=xl/sharedStrings.xml><?xml version="1.0" encoding="utf-8"?>
<sst xmlns="http://schemas.openxmlformats.org/spreadsheetml/2006/main" count="16013" uniqueCount="1472">
  <si>
    <t>Date</t>
  </si>
  <si>
    <t>Name</t>
  </si>
  <si>
    <t>Address</t>
  </si>
  <si>
    <t>Description</t>
  </si>
  <si>
    <t>Barcode</t>
  </si>
  <si>
    <t>Waight</t>
  </si>
  <si>
    <t>Rate</t>
  </si>
  <si>
    <t>Gold value</t>
  </si>
  <si>
    <t>Making Charge</t>
  </si>
  <si>
    <t xml:space="preserve">Others </t>
  </si>
  <si>
    <t xml:space="preserve"> Amount</t>
  </si>
  <si>
    <t>GST (3%)</t>
  </si>
  <si>
    <t>Net Amount</t>
  </si>
  <si>
    <t>Balance</t>
  </si>
  <si>
    <t>Discount</t>
  </si>
  <si>
    <t>01.09.2020</t>
  </si>
  <si>
    <t xml:space="preserve">ARIBAN GHOSH </t>
  </si>
  <si>
    <t xml:space="preserve">SUBHAS NAGAR </t>
  </si>
  <si>
    <t xml:space="preserve">BABY RING </t>
  </si>
  <si>
    <t>BA009568</t>
  </si>
  <si>
    <t> </t>
  </si>
  <si>
    <t xml:space="preserve">DILIP MONDAL </t>
  </si>
  <si>
    <t>LADIES RING</t>
  </si>
  <si>
    <t>LA009846</t>
  </si>
  <si>
    <t>04.09.2020</t>
  </si>
  <si>
    <t>SUPARNA ROY</t>
  </si>
  <si>
    <t xml:space="preserve">MONDAL PARA </t>
  </si>
  <si>
    <t xml:space="preserve">KANER DUL </t>
  </si>
  <si>
    <t>KA008583</t>
  </si>
  <si>
    <t>05.09.2020</t>
  </si>
  <si>
    <t>SANKAR MONDAL</t>
  </si>
  <si>
    <t>BAIKARA</t>
  </si>
  <si>
    <t>KA009751</t>
  </si>
  <si>
    <t>06.09.2020</t>
  </si>
  <si>
    <t xml:space="preserve">NANDITA LOSKAR </t>
  </si>
  <si>
    <t xml:space="preserve">GENSNA RUR </t>
  </si>
  <si>
    <t>KA006975</t>
  </si>
  <si>
    <t xml:space="preserve">RUBINA MONDAL </t>
  </si>
  <si>
    <t xml:space="preserve">JOYANTI PUR </t>
  </si>
  <si>
    <t>CHAIN</t>
  </si>
  <si>
    <t>CH009588</t>
  </si>
  <si>
    <t xml:space="preserve">PRALIMA SARDER </t>
  </si>
  <si>
    <t>POLA</t>
  </si>
  <si>
    <t>PO009619</t>
  </si>
  <si>
    <t xml:space="preserve">SUDHA HALDER </t>
  </si>
  <si>
    <t xml:space="preserve">PURTAN BONGAON </t>
  </si>
  <si>
    <t>KA009359</t>
  </si>
  <si>
    <t xml:space="preserve">SUBHAKAR BISWAS </t>
  </si>
  <si>
    <t xml:space="preserve">PAROHITA </t>
  </si>
  <si>
    <t>LIHA BADHANO</t>
  </si>
  <si>
    <t>LO009554</t>
  </si>
  <si>
    <t xml:space="preserve">SUMAN DEY </t>
  </si>
  <si>
    <t xml:space="preserve">TURAN PUR </t>
  </si>
  <si>
    <t>GENTS RING</t>
  </si>
  <si>
    <t>GE005424</t>
  </si>
  <si>
    <t>09.09.2020</t>
  </si>
  <si>
    <t xml:space="preserve">SWAPAN BISWAS </t>
  </si>
  <si>
    <t>CHAIGORIYA</t>
  </si>
  <si>
    <t>NAKLACK</t>
  </si>
  <si>
    <t>NA009928</t>
  </si>
  <si>
    <t>LA009780</t>
  </si>
  <si>
    <t xml:space="preserve">PINGKU BISWAS  </t>
  </si>
  <si>
    <t xml:space="preserve">SHIMULTALA </t>
  </si>
  <si>
    <t>LA009833</t>
  </si>
  <si>
    <t>DIPA MONDAL</t>
  </si>
  <si>
    <t>KALIYANI BONGAON</t>
  </si>
  <si>
    <t>KA007163</t>
  </si>
  <si>
    <t>12.09.2020</t>
  </si>
  <si>
    <t>KRIPLATA BISWAS</t>
  </si>
  <si>
    <t>TAKURNAGAR</t>
  </si>
  <si>
    <t>KA008451</t>
  </si>
  <si>
    <t xml:space="preserve">RANU MALLICK </t>
  </si>
  <si>
    <t xml:space="preserve">SHAKHA </t>
  </si>
  <si>
    <t>SH008876</t>
  </si>
  <si>
    <t>13.09.2020</t>
  </si>
  <si>
    <t xml:space="preserve">ALPONA MONDAL </t>
  </si>
  <si>
    <t xml:space="preserve">CHANDANA PUR </t>
  </si>
  <si>
    <t>NOSEPIN</t>
  </si>
  <si>
    <t>NO009481</t>
  </si>
  <si>
    <t>19.09.2020</t>
  </si>
  <si>
    <t xml:space="preserve">TANMOY BISWAS </t>
  </si>
  <si>
    <t>BA009799</t>
  </si>
  <si>
    <t>20.09.2020</t>
  </si>
  <si>
    <t xml:space="preserve">DEBRATA SAHA </t>
  </si>
  <si>
    <t xml:space="preserve">BONGAON </t>
  </si>
  <si>
    <t>BA009801</t>
  </si>
  <si>
    <t xml:space="preserve">LAXMI DUTTA </t>
  </si>
  <si>
    <t xml:space="preserve">DEBGOR </t>
  </si>
  <si>
    <t>KA006240</t>
  </si>
  <si>
    <t>BA009812</t>
  </si>
  <si>
    <t>26.09.2020</t>
  </si>
  <si>
    <t xml:space="preserve">TAPAN SADHUKA </t>
  </si>
  <si>
    <t>KA009613</t>
  </si>
  <si>
    <t xml:space="preserve">BISWANATH GHOH </t>
  </si>
  <si>
    <t xml:space="preserve">GANDHIPOLLY </t>
  </si>
  <si>
    <t xml:space="preserve">KANRDUL </t>
  </si>
  <si>
    <t>KA009866</t>
  </si>
  <si>
    <t>30.09.2020</t>
  </si>
  <si>
    <t xml:space="preserve">KALPONA PANDA </t>
  </si>
  <si>
    <t>TIKLI</t>
  </si>
  <si>
    <t>TI009857</t>
  </si>
  <si>
    <t>Mrinalini Dutta</t>
  </si>
  <si>
    <t>KANARDUL</t>
  </si>
  <si>
    <t>KA005917</t>
  </si>
  <si>
    <t>01.10.2020</t>
  </si>
  <si>
    <t xml:space="preserve">ABJAL MONDAL </t>
  </si>
  <si>
    <t xml:space="preserve">NATABARA </t>
  </si>
  <si>
    <t>NECKLACE</t>
  </si>
  <si>
    <t>NE009490</t>
  </si>
  <si>
    <t>CANCAL</t>
  </si>
  <si>
    <t>03.10.2020</t>
  </si>
  <si>
    <t xml:space="preserve">AMIT BISWAS </t>
  </si>
  <si>
    <t>MALIGRAM</t>
  </si>
  <si>
    <t>JENTS RING</t>
  </si>
  <si>
    <t>GE008959</t>
  </si>
  <si>
    <t>04.10.2020</t>
  </si>
  <si>
    <t xml:space="preserve">BIDHAN BHAUMIK </t>
  </si>
  <si>
    <t xml:space="preserve">CHANDA </t>
  </si>
  <si>
    <t xml:space="preserve">KANERDUL </t>
  </si>
  <si>
    <t>KA008839</t>
  </si>
  <si>
    <t>05.10.2020</t>
  </si>
  <si>
    <t xml:space="preserve">NANDITA BISWAS </t>
  </si>
  <si>
    <t xml:space="preserve">PURATAN BONGAON </t>
  </si>
  <si>
    <t>KA009752</t>
  </si>
  <si>
    <t xml:space="preserve">AJAY BHATTACHARYA </t>
  </si>
  <si>
    <t xml:space="preserve">TALTALA BONGAON </t>
  </si>
  <si>
    <t xml:space="preserve">BALA </t>
  </si>
  <si>
    <t>BA007030</t>
  </si>
  <si>
    <t>06.10.2020</t>
  </si>
  <si>
    <t xml:space="preserve">RANJIT DAS </t>
  </si>
  <si>
    <t xml:space="preserve">GUMA </t>
  </si>
  <si>
    <t>BA009104</t>
  </si>
  <si>
    <t>BIDYUT GAIN</t>
  </si>
  <si>
    <t>BA008687</t>
  </si>
  <si>
    <t>07.10.2020</t>
  </si>
  <si>
    <t>SANJAY BANARJEE</t>
  </si>
  <si>
    <t xml:space="preserve">TAKURPOLLY </t>
  </si>
  <si>
    <t>CH009212</t>
  </si>
  <si>
    <t xml:space="preserve">MOUMITA GHOSH </t>
  </si>
  <si>
    <t xml:space="preserve">SAKTIGOR 2 NO GET </t>
  </si>
  <si>
    <t>LOCKET</t>
  </si>
  <si>
    <t>LO009822</t>
  </si>
  <si>
    <t xml:space="preserve">GOURANGO NANDI </t>
  </si>
  <si>
    <t xml:space="preserve">NAYA GOPAL GRAM </t>
  </si>
  <si>
    <t xml:space="preserve">KANARDUL </t>
  </si>
  <si>
    <t>KA009766</t>
  </si>
  <si>
    <t>08.10.2020</t>
  </si>
  <si>
    <t xml:space="preserve">INDRAJIT BISWAS </t>
  </si>
  <si>
    <t>BONGAON</t>
  </si>
  <si>
    <t xml:space="preserve">LOHA BADHONO </t>
  </si>
  <si>
    <t>LO009630</t>
  </si>
  <si>
    <t>LO009150</t>
  </si>
  <si>
    <t xml:space="preserve">MITALI MAJUMDER </t>
  </si>
  <si>
    <t xml:space="preserve">KHADHA PARA </t>
  </si>
  <si>
    <t>KA009615</t>
  </si>
  <si>
    <t xml:space="preserve">PAROMITA DAS </t>
  </si>
  <si>
    <t xml:space="preserve">AMPRALI </t>
  </si>
  <si>
    <t xml:space="preserve">GENTS RING </t>
  </si>
  <si>
    <t>GE009785</t>
  </si>
  <si>
    <t>SHEK KARTI AZADE</t>
  </si>
  <si>
    <t xml:space="preserve">NETAGE NAGAR </t>
  </si>
  <si>
    <t>BA008897</t>
  </si>
  <si>
    <t>11.10.2020</t>
  </si>
  <si>
    <t xml:space="preserve">JAHARAL MONDAL </t>
  </si>
  <si>
    <t xml:space="preserve">JOYPUR </t>
  </si>
  <si>
    <t xml:space="preserve">NOSPIN  </t>
  </si>
  <si>
    <t>NO009482</t>
  </si>
  <si>
    <t xml:space="preserve">DIPANKAR SIKDER </t>
  </si>
  <si>
    <t>JOY PUR FULTALA COLLONE</t>
  </si>
  <si>
    <t>NO009485</t>
  </si>
  <si>
    <t>13.10.2020</t>
  </si>
  <si>
    <t>NIPA MONDAL</t>
  </si>
  <si>
    <t xml:space="preserve">KUMA KHALI </t>
  </si>
  <si>
    <t>PO008571</t>
  </si>
  <si>
    <t>BA008657</t>
  </si>
  <si>
    <t xml:space="preserve">BIDUT SIKDER </t>
  </si>
  <si>
    <t>PATAP NAGAR</t>
  </si>
  <si>
    <t>NO009464</t>
  </si>
  <si>
    <t>14.10.2020</t>
  </si>
  <si>
    <t xml:space="preserve">SHYMAL SAHA </t>
  </si>
  <si>
    <t xml:space="preserve">MAZAR PARA </t>
  </si>
  <si>
    <t xml:space="preserve">CHAIN </t>
  </si>
  <si>
    <t>CH009364</t>
  </si>
  <si>
    <t>16.10.2020</t>
  </si>
  <si>
    <t>RAJIB SARDAR</t>
  </si>
  <si>
    <t>MALMHATI</t>
  </si>
  <si>
    <t>BA009805</t>
  </si>
  <si>
    <t>BA009803</t>
  </si>
  <si>
    <t>LA009777</t>
  </si>
  <si>
    <t>18.10.2020</t>
  </si>
  <si>
    <t xml:space="preserve">RITA DUTTA BISWAS </t>
  </si>
  <si>
    <t>KUTHIBARI</t>
  </si>
  <si>
    <t>KA007590</t>
  </si>
  <si>
    <t>19.10.2020</t>
  </si>
  <si>
    <t>ARPAN BARUI</t>
  </si>
  <si>
    <t xml:space="preserve">RAILBAZER </t>
  </si>
  <si>
    <t>PO008981</t>
  </si>
  <si>
    <t>BABU MONDAL</t>
  </si>
  <si>
    <t>HARIDAS PUR</t>
  </si>
  <si>
    <t>GE009159</t>
  </si>
  <si>
    <t>GE008744</t>
  </si>
  <si>
    <t>CAHAIN</t>
  </si>
  <si>
    <t>CH006899</t>
  </si>
  <si>
    <t>20.10.2020</t>
  </si>
  <si>
    <t>SHAVA MODAK</t>
  </si>
  <si>
    <t>GOPALGONJ</t>
  </si>
  <si>
    <t>LO009268</t>
  </si>
  <si>
    <t xml:space="preserve">BABUL MONDAL </t>
  </si>
  <si>
    <t>PICKPARA</t>
  </si>
  <si>
    <t>LA009836</t>
  </si>
  <si>
    <t>21.10.2020</t>
  </si>
  <si>
    <t xml:space="preserve">SAGARIKA SAHA </t>
  </si>
  <si>
    <t>LO009224</t>
  </si>
  <si>
    <t xml:space="preserve">SADHAN HALDER </t>
  </si>
  <si>
    <t>SHIMULTALA</t>
  </si>
  <si>
    <t>NO009951</t>
  </si>
  <si>
    <t>28.10.2020</t>
  </si>
  <si>
    <t xml:space="preserve">RINKU BHIDHA </t>
  </si>
  <si>
    <t xml:space="preserve">KUTIBARI </t>
  </si>
  <si>
    <t>KA007906</t>
  </si>
  <si>
    <t>29.10.2020</t>
  </si>
  <si>
    <t>MANGAL KRITANIA</t>
  </si>
  <si>
    <t>DHAKAPARA</t>
  </si>
  <si>
    <t>KA009919</t>
  </si>
  <si>
    <t>30.10.2020</t>
  </si>
  <si>
    <t xml:space="preserve">SHIVAN GHOSH </t>
  </si>
  <si>
    <t xml:space="preserve">DHARAM PUKUR </t>
  </si>
  <si>
    <t>CH009586</t>
  </si>
  <si>
    <t xml:space="preserve">ROMA SADHUKHA </t>
  </si>
  <si>
    <t xml:space="preserve">JOYANTIPUR </t>
  </si>
  <si>
    <t xml:space="preserve">KANAR DUL </t>
  </si>
  <si>
    <t>KA009871</t>
  </si>
  <si>
    <t>01.01.2020</t>
  </si>
  <si>
    <t xml:space="preserve">SADHAN DAS </t>
  </si>
  <si>
    <t>LOHABADHANO</t>
  </si>
  <si>
    <t>LO009550</t>
  </si>
  <si>
    <t>02.11.2020</t>
  </si>
  <si>
    <t xml:space="preserve">SUKASH DAS </t>
  </si>
  <si>
    <t>BABY  RING</t>
  </si>
  <si>
    <t>BA009103</t>
  </si>
  <si>
    <t>03.11.2020</t>
  </si>
  <si>
    <t xml:space="preserve">BABU MONDAL </t>
  </si>
  <si>
    <t>KA009954</t>
  </si>
  <si>
    <t>ALOK MONDAL</t>
  </si>
  <si>
    <t>GE009943</t>
  </si>
  <si>
    <t>KA006443</t>
  </si>
  <si>
    <t xml:space="preserve">KALYAN BISWAS </t>
  </si>
  <si>
    <t>SHAKHA</t>
  </si>
  <si>
    <t>SH009720</t>
  </si>
  <si>
    <t>05.11.2020</t>
  </si>
  <si>
    <t xml:space="preserve">FIRAJ MONDAL </t>
  </si>
  <si>
    <t xml:space="preserve">LEDIES RING </t>
  </si>
  <si>
    <t>LA009778</t>
  </si>
  <si>
    <t>08.11.2020</t>
  </si>
  <si>
    <t xml:space="preserve">MOUSUMI ROY  </t>
  </si>
  <si>
    <t>KA009186</t>
  </si>
  <si>
    <t>SH009500</t>
  </si>
  <si>
    <t>09.11.2020</t>
  </si>
  <si>
    <t xml:space="preserve">PURNIMA GHOSH </t>
  </si>
  <si>
    <t>GRENTS RING</t>
  </si>
  <si>
    <t>GE001587</t>
  </si>
  <si>
    <t>11.11.2020</t>
  </si>
  <si>
    <t xml:space="preserve">APASNA DAS </t>
  </si>
  <si>
    <t>SH009206</t>
  </si>
  <si>
    <t xml:space="preserve">TANMOY KARMAKAR </t>
  </si>
  <si>
    <t>LA001427</t>
  </si>
  <si>
    <t>12.11.2020</t>
  </si>
  <si>
    <t>MD. ROSAL ISLAM MONDAL</t>
  </si>
  <si>
    <t>LOHABHADANO</t>
  </si>
  <si>
    <t>LO009516</t>
  </si>
  <si>
    <t>APANNA SARKAR</t>
  </si>
  <si>
    <t xml:space="preserve">LOCKET </t>
  </si>
  <si>
    <t>LO008283</t>
  </si>
  <si>
    <t>SUBRATA DAS</t>
  </si>
  <si>
    <t>SH007188</t>
  </si>
  <si>
    <t xml:space="preserve">BISWNATH MAZUMDER </t>
  </si>
  <si>
    <t>KA008948</t>
  </si>
  <si>
    <t>KA008549</t>
  </si>
  <si>
    <t>AVIJIT DAS</t>
  </si>
  <si>
    <t>BABY BALA</t>
  </si>
  <si>
    <t>BA009994</t>
  </si>
  <si>
    <t>KA001405</t>
  </si>
  <si>
    <t>SUKUMAR HALDER</t>
  </si>
  <si>
    <t>CH008942</t>
  </si>
  <si>
    <t xml:space="preserve">NIMAI SARKAR </t>
  </si>
  <si>
    <t>SH009190</t>
  </si>
  <si>
    <t xml:space="preserve">RAMA DUTTA </t>
  </si>
  <si>
    <t>BA009997</t>
  </si>
  <si>
    <t>SUKLA BHATTACHARYA</t>
  </si>
  <si>
    <t>KA007288</t>
  </si>
  <si>
    <t>NIPA ROY</t>
  </si>
  <si>
    <t>KA009753</t>
  </si>
  <si>
    <t>SUKLA SINGHA</t>
  </si>
  <si>
    <t>LA008758</t>
  </si>
  <si>
    <t>PIU MUKHARJEE</t>
  </si>
  <si>
    <t>NECKLASH</t>
  </si>
  <si>
    <t>NE008913</t>
  </si>
  <si>
    <t>SHYAMAL SAHA</t>
  </si>
  <si>
    <t>GE009949</t>
  </si>
  <si>
    <t xml:space="preserve">SUSANTA KUNDU </t>
  </si>
  <si>
    <t>CH000089</t>
  </si>
  <si>
    <t xml:space="preserve">RINKU SADHU </t>
  </si>
  <si>
    <t>KA009646</t>
  </si>
  <si>
    <t xml:space="preserve">ANITA CHAKRABORTI </t>
  </si>
  <si>
    <t>LO006033</t>
  </si>
  <si>
    <t xml:space="preserve">ARATI ROY </t>
  </si>
  <si>
    <t>LA009980</t>
  </si>
  <si>
    <t>ANANA MUKHARJEE</t>
  </si>
  <si>
    <t>KA005672</t>
  </si>
  <si>
    <t>BABY DEB</t>
  </si>
  <si>
    <t>LA</t>
  </si>
  <si>
    <t>LA009981</t>
  </si>
  <si>
    <t xml:space="preserve">TAPAN DAS </t>
  </si>
  <si>
    <t>LA008753</t>
  </si>
  <si>
    <t>13.11.2020</t>
  </si>
  <si>
    <t xml:space="preserve">PRIYANKA PAL </t>
  </si>
  <si>
    <t xml:space="preserve">MANGAL SUTRA </t>
  </si>
  <si>
    <t>MA008050</t>
  </si>
  <si>
    <t>GOBINDO DAS</t>
  </si>
  <si>
    <t>KA009406</t>
  </si>
  <si>
    <t xml:space="preserve">POLA.CHEEK.KANER DUL </t>
  </si>
  <si>
    <t>PO009620</t>
  </si>
  <si>
    <t>LA009197</t>
  </si>
  <si>
    <t xml:space="preserve">NIRANJAN MONDAL </t>
  </si>
  <si>
    <t>KA008214</t>
  </si>
  <si>
    <t xml:space="preserve">MOUMITA BISWAS </t>
  </si>
  <si>
    <t>LO009674</t>
  </si>
  <si>
    <t xml:space="preserve">SAPAN CHAKRABORTY </t>
  </si>
  <si>
    <t>COIN</t>
  </si>
  <si>
    <t xml:space="preserve">PUNIMA ROY </t>
  </si>
  <si>
    <t>KA009611</t>
  </si>
  <si>
    <t xml:space="preserve">PANKAJ BALA </t>
  </si>
  <si>
    <t>KA009923</t>
  </si>
  <si>
    <t>KA009819</t>
  </si>
  <si>
    <t xml:space="preserve">MAMTA DAS </t>
  </si>
  <si>
    <t>CH009216</t>
  </si>
  <si>
    <t xml:space="preserve">PUJA SARDER </t>
  </si>
  <si>
    <t>CH009213</t>
  </si>
  <si>
    <t xml:space="preserve">MANJU BISWAS </t>
  </si>
  <si>
    <t>LO009219</t>
  </si>
  <si>
    <t xml:space="preserve">SUSMITA BISWAS </t>
  </si>
  <si>
    <t>LO009220</t>
  </si>
  <si>
    <t xml:space="preserve">KINKAR  MONDAL </t>
  </si>
  <si>
    <t>LA009779</t>
  </si>
  <si>
    <t>CHEEK</t>
  </si>
  <si>
    <t>CH009986</t>
  </si>
  <si>
    <t>RINA BISWAS</t>
  </si>
  <si>
    <t>LA009976</t>
  </si>
  <si>
    <t>SHIPRA SAFRA</t>
  </si>
  <si>
    <t>SH009974</t>
  </si>
  <si>
    <t>PO009606</t>
  </si>
  <si>
    <t>LA009395</t>
  </si>
  <si>
    <t>CHITANJAN MUKHARJEE</t>
  </si>
  <si>
    <t>LO009222</t>
  </si>
  <si>
    <t xml:space="preserve">MANISHA DAS </t>
  </si>
  <si>
    <t>LOHA BADHANO</t>
  </si>
  <si>
    <t>LO008321</t>
  </si>
  <si>
    <t>SONA GHOSH</t>
  </si>
  <si>
    <t>LA009394</t>
  </si>
  <si>
    <t>SUMAN CHAKRABORTY</t>
  </si>
  <si>
    <t xml:space="preserve">POLA </t>
  </si>
  <si>
    <t>PO008119</t>
  </si>
  <si>
    <t xml:space="preserve">UMESH CHANDRA SARKAR </t>
  </si>
  <si>
    <t>CH008738</t>
  </si>
  <si>
    <t xml:space="preserve">ARUP  DAS GUPTA </t>
  </si>
  <si>
    <t>PO009709</t>
  </si>
  <si>
    <t xml:space="preserve">TARUN MONDAL </t>
  </si>
  <si>
    <t>LA009842</t>
  </si>
  <si>
    <t>14.11.2020</t>
  </si>
  <si>
    <t xml:space="preserve">ANKUSH MITRA </t>
  </si>
  <si>
    <t>KA006548</t>
  </si>
  <si>
    <t xml:space="preserve">PRALIMA DUTTA </t>
  </si>
  <si>
    <t xml:space="preserve">LOHA BADHANO </t>
  </si>
  <si>
    <t>LO009633</t>
  </si>
  <si>
    <t xml:space="preserve">SUPRNA MONDAL </t>
  </si>
  <si>
    <t>GE008163</t>
  </si>
  <si>
    <t xml:space="preserve">PAPIA KARMAKAR </t>
  </si>
  <si>
    <t>LO009823</t>
  </si>
  <si>
    <t xml:space="preserve">JAYITI BISWAS </t>
  </si>
  <si>
    <t>LOHA BADAHANO</t>
  </si>
  <si>
    <t>LO009740</t>
  </si>
  <si>
    <t xml:space="preserve">KALYANI MONDAL </t>
  </si>
  <si>
    <t>PO009112</t>
  </si>
  <si>
    <t xml:space="preserve">KUTUB KARKAR </t>
  </si>
  <si>
    <t>KA009894</t>
  </si>
  <si>
    <t>15.11.2020</t>
  </si>
  <si>
    <t xml:space="preserve">KANIKA BISWAS </t>
  </si>
  <si>
    <t>GE008196</t>
  </si>
  <si>
    <t xml:space="preserve">PAYEL BISWAS </t>
  </si>
  <si>
    <t>KA005662</t>
  </si>
  <si>
    <t xml:space="preserve">ANJALI CHAKRABORTY </t>
  </si>
  <si>
    <t>LA009198</t>
  </si>
  <si>
    <t>16.11.2020</t>
  </si>
  <si>
    <t xml:space="preserve">TARAK GHOSH </t>
  </si>
  <si>
    <t>KA009306</t>
  </si>
  <si>
    <t xml:space="preserve">SANDHYP MITRA </t>
  </si>
  <si>
    <t>LA009979</t>
  </si>
  <si>
    <t xml:space="preserve">PRATIMA ADHIKARY </t>
  </si>
  <si>
    <t>SH010003</t>
  </si>
  <si>
    <t>18.11.2020</t>
  </si>
  <si>
    <t>LO008236</t>
  </si>
  <si>
    <t xml:space="preserve">SUJIT DAS </t>
  </si>
  <si>
    <t>CH009962</t>
  </si>
  <si>
    <t xml:space="preserve">PRIYANKA BISWAS </t>
  </si>
  <si>
    <t>PO009503</t>
  </si>
  <si>
    <t xml:space="preserve">SUDIP MONDAL </t>
  </si>
  <si>
    <t>LO009911</t>
  </si>
  <si>
    <t>KA009648</t>
  </si>
  <si>
    <t xml:space="preserve">RAMA GHOSH </t>
  </si>
  <si>
    <t>LO009825</t>
  </si>
  <si>
    <t xml:space="preserve">SWAPAN GHOSH </t>
  </si>
  <si>
    <t>LO007477</t>
  </si>
  <si>
    <t>19.11.2020</t>
  </si>
  <si>
    <t xml:space="preserve">UTPAL BISWAS </t>
  </si>
  <si>
    <t>SH009355</t>
  </si>
  <si>
    <t>20.11.2020</t>
  </si>
  <si>
    <t xml:space="preserve">SUKDEB MONDAL </t>
  </si>
  <si>
    <t>LO007480</t>
  </si>
  <si>
    <t>22.11.2020</t>
  </si>
  <si>
    <t xml:space="preserve">DEBASIS MONDAL </t>
  </si>
  <si>
    <t>KA009862</t>
  </si>
  <si>
    <t>23.11.2020</t>
  </si>
  <si>
    <t xml:space="preserve">HANA DAS </t>
  </si>
  <si>
    <t>LA009977</t>
  </si>
  <si>
    <t xml:space="preserve">ACHANTA HALDER </t>
  </si>
  <si>
    <t>CH010053</t>
  </si>
  <si>
    <t>24.11.2020</t>
  </si>
  <si>
    <t xml:space="preserve">PABITRA GHOSH </t>
  </si>
  <si>
    <t>LA008824</t>
  </si>
  <si>
    <t xml:space="preserve">SUBENDU GHOSH </t>
  </si>
  <si>
    <t>KA004119</t>
  </si>
  <si>
    <t xml:space="preserve">UTTAM GHOSH </t>
  </si>
  <si>
    <t>KA009885</t>
  </si>
  <si>
    <t>26.11.2020</t>
  </si>
  <si>
    <t xml:space="preserve">RITA MONDAL </t>
  </si>
  <si>
    <t>CH002206</t>
  </si>
  <si>
    <t>RUPA SAMADER</t>
  </si>
  <si>
    <t xml:space="preserve">CHEEK </t>
  </si>
  <si>
    <t>CH010063</t>
  </si>
  <si>
    <t xml:space="preserve">RUPAN HALDER </t>
  </si>
  <si>
    <t>PO009711</t>
  </si>
  <si>
    <t xml:space="preserve">JAYANTO SARKAR </t>
  </si>
  <si>
    <t>KA009314</t>
  </si>
  <si>
    <t>27.11.2020</t>
  </si>
  <si>
    <t xml:space="preserve">CHAYAN DAS </t>
  </si>
  <si>
    <t>KA007131</t>
  </si>
  <si>
    <t xml:space="preserve">MIRA DAS PODDER </t>
  </si>
  <si>
    <t>LO009225</t>
  </si>
  <si>
    <t>28.11.2020</t>
  </si>
  <si>
    <t xml:space="preserve">BISWAJIT MALLICK </t>
  </si>
  <si>
    <t>KA009285</t>
  </si>
  <si>
    <t xml:space="preserve">LABONI KARMAKAR </t>
  </si>
  <si>
    <t>KA002665</t>
  </si>
  <si>
    <t xml:space="preserve">PRABIR SAHA </t>
  </si>
  <si>
    <t>PO009707</t>
  </si>
  <si>
    <t>29.11.2020</t>
  </si>
  <si>
    <t xml:space="preserve">CHAMPA HALDER </t>
  </si>
  <si>
    <t>LA008346</t>
  </si>
  <si>
    <t>BHANJON BISWAS</t>
  </si>
  <si>
    <t>SH010002</t>
  </si>
  <si>
    <t xml:space="preserve">AJIT SARKAR </t>
  </si>
  <si>
    <t>KA009745</t>
  </si>
  <si>
    <t xml:space="preserve">CHIRONJIT SARDER </t>
  </si>
  <si>
    <t>KA009884</t>
  </si>
  <si>
    <t>30.11.2020</t>
  </si>
  <si>
    <t xml:space="preserve">SHAMBHU PADA DAS </t>
  </si>
  <si>
    <t>PO009605</t>
  </si>
  <si>
    <t xml:space="preserve">CHENDRIKA ROY </t>
  </si>
  <si>
    <t>KA007474</t>
  </si>
  <si>
    <t xml:space="preserve">RAJU MONDAL </t>
  </si>
  <si>
    <t>LO001626</t>
  </si>
  <si>
    <t xml:space="preserve">BINDABAN SARKAR </t>
  </si>
  <si>
    <t>LA008826</t>
  </si>
  <si>
    <t>01.12.2020</t>
  </si>
  <si>
    <t>PO010086</t>
  </si>
  <si>
    <t xml:space="preserve">HARAKRISHNA BISWAS </t>
  </si>
  <si>
    <t>KA001402</t>
  </si>
  <si>
    <t>02.12.2020</t>
  </si>
  <si>
    <t>GE009783</t>
  </si>
  <si>
    <t xml:space="preserve">MOUMITA MONDAL </t>
  </si>
  <si>
    <t>KA009695</t>
  </si>
  <si>
    <t xml:space="preserve">LITAN SARKAR </t>
  </si>
  <si>
    <t>KA009760</t>
  </si>
  <si>
    <t>03.12.2020</t>
  </si>
  <si>
    <t>LA009978</t>
  </si>
  <si>
    <t>04.12.2020</t>
  </si>
  <si>
    <t>ARPITA BAR</t>
  </si>
  <si>
    <t>SH009905</t>
  </si>
  <si>
    <t>05.12.2020</t>
  </si>
  <si>
    <t xml:space="preserve">SUTAL PAL </t>
  </si>
  <si>
    <t>LA009832</t>
  </si>
  <si>
    <t>06.12.2020</t>
  </si>
  <si>
    <t>AKHIL SAHA</t>
  </si>
  <si>
    <t>KA010075</t>
  </si>
  <si>
    <t>07.12.2020</t>
  </si>
  <si>
    <t xml:space="preserve">TAPALI MONDAL </t>
  </si>
  <si>
    <t>CH009958</t>
  </si>
  <si>
    <t>LA009245</t>
  </si>
  <si>
    <t>08.12.2020</t>
  </si>
  <si>
    <t>UPAL HAIR</t>
  </si>
  <si>
    <t>LO010107</t>
  </si>
  <si>
    <t>OISHI DEY</t>
  </si>
  <si>
    <t>LO009664</t>
  </si>
  <si>
    <t xml:space="preserve">ARUN MAZUMDER </t>
  </si>
  <si>
    <t>SH009971</t>
  </si>
  <si>
    <t>09.12.2020</t>
  </si>
  <si>
    <t xml:space="preserve">KARTICK BARI </t>
  </si>
  <si>
    <t>SH009718</t>
  </si>
  <si>
    <t xml:space="preserve">CANCAL </t>
  </si>
  <si>
    <t xml:space="preserve">BARSA BISWAS </t>
  </si>
  <si>
    <t>CH010103</t>
  </si>
  <si>
    <t xml:space="preserve">SAHAG HAWALDER </t>
  </si>
  <si>
    <t>NACKLACE</t>
  </si>
  <si>
    <t>NA009988</t>
  </si>
  <si>
    <t>10.12.2020</t>
  </si>
  <si>
    <t>LA008169</t>
  </si>
  <si>
    <t>11.12.2020</t>
  </si>
  <si>
    <t xml:space="preserve">RABI SARKAR </t>
  </si>
  <si>
    <t>LO009821</t>
  </si>
  <si>
    <t>KA000813</t>
  </si>
  <si>
    <t xml:space="preserve">K SHINA </t>
  </si>
  <si>
    <t>KA008192</t>
  </si>
  <si>
    <t xml:space="preserve">SUMI DEBNATH </t>
  </si>
  <si>
    <t>KA009614</t>
  </si>
  <si>
    <t>12.12.2020</t>
  </si>
  <si>
    <t xml:space="preserve">SANHA SARKAR </t>
  </si>
  <si>
    <t>GARI CHAIN</t>
  </si>
  <si>
    <t>GA010125</t>
  </si>
  <si>
    <t xml:space="preserve">DILIP SARDER </t>
  </si>
  <si>
    <t>LO010110</t>
  </si>
  <si>
    <t>SH009659</t>
  </si>
  <si>
    <t>13.12.2020</t>
  </si>
  <si>
    <t xml:space="preserve">NANDINI GHOSH </t>
  </si>
  <si>
    <t xml:space="preserve">NOSEPIN </t>
  </si>
  <si>
    <t>NO001291</t>
  </si>
  <si>
    <t xml:space="preserve">RANUKA SARKAR </t>
  </si>
  <si>
    <t>KA008122</t>
  </si>
  <si>
    <t xml:space="preserve">BITHIKA DEY </t>
  </si>
  <si>
    <t>SH009972</t>
  </si>
  <si>
    <t>14.12.2020</t>
  </si>
  <si>
    <t xml:space="preserve">SHIPRA SARKAR </t>
  </si>
  <si>
    <t>LO010112</t>
  </si>
  <si>
    <t>15.12.2020</t>
  </si>
  <si>
    <t xml:space="preserve">RUPA SAMADDER </t>
  </si>
  <si>
    <t>LO007833</t>
  </si>
  <si>
    <t>16.12.2020</t>
  </si>
  <si>
    <t xml:space="preserve">CHANDRIKA ROY </t>
  </si>
  <si>
    <t>CH010153</t>
  </si>
  <si>
    <t>17.12.2020</t>
  </si>
  <si>
    <t xml:space="preserve">PULAK MONDAL </t>
  </si>
  <si>
    <t>SH010004</t>
  </si>
  <si>
    <t>20.12.2020</t>
  </si>
  <si>
    <t xml:space="preserve">ASHOK HALDER </t>
  </si>
  <si>
    <t>PO008201</t>
  </si>
  <si>
    <t xml:space="preserve">SUBRATA BISWAS </t>
  </si>
  <si>
    <t>PO008983</t>
  </si>
  <si>
    <t>22.12.2020</t>
  </si>
  <si>
    <t xml:space="preserve">MADHURI MISTARI </t>
  </si>
  <si>
    <t>KA002673</t>
  </si>
  <si>
    <t>UNJITA KATUN</t>
  </si>
  <si>
    <t>KA001603</t>
  </si>
  <si>
    <t>24.12.2020</t>
  </si>
  <si>
    <t xml:space="preserve">SMRITI BISWAS </t>
  </si>
  <si>
    <t>KA009044</t>
  </si>
  <si>
    <t xml:space="preserve">RAKASH MAJUMDER </t>
  </si>
  <si>
    <t>CHURI</t>
  </si>
  <si>
    <t>CH009386</t>
  </si>
  <si>
    <t>26.12.2020</t>
  </si>
  <si>
    <t xml:space="preserve">JOYEETA PAUL </t>
  </si>
  <si>
    <t>SH010005</t>
  </si>
  <si>
    <t>27.12.2020</t>
  </si>
  <si>
    <t xml:space="preserve">NITESH BISWAS </t>
  </si>
  <si>
    <t xml:space="preserve">TIKLI </t>
  </si>
  <si>
    <t>TI009855</t>
  </si>
  <si>
    <t xml:space="preserve">MANTU BISWAS </t>
  </si>
  <si>
    <t>KA010046</t>
  </si>
  <si>
    <t>29.12.2020</t>
  </si>
  <si>
    <t>KA008582</t>
  </si>
  <si>
    <t xml:space="preserve">INDRANI OKIL </t>
  </si>
  <si>
    <t>LA010267</t>
  </si>
  <si>
    <t>30.12.2020</t>
  </si>
  <si>
    <t xml:space="preserve">raja ali shek </t>
  </si>
  <si>
    <t>CH010055</t>
  </si>
  <si>
    <t xml:space="preserve">MIMAY HALDER </t>
  </si>
  <si>
    <t>LADISE RING</t>
  </si>
  <si>
    <t>LA009975</t>
  </si>
  <si>
    <t>01.01.2021</t>
  </si>
  <si>
    <t xml:space="preserve">MUJIBOR SHAK </t>
  </si>
  <si>
    <t>CH009961</t>
  </si>
  <si>
    <t>02.01.2021</t>
  </si>
  <si>
    <t>KA010106</t>
  </si>
  <si>
    <t>03.01.2021</t>
  </si>
  <si>
    <t xml:space="preserve">AYODHYA PAL </t>
  </si>
  <si>
    <t>CH010252</t>
  </si>
  <si>
    <t xml:space="preserve">KAMAL PROSHAD </t>
  </si>
  <si>
    <t>GE008769</t>
  </si>
  <si>
    <t xml:space="preserve">SADHANA MONDAL </t>
  </si>
  <si>
    <t>KA010042</t>
  </si>
  <si>
    <t>04.01.2021</t>
  </si>
  <si>
    <t xml:space="preserve">FARIM SHEIK </t>
  </si>
  <si>
    <t>KA001407</t>
  </si>
  <si>
    <t>07.01.2021</t>
  </si>
  <si>
    <t xml:space="preserve">ARIATI </t>
  </si>
  <si>
    <t>GE010123</t>
  </si>
  <si>
    <t>10.01.2021</t>
  </si>
  <si>
    <t xml:space="preserve">PURNIMA BAKCHI </t>
  </si>
  <si>
    <t xml:space="preserve">GINTS RING </t>
  </si>
  <si>
    <t>GE007996</t>
  </si>
  <si>
    <t>11.01.2021</t>
  </si>
  <si>
    <t xml:space="preserve">PINKI MONDAL </t>
  </si>
  <si>
    <t>SH009933</t>
  </si>
  <si>
    <t xml:space="preserve">ANKIT MALAKAR </t>
  </si>
  <si>
    <t>SH010001</t>
  </si>
  <si>
    <t xml:space="preserve">PAPIYA GHOSH </t>
  </si>
  <si>
    <t>KA008821</t>
  </si>
  <si>
    <t xml:space="preserve">MITHU SAMADER </t>
  </si>
  <si>
    <t>KA010088</t>
  </si>
  <si>
    <t xml:space="preserve">SUBESH SARKAR </t>
  </si>
  <si>
    <t>KA001455</t>
  </si>
  <si>
    <t>CHATTORANJAN MUKHARJEE</t>
  </si>
  <si>
    <t>LO007944</t>
  </si>
  <si>
    <t xml:space="preserve">PRATIMA NISWAS </t>
  </si>
  <si>
    <t>KA009280</t>
  </si>
  <si>
    <t>CHYAN BISWAS</t>
  </si>
  <si>
    <t>KA009865</t>
  </si>
  <si>
    <t>12.01.2021</t>
  </si>
  <si>
    <t>KA007644</t>
  </si>
  <si>
    <t>13.01.2021</t>
  </si>
  <si>
    <t xml:space="preserve">TUMPA PAUL </t>
  </si>
  <si>
    <t>KA009883</t>
  </si>
  <si>
    <t xml:space="preserve">AMIT ADHIKARI </t>
  </si>
  <si>
    <t>CH010287</t>
  </si>
  <si>
    <t xml:space="preserve">SONU GHOSH </t>
  </si>
  <si>
    <t>LA001670</t>
  </si>
  <si>
    <t>16.01.2021</t>
  </si>
  <si>
    <t xml:space="preserve">MANTU SARDER </t>
  </si>
  <si>
    <t>SH009953</t>
  </si>
  <si>
    <t xml:space="preserve">BULU MONDAL </t>
  </si>
  <si>
    <t>KA009922</t>
  </si>
  <si>
    <t>17.01.2021</t>
  </si>
  <si>
    <t xml:space="preserve">PAMPA BAIN </t>
  </si>
  <si>
    <t>PO009601</t>
  </si>
  <si>
    <t xml:space="preserve">ARUN CHOWDHARY </t>
  </si>
  <si>
    <t>KA003025</t>
  </si>
  <si>
    <t xml:space="preserve">PAYEL SARDER </t>
  </si>
  <si>
    <t>LA009841</t>
  </si>
  <si>
    <t xml:space="preserve">KARTICK DAS </t>
  </si>
  <si>
    <t>KA009869</t>
  </si>
  <si>
    <t xml:space="preserve">PRABIR MONDAL </t>
  </si>
  <si>
    <t>LA009844</t>
  </si>
  <si>
    <t>18.01.2021</t>
  </si>
  <si>
    <t xml:space="preserve">PIU ROY </t>
  </si>
  <si>
    <t>CH003240</t>
  </si>
  <si>
    <t xml:space="preserve">CHAITTARANJAN MONDAL </t>
  </si>
  <si>
    <t>LA001676</t>
  </si>
  <si>
    <t xml:space="preserve">SAMPA BISWAS </t>
  </si>
  <si>
    <t>LA010393</t>
  </si>
  <si>
    <t xml:space="preserve">SANATAN CHAKRABTY  </t>
  </si>
  <si>
    <t>NO009374</t>
  </si>
  <si>
    <t>20.01.2021</t>
  </si>
  <si>
    <t>ARMINDA SAHA</t>
  </si>
  <si>
    <t>KANER PASHA</t>
  </si>
  <si>
    <t>KA001168</t>
  </si>
  <si>
    <t xml:space="preserve">SYED AHAAMED </t>
  </si>
  <si>
    <t>KA007130</t>
  </si>
  <si>
    <t>21.01.2021</t>
  </si>
  <si>
    <t xml:space="preserve">SAROJIT ROY </t>
  </si>
  <si>
    <t>SH004227</t>
  </si>
  <si>
    <t xml:space="preserve">SUBRATA PRAMINAK </t>
  </si>
  <si>
    <t>KA006252</t>
  </si>
  <si>
    <t>23.01.2021</t>
  </si>
  <si>
    <t>PO010399</t>
  </si>
  <si>
    <t xml:space="preserve">SAMARESH MONDAL </t>
  </si>
  <si>
    <t>SH009338</t>
  </si>
  <si>
    <t xml:space="preserve">SAMESH MONDAL </t>
  </si>
  <si>
    <t>KA003541</t>
  </si>
  <si>
    <t xml:space="preserve">LIPIKA CHOWDHARY </t>
  </si>
  <si>
    <t>PO010400</t>
  </si>
  <si>
    <t>SH007507</t>
  </si>
  <si>
    <t>24.01.2021</t>
  </si>
  <si>
    <t xml:space="preserve">MAMA PRAMINIK </t>
  </si>
  <si>
    <t>BA009798</t>
  </si>
  <si>
    <t xml:space="preserve">SANAT KR GHOSH </t>
  </si>
  <si>
    <t>LO010147</t>
  </si>
  <si>
    <t xml:space="preserve">NEWTAAN BAARAI </t>
  </si>
  <si>
    <t>KA010265</t>
  </si>
  <si>
    <t>25.01.2021</t>
  </si>
  <si>
    <t xml:space="preserve">DIBYENDU BISWAS </t>
  </si>
  <si>
    <t>LO009743</t>
  </si>
  <si>
    <t xml:space="preserve">SNKARI HALDER </t>
  </si>
  <si>
    <t>KA005655</t>
  </si>
  <si>
    <t xml:space="preserve">SANKAR HAALDER </t>
  </si>
  <si>
    <t>SH010201</t>
  </si>
  <si>
    <t xml:space="preserve">JAAYASREE BHAATTACHARYA </t>
  </si>
  <si>
    <t>KA009403</t>
  </si>
  <si>
    <t xml:space="preserve">BIPLOB  BISWAS </t>
  </si>
  <si>
    <t>LA009775</t>
  </si>
  <si>
    <t xml:space="preserve">JOYSREE BHTTACHARYA </t>
  </si>
  <si>
    <t xml:space="preserve">NECKLACE </t>
  </si>
  <si>
    <t>NE008964</t>
  </si>
  <si>
    <t xml:space="preserve">SUJATA BAIN </t>
  </si>
  <si>
    <t>PO008153</t>
  </si>
  <si>
    <t xml:space="preserve">TANMOY BASU </t>
  </si>
  <si>
    <t xml:space="preserve">NECKLESH </t>
  </si>
  <si>
    <t>NE010200</t>
  </si>
  <si>
    <t xml:space="preserve">SHULPI MONDAL </t>
  </si>
  <si>
    <t>SH08858</t>
  </si>
  <si>
    <t>26.01.2021</t>
  </si>
  <si>
    <t>KA010394</t>
  </si>
  <si>
    <t xml:space="preserve">SUVANKAR ROY </t>
  </si>
  <si>
    <t>LA008173</t>
  </si>
  <si>
    <t xml:space="preserve">AJAY BISWAS </t>
  </si>
  <si>
    <t>LO010324</t>
  </si>
  <si>
    <t xml:space="preserve">AYANA BALA </t>
  </si>
  <si>
    <t>GE010272</t>
  </si>
  <si>
    <t xml:space="preserve">SANGIT BALA </t>
  </si>
  <si>
    <t>CH010218</t>
  </si>
  <si>
    <t>27.01.2021</t>
  </si>
  <si>
    <t xml:space="preserve">RINKU MJUMDER </t>
  </si>
  <si>
    <t>LO010281</t>
  </si>
  <si>
    <t xml:space="preserve">PAMPA BISWS </t>
  </si>
  <si>
    <t>KA007322</t>
  </si>
  <si>
    <t>28.01.2021</t>
  </si>
  <si>
    <t xml:space="preserve">TAPAS SAHA </t>
  </si>
  <si>
    <t>LA009776</t>
  </si>
  <si>
    <t xml:space="preserve">IMRAIHIM BISSWAS </t>
  </si>
  <si>
    <t>LA009246</t>
  </si>
  <si>
    <t xml:space="preserve">PRAADIP HALDER </t>
  </si>
  <si>
    <t>LOO10317</t>
  </si>
  <si>
    <t>29.01.2021</t>
  </si>
  <si>
    <t>DEBIKA BISWAS</t>
  </si>
  <si>
    <t>CH010413</t>
  </si>
  <si>
    <t xml:space="preserve">SONALI MAZUMDER </t>
  </si>
  <si>
    <t>KA010083</t>
  </si>
  <si>
    <t xml:space="preserve">KANN MONDAL </t>
  </si>
  <si>
    <t>POO6093</t>
  </si>
  <si>
    <t xml:space="preserve">CHHAYA DAS </t>
  </si>
  <si>
    <t>KA010007</t>
  </si>
  <si>
    <t xml:space="preserve">BALARAM GUNGULY </t>
  </si>
  <si>
    <t>CH010219</t>
  </si>
  <si>
    <t xml:space="preserve">SAMAR GHOSH </t>
  </si>
  <si>
    <t>LO008232</t>
  </si>
  <si>
    <t>30.01.2021</t>
  </si>
  <si>
    <t xml:space="preserve">ARATI SARKAR </t>
  </si>
  <si>
    <t>KA010215</t>
  </si>
  <si>
    <t>31.01.2021</t>
  </si>
  <si>
    <t xml:space="preserve">LBANI KARMAKAR </t>
  </si>
  <si>
    <t xml:space="preserve">LADIES RING </t>
  </si>
  <si>
    <t>LA010432</t>
  </si>
  <si>
    <t>PAYEL SANATA</t>
  </si>
  <si>
    <t>KA009584</t>
  </si>
  <si>
    <t xml:space="preserve">SOMA SADHUKHA </t>
  </si>
  <si>
    <t>GE006636</t>
  </si>
  <si>
    <t xml:space="preserve">ALOK BISWAS </t>
  </si>
  <si>
    <t>KA010137</t>
  </si>
  <si>
    <t xml:space="preserve">PALLTU HALDER </t>
  </si>
  <si>
    <t>PO009617</t>
  </si>
  <si>
    <t xml:space="preserve">LAKSHAM SARKAR </t>
  </si>
  <si>
    <t>SH010341</t>
  </si>
  <si>
    <t xml:space="preserve">UTTAM SARKAR </t>
  </si>
  <si>
    <t>KA009758</t>
  </si>
  <si>
    <t xml:space="preserve">UMAN MONDAL </t>
  </si>
  <si>
    <t>LO005956</t>
  </si>
  <si>
    <t xml:space="preserve">UBHANKAR MZUMDER </t>
  </si>
  <si>
    <t>KA006273</t>
  </si>
  <si>
    <t>18.11.2021</t>
  </si>
  <si>
    <t>Raj kumar sikder</t>
  </si>
  <si>
    <t xml:space="preserve">sodpur </t>
  </si>
  <si>
    <t>jumko</t>
  </si>
  <si>
    <t>JH0062544</t>
  </si>
  <si>
    <t>19.11.2021</t>
  </si>
  <si>
    <t>20.11.2021</t>
  </si>
  <si>
    <t>Emp ID</t>
  </si>
  <si>
    <t>Working Hours</t>
  </si>
  <si>
    <t>8 AM-2PM</t>
  </si>
  <si>
    <t>9 AM-3PM</t>
  </si>
  <si>
    <t>10 AM-8PM</t>
  </si>
  <si>
    <t>11 AM-8PM</t>
  </si>
  <si>
    <t>Exit match</t>
  </si>
  <si>
    <t>Epoxy match</t>
  </si>
  <si>
    <t>12.04.2021</t>
  </si>
  <si>
    <t>(Dynamic) vlookup (ctrl +A) (ctrl +t)</t>
  </si>
  <si>
    <t>aaaa</t>
  </si>
  <si>
    <t xml:space="preserve">ratan K SHINA </t>
  </si>
  <si>
    <t>21.11.2021</t>
  </si>
  <si>
    <t>Bill No</t>
  </si>
  <si>
    <t>(Basic) vlookup formula</t>
  </si>
  <si>
    <t xml:space="preserve">(Dynamic) vlookup </t>
  </si>
  <si>
    <t>(Ctrl +A) (Ctrl +t)</t>
  </si>
  <si>
    <t>Helper</t>
  </si>
  <si>
    <t>DIPANKAR SIKDER</t>
  </si>
  <si>
    <t xml:space="preserve">BARCODE NO </t>
  </si>
  <si>
    <t xml:space="preserve">WEIGHT </t>
  </si>
  <si>
    <t xml:space="preserve">ITEM NAME  </t>
  </si>
  <si>
    <t xml:space="preserve">KARIGARH NAME </t>
  </si>
  <si>
    <t xml:space="preserve">KOLKATA </t>
  </si>
  <si>
    <t>KA000936</t>
  </si>
  <si>
    <t>KOLKATA</t>
  </si>
  <si>
    <t>KA000689</t>
  </si>
  <si>
    <t>KA000838</t>
  </si>
  <si>
    <t xml:space="preserve">S.M </t>
  </si>
  <si>
    <t>KA000835</t>
  </si>
  <si>
    <t>KA000831</t>
  </si>
  <si>
    <t>KA000764</t>
  </si>
  <si>
    <t>M.S</t>
  </si>
  <si>
    <t>KA002663</t>
  </si>
  <si>
    <t>P.K</t>
  </si>
  <si>
    <t>KA002897</t>
  </si>
  <si>
    <t>KA002901</t>
  </si>
  <si>
    <t>KA002905</t>
  </si>
  <si>
    <t>KA002906</t>
  </si>
  <si>
    <t>KA002910</t>
  </si>
  <si>
    <t>KA002915</t>
  </si>
  <si>
    <t>KA002922</t>
  </si>
  <si>
    <t>KA003118</t>
  </si>
  <si>
    <t>KA003199</t>
  </si>
  <si>
    <t>KA003651</t>
  </si>
  <si>
    <t xml:space="preserve">BAPPA </t>
  </si>
  <si>
    <t>KA003841</t>
  </si>
  <si>
    <t>P.H</t>
  </si>
  <si>
    <t>KA004319</t>
  </si>
  <si>
    <t>A.B.S</t>
  </si>
  <si>
    <t>KA004748</t>
  </si>
  <si>
    <t>KA005210</t>
  </si>
  <si>
    <t xml:space="preserve">A.B.S </t>
  </si>
  <si>
    <t>KA005229</t>
  </si>
  <si>
    <t>KA005260</t>
  </si>
  <si>
    <t>B.S</t>
  </si>
  <si>
    <t>KA005319</t>
  </si>
  <si>
    <t>KA005668</t>
  </si>
  <si>
    <t>KA005671</t>
  </si>
  <si>
    <t>KA005692</t>
  </si>
  <si>
    <t>KA005937</t>
  </si>
  <si>
    <t>KA005997</t>
  </si>
  <si>
    <t>KA006242</t>
  </si>
  <si>
    <t>KA006266</t>
  </si>
  <si>
    <t>NSR</t>
  </si>
  <si>
    <t>KA006267</t>
  </si>
  <si>
    <t>KA006268</t>
  </si>
  <si>
    <t>KA006271</t>
  </si>
  <si>
    <t>KA006276</t>
  </si>
  <si>
    <t>KA006439</t>
  </si>
  <si>
    <t>KA006444</t>
  </si>
  <si>
    <t>KA006446</t>
  </si>
  <si>
    <t>KA006964</t>
  </si>
  <si>
    <t>KA006967</t>
  </si>
  <si>
    <t>KA007023</t>
  </si>
  <si>
    <t>KA007043</t>
  </si>
  <si>
    <t>KA007136</t>
  </si>
  <si>
    <t>KA007138</t>
  </si>
  <si>
    <t>KA007168</t>
  </si>
  <si>
    <t>KA007289</t>
  </si>
  <si>
    <t>GD</t>
  </si>
  <si>
    <t>KA007475</t>
  </si>
  <si>
    <t>AP</t>
  </si>
  <si>
    <t>KA007616</t>
  </si>
  <si>
    <t>KA007859</t>
  </si>
  <si>
    <t>KA007874</t>
  </si>
  <si>
    <t>PH</t>
  </si>
  <si>
    <t>KA007894</t>
  </si>
  <si>
    <t>KA008008</t>
  </si>
  <si>
    <t>KA008020</t>
  </si>
  <si>
    <t>KA008062</t>
  </si>
  <si>
    <t>ABS</t>
  </si>
  <si>
    <t>PK</t>
  </si>
  <si>
    <t>KA008308</t>
  </si>
  <si>
    <t>KA008363</t>
  </si>
  <si>
    <t>PR</t>
  </si>
  <si>
    <t>KA008531</t>
  </si>
  <si>
    <t>KIA008547</t>
  </si>
  <si>
    <t>KA008579</t>
  </si>
  <si>
    <t>KA008588</t>
  </si>
  <si>
    <t>GK</t>
  </si>
  <si>
    <t>KA008696</t>
  </si>
  <si>
    <t>KA008698</t>
  </si>
  <si>
    <t>KA008735</t>
  </si>
  <si>
    <t>KA008790</t>
  </si>
  <si>
    <t>KA008791</t>
  </si>
  <si>
    <t>KA008817</t>
  </si>
  <si>
    <t>KA008819</t>
  </si>
  <si>
    <t>KA008820</t>
  </si>
  <si>
    <t>KA008838</t>
  </si>
  <si>
    <t>KA008840</t>
  </si>
  <si>
    <t>KA008885</t>
  </si>
  <si>
    <t>KA008890</t>
  </si>
  <si>
    <t>BS</t>
  </si>
  <si>
    <t>KA008917</t>
  </si>
  <si>
    <t>KA008938</t>
  </si>
  <si>
    <t>KA009041</t>
  </si>
  <si>
    <t>KA009118</t>
  </si>
  <si>
    <t>KA009127</t>
  </si>
  <si>
    <t>KA009128</t>
  </si>
  <si>
    <t>KA009135</t>
  </si>
  <si>
    <t>KA009163</t>
  </si>
  <si>
    <t>KA009282</t>
  </si>
  <si>
    <t>KA009284</t>
  </si>
  <si>
    <t>KA009287</t>
  </si>
  <si>
    <t>KA009288</t>
  </si>
  <si>
    <t>KA009289</t>
  </si>
  <si>
    <t>KA009290</t>
  </si>
  <si>
    <t>KA009291</t>
  </si>
  <si>
    <t>KA009293</t>
  </si>
  <si>
    <t>KA009295</t>
  </si>
  <si>
    <t>KA009296</t>
  </si>
  <si>
    <t>KA009297</t>
  </si>
  <si>
    <t>KA009298</t>
  </si>
  <si>
    <t>KA009299</t>
  </si>
  <si>
    <t>KA009300</t>
  </si>
  <si>
    <t>KA009313</t>
  </si>
  <si>
    <t>KA009398</t>
  </si>
  <si>
    <t>KA009405</t>
  </si>
  <si>
    <t>KA009407</t>
  </si>
  <si>
    <t>KA009408</t>
  </si>
  <si>
    <t>KA009652</t>
  </si>
  <si>
    <t>KA009678</t>
  </si>
  <si>
    <t>KA009679</t>
  </si>
  <si>
    <t>KA009680</t>
  </si>
  <si>
    <t>KA009681</t>
  </si>
  <si>
    <t>KA009682</t>
  </si>
  <si>
    <t>KA009683</t>
  </si>
  <si>
    <t>KA009684</t>
  </si>
  <si>
    <t>KA009685</t>
  </si>
  <si>
    <t>KA009687</t>
  </si>
  <si>
    <t>KA009689</t>
  </si>
  <si>
    <t>KA009692</t>
  </si>
  <si>
    <t>KA009693</t>
  </si>
  <si>
    <t>KA009694</t>
  </si>
  <si>
    <t>KA009746</t>
  </si>
  <si>
    <t>KA009747</t>
  </si>
  <si>
    <t>KA009750</t>
  </si>
  <si>
    <t>KA009757</t>
  </si>
  <si>
    <t>KA009759</t>
  </si>
  <si>
    <t>KA009761</t>
  </si>
  <si>
    <t>KA009763</t>
  </si>
  <si>
    <t>KA009765</t>
  </si>
  <si>
    <t>KA009767</t>
  </si>
  <si>
    <t>KA009817</t>
  </si>
  <si>
    <t>KA009818</t>
  </si>
  <si>
    <t>KA009873</t>
  </si>
  <si>
    <t>KA009879</t>
  </si>
  <si>
    <t>KA009880</t>
  </si>
  <si>
    <t>KA009886</t>
  </si>
  <si>
    <t>KA009889</t>
  </si>
  <si>
    <t>KA009918</t>
  </si>
  <si>
    <t>PROSHANTA</t>
  </si>
  <si>
    <t>KA009920</t>
  </si>
  <si>
    <t>KA010036</t>
  </si>
  <si>
    <t>PARTHA</t>
  </si>
  <si>
    <t>KA010037</t>
  </si>
  <si>
    <t>KA010038</t>
  </si>
  <si>
    <t>KA010039</t>
  </si>
  <si>
    <t>KA010040</t>
  </si>
  <si>
    <t>KA010041</t>
  </si>
  <si>
    <t>KA010043</t>
  </si>
  <si>
    <t>KA010044</t>
  </si>
  <si>
    <t>KA010045</t>
  </si>
  <si>
    <t>KA010047</t>
  </si>
  <si>
    <t>KA010048</t>
  </si>
  <si>
    <t>KA007132</t>
  </si>
  <si>
    <t>KA007134</t>
  </si>
  <si>
    <t>KA007592</t>
  </si>
  <si>
    <t>KA001662</t>
  </si>
  <si>
    <t>RD</t>
  </si>
  <si>
    <t>KA001206</t>
  </si>
  <si>
    <t>KA005909</t>
  </si>
  <si>
    <t>KA006245</t>
  </si>
  <si>
    <t>BAPPA</t>
  </si>
  <si>
    <t>KA003189</t>
  </si>
  <si>
    <t>KA007066</t>
  </si>
  <si>
    <t>KA005902</t>
  </si>
  <si>
    <t>KA007640</t>
  </si>
  <si>
    <t>KA000734</t>
  </si>
  <si>
    <t>KA001397</t>
  </si>
  <si>
    <t>KA001403</t>
  </si>
  <si>
    <t>KA001523</t>
  </si>
  <si>
    <t>S</t>
  </si>
  <si>
    <t>KA001524</t>
  </si>
  <si>
    <t>KA000853</t>
  </si>
  <si>
    <t>KA003114</t>
  </si>
  <si>
    <t>KA003111</t>
  </si>
  <si>
    <t>KA001240</t>
  </si>
  <si>
    <t>KA003270</t>
  </si>
  <si>
    <t>KA003123</t>
  </si>
  <si>
    <t>KA002380</t>
  </si>
  <si>
    <t>KA001616</t>
  </si>
  <si>
    <t>KA003120</t>
  </si>
  <si>
    <t>KA003538</t>
  </si>
  <si>
    <t>KA001451</t>
  </si>
  <si>
    <t>BD</t>
  </si>
  <si>
    <t>KA001483</t>
  </si>
  <si>
    <t>KR</t>
  </si>
  <si>
    <t>KA003110</t>
  </si>
  <si>
    <t>KA002896</t>
  </si>
  <si>
    <t>KA001605</t>
  </si>
  <si>
    <t>KA001241</t>
  </si>
  <si>
    <t>KA001604</t>
  </si>
  <si>
    <t>KA001610</t>
  </si>
  <si>
    <t>KA001612</t>
  </si>
  <si>
    <t>KA002972</t>
  </si>
  <si>
    <t>KA001608</t>
  </si>
  <si>
    <t>KA001606</t>
  </si>
  <si>
    <t>KA000725</t>
  </si>
  <si>
    <t>KA001613</t>
  </si>
  <si>
    <t>KA001423</t>
  </si>
  <si>
    <t xml:space="preserve">ABS </t>
  </si>
  <si>
    <t>KA001615</t>
  </si>
  <si>
    <t>KA001570</t>
  </si>
  <si>
    <t>KA002790</t>
  </si>
  <si>
    <t>KA007241</t>
  </si>
  <si>
    <t>KA001531</t>
  </si>
  <si>
    <t>KA001565</t>
  </si>
  <si>
    <t>KA001354</t>
  </si>
  <si>
    <t>KA001528</t>
  </si>
  <si>
    <t>KA001530</t>
  </si>
  <si>
    <t>KA006711</t>
  </si>
  <si>
    <t>KA007245</t>
  </si>
  <si>
    <t>KA007615</t>
  </si>
  <si>
    <t>KA008024</t>
  </si>
  <si>
    <t>KA008005</t>
  </si>
  <si>
    <t>KA008029</t>
  </si>
  <si>
    <t>KA008007</t>
  </si>
  <si>
    <t>KA008002</t>
  </si>
  <si>
    <t>KA008022</t>
  </si>
  <si>
    <t>KA008010</t>
  </si>
  <si>
    <t>KA008006</t>
  </si>
  <si>
    <t>KA008015</t>
  </si>
  <si>
    <t>KA008014</t>
  </si>
  <si>
    <t>KA008123</t>
  </si>
  <si>
    <t>KA008130</t>
  </si>
  <si>
    <t>KA008124</t>
  </si>
  <si>
    <t>KA008221</t>
  </si>
  <si>
    <t>KA008222</t>
  </si>
  <si>
    <t>KA008223</t>
  </si>
  <si>
    <t>KA008225</t>
  </si>
  <si>
    <t>KA008213</t>
  </si>
  <si>
    <t>KA008216</t>
  </si>
  <si>
    <t>KA008219</t>
  </si>
  <si>
    <t>KA008217</t>
  </si>
  <si>
    <t>KA009309</t>
  </si>
  <si>
    <t>KA009316</t>
  </si>
  <si>
    <t>KA009294</t>
  </si>
  <si>
    <t>KA009302</t>
  </si>
  <si>
    <t>KA009317</t>
  </si>
  <si>
    <t>KA009318</t>
  </si>
  <si>
    <t>JHUMKO</t>
  </si>
  <si>
    <t>KRJ001008</t>
  </si>
  <si>
    <t>GH005674</t>
  </si>
  <si>
    <t>JH009322</t>
  </si>
  <si>
    <t>KA010079</t>
  </si>
  <si>
    <t xml:space="preserve">APU </t>
  </si>
  <si>
    <t>KA010087</t>
  </si>
  <si>
    <t xml:space="preserve">PALASH </t>
  </si>
  <si>
    <t>KA010104</t>
  </si>
  <si>
    <t>KA010254</t>
  </si>
  <si>
    <t>KA010206</t>
  </si>
  <si>
    <t>KA010207</t>
  </si>
  <si>
    <t>KA010208</t>
  </si>
  <si>
    <t>KA010209</t>
  </si>
  <si>
    <t>KA010210</t>
  </si>
  <si>
    <t>KA010212</t>
  </si>
  <si>
    <t>KA010213</t>
  </si>
  <si>
    <t>KA010214</t>
  </si>
  <si>
    <t>KA010216</t>
  </si>
  <si>
    <t>KA010135</t>
  </si>
  <si>
    <t>PARTHO</t>
  </si>
  <si>
    <t>KA010136</t>
  </si>
  <si>
    <t>KA010138</t>
  </si>
  <si>
    <t>KA010139</t>
  </si>
  <si>
    <t>KA010140</t>
  </si>
  <si>
    <t>KA010141</t>
  </si>
  <si>
    <t>KA010142</t>
  </si>
  <si>
    <t>KA010143</t>
  </si>
  <si>
    <t>KA010144</t>
  </si>
  <si>
    <t>KA010145</t>
  </si>
  <si>
    <t>KA010178</t>
  </si>
  <si>
    <t>KA010179</t>
  </si>
  <si>
    <t>KA010180</t>
  </si>
  <si>
    <t>KA010181</t>
  </si>
  <si>
    <t>KA010182</t>
  </si>
  <si>
    <t>KA010183</t>
  </si>
  <si>
    <t>KA010184</t>
  </si>
  <si>
    <t>KA010185</t>
  </si>
  <si>
    <t>KA010186</t>
  </si>
  <si>
    <t>KA010187</t>
  </si>
  <si>
    <t>KA010188</t>
  </si>
  <si>
    <t>KA010189</t>
  </si>
  <si>
    <t>KA010190</t>
  </si>
  <si>
    <t>KA010191</t>
  </si>
  <si>
    <t>KA010192</t>
  </si>
  <si>
    <t>KA010193</t>
  </si>
  <si>
    <t>KA010195</t>
  </si>
  <si>
    <t>KA010229</t>
  </si>
  <si>
    <t>KA010230</t>
  </si>
  <si>
    <t>KA010231</t>
  </si>
  <si>
    <t>KA010232</t>
  </si>
  <si>
    <t>KA010233</t>
  </si>
  <si>
    <t>KA010234</t>
  </si>
  <si>
    <t>KA010235</t>
  </si>
  <si>
    <t>KA010236</t>
  </si>
  <si>
    <t>KA010237</t>
  </si>
  <si>
    <t>KA010238</t>
  </si>
  <si>
    <t>KA010239</t>
  </si>
  <si>
    <t>KA010240</t>
  </si>
  <si>
    <t>KA010241</t>
  </si>
  <si>
    <t>KA010255</t>
  </si>
  <si>
    <t>PROSHANTO</t>
  </si>
  <si>
    <t>KA010256</t>
  </si>
  <si>
    <t>KA010257</t>
  </si>
  <si>
    <t>KA010258</t>
  </si>
  <si>
    <t>KA010259</t>
  </si>
  <si>
    <t>KA010260</t>
  </si>
  <si>
    <t>KA010261</t>
  </si>
  <si>
    <t>KA010262</t>
  </si>
  <si>
    <t>KA010264</t>
  </si>
  <si>
    <t>KA010266</t>
  </si>
  <si>
    <t>KA010290</t>
  </si>
  <si>
    <t>KA010291</t>
  </si>
  <si>
    <t>KA010294</t>
  </si>
  <si>
    <t>KA010295</t>
  </si>
  <si>
    <t>KA010296</t>
  </si>
  <si>
    <t>KA010297</t>
  </si>
  <si>
    <t>KA010298</t>
  </si>
  <si>
    <t>KA010299</t>
  </si>
  <si>
    <t>KA010300</t>
  </si>
  <si>
    <t>KA010301</t>
  </si>
  <si>
    <t>KA010303</t>
  </si>
  <si>
    <t>JH010304</t>
  </si>
  <si>
    <t>JH010305</t>
  </si>
  <si>
    <t>JH010306</t>
  </si>
  <si>
    <t>JH010307</t>
  </si>
  <si>
    <t>KA010453</t>
  </si>
  <si>
    <t>proshanto</t>
  </si>
  <si>
    <t>KA010455</t>
  </si>
  <si>
    <t>KA010456</t>
  </si>
  <si>
    <t>KA010457</t>
  </si>
  <si>
    <t>KA010624</t>
  </si>
  <si>
    <t>LADIES BRACLET</t>
  </si>
  <si>
    <t>LA001028</t>
  </si>
  <si>
    <t>KOL</t>
  </si>
  <si>
    <t xml:space="preserve">BRALEST LEDIES </t>
  </si>
  <si>
    <t>BR010129</t>
  </si>
  <si>
    <t>RATAN CHUR</t>
  </si>
  <si>
    <t>RA001024</t>
  </si>
  <si>
    <t>RA008801</t>
  </si>
  <si>
    <t>SH003260</t>
  </si>
  <si>
    <t>SH003235</t>
  </si>
  <si>
    <t>SH004229</t>
  </si>
  <si>
    <t>AS</t>
  </si>
  <si>
    <t>SH005044</t>
  </si>
  <si>
    <t>SH005786</t>
  </si>
  <si>
    <t>SH005787</t>
  </si>
  <si>
    <t>SH006306</t>
  </si>
  <si>
    <t>SH006746</t>
  </si>
  <si>
    <t>SH007429</t>
  </si>
  <si>
    <t>BAP</t>
  </si>
  <si>
    <t>SH007632</t>
  </si>
  <si>
    <t>SH007987</t>
  </si>
  <si>
    <t>SH008183</t>
  </si>
  <si>
    <t>SH008563</t>
  </si>
  <si>
    <t>SH008731</t>
  </si>
  <si>
    <t>SH008803</t>
  </si>
  <si>
    <t>SH009070</t>
  </si>
  <si>
    <t>SH009356</t>
  </si>
  <si>
    <t>SH009498</t>
  </si>
  <si>
    <t>SH009573</t>
  </si>
  <si>
    <t>SH009926</t>
  </si>
  <si>
    <t>SH009934</t>
  </si>
  <si>
    <t>SH009950</t>
  </si>
  <si>
    <t>GOBINDO</t>
  </si>
  <si>
    <t>SH007394</t>
  </si>
  <si>
    <t>SH001657</t>
  </si>
  <si>
    <t>SH001152</t>
  </si>
  <si>
    <t>SH002564</t>
  </si>
  <si>
    <t>SH002661</t>
  </si>
  <si>
    <t>SH000272</t>
  </si>
  <si>
    <t>SH009970</t>
  </si>
  <si>
    <t>APU</t>
  </si>
  <si>
    <t>SH009973</t>
  </si>
  <si>
    <t>SH010202</t>
  </si>
  <si>
    <t>SH010203</t>
  </si>
  <si>
    <t>SH010204</t>
  </si>
  <si>
    <t>SH010205</t>
  </si>
  <si>
    <t>SH010342</t>
  </si>
  <si>
    <t>SH010343</t>
  </si>
  <si>
    <t>SH010403</t>
  </si>
  <si>
    <t>SH010406</t>
  </si>
  <si>
    <t xml:space="preserve">PRASANTO </t>
  </si>
  <si>
    <t>SH010419</t>
  </si>
  <si>
    <t>SH010430</t>
  </si>
  <si>
    <t>SH010431</t>
  </si>
  <si>
    <t>SH010622</t>
  </si>
  <si>
    <t xml:space="preserve">GOBINDO </t>
  </si>
  <si>
    <t>TIP</t>
  </si>
  <si>
    <t>TI004828</t>
  </si>
  <si>
    <t>TI004836</t>
  </si>
  <si>
    <t>TI010011</t>
  </si>
  <si>
    <t>TI010012</t>
  </si>
  <si>
    <t>TI010014</t>
  </si>
  <si>
    <t>TI010015</t>
  </si>
  <si>
    <t>TI010017</t>
  </si>
  <si>
    <t>TI010018</t>
  </si>
  <si>
    <t>TI010019</t>
  </si>
  <si>
    <t>TI010020</t>
  </si>
  <si>
    <t>TI010021</t>
  </si>
  <si>
    <t>TI010022</t>
  </si>
  <si>
    <t>TI010023</t>
  </si>
  <si>
    <t>TI010024</t>
  </si>
  <si>
    <t>TI010025</t>
  </si>
  <si>
    <t>TI010026</t>
  </si>
  <si>
    <t>TI010027</t>
  </si>
  <si>
    <t>TI010028</t>
  </si>
  <si>
    <t>TI010029</t>
  </si>
  <si>
    <t>TI010030</t>
  </si>
  <si>
    <t>TI010033</t>
  </si>
  <si>
    <t>TI010034</t>
  </si>
  <si>
    <t>LO000293</t>
  </si>
  <si>
    <t>LO000248</t>
  </si>
  <si>
    <t>LO000299</t>
  </si>
  <si>
    <t>LO000249</t>
  </si>
  <si>
    <t>LO000292</t>
  </si>
  <si>
    <t>LO001688</t>
  </si>
  <si>
    <t>LO001690</t>
  </si>
  <si>
    <t>LO001692</t>
  </si>
  <si>
    <t>LO000302</t>
  </si>
  <si>
    <t>LO000297</t>
  </si>
  <si>
    <t>LO001678</t>
  </si>
  <si>
    <t>LO000262</t>
  </si>
  <si>
    <t>LO000237</t>
  </si>
  <si>
    <t>LO000291</t>
  </si>
  <si>
    <t>LO000226</t>
  </si>
  <si>
    <t>LO000235</t>
  </si>
  <si>
    <t>LO000305</t>
  </si>
  <si>
    <t>LO000267</t>
  </si>
  <si>
    <t>LO001680</t>
  </si>
  <si>
    <t>LO000270</t>
  </si>
  <si>
    <t>LO000271</t>
  </si>
  <si>
    <t>LO002503</t>
  </si>
  <si>
    <t>LO002620</t>
  </si>
  <si>
    <t>LO002924</t>
  </si>
  <si>
    <t>LO004215</t>
  </si>
  <si>
    <t>LO004636</t>
  </si>
  <si>
    <t>LO004715</t>
  </si>
  <si>
    <t>LO004749</t>
  </si>
  <si>
    <t>LO005335</t>
  </si>
  <si>
    <t>LO005361</t>
  </si>
  <si>
    <t>LO005394</t>
  </si>
  <si>
    <t>LO006360</t>
  </si>
  <si>
    <t>LO006362</t>
  </si>
  <si>
    <t>LO006363</t>
  </si>
  <si>
    <t>LO006670</t>
  </si>
  <si>
    <t>LO006672</t>
  </si>
  <si>
    <t>LO006719</t>
  </si>
  <si>
    <t>LO006824</t>
  </si>
  <si>
    <t>LO007179</t>
  </si>
  <si>
    <t>LO007396</t>
  </si>
  <si>
    <t>LO008081</t>
  </si>
  <si>
    <t>LO008082</t>
  </si>
  <si>
    <t>LO008084</t>
  </si>
  <si>
    <t>LO008268</t>
  </si>
  <si>
    <t>LO008269</t>
  </si>
  <si>
    <t>LO008270</t>
  </si>
  <si>
    <t>LO008272</t>
  </si>
  <si>
    <t>LO008814</t>
  </si>
  <si>
    <t>LO009049</t>
  </si>
  <si>
    <t>LO009050</t>
  </si>
  <si>
    <t>LO009157</t>
  </si>
  <si>
    <t>LO009261</t>
  </si>
  <si>
    <t>LO009265</t>
  </si>
  <si>
    <t>LO009267</t>
  </si>
  <si>
    <t>LO009269</t>
  </si>
  <si>
    <t>LO009270</t>
  </si>
  <si>
    <t>LO009272</t>
  </si>
  <si>
    <t>LO009273</t>
  </si>
  <si>
    <t>LO009274</t>
  </si>
  <si>
    <t>LO009275</t>
  </si>
  <si>
    <t>LO009276</t>
  </si>
  <si>
    <t>LO009277</t>
  </si>
  <si>
    <t>LO009279</t>
  </si>
  <si>
    <t>LO009344</t>
  </si>
  <si>
    <t>LO009515</t>
  </si>
  <si>
    <t>LO009660</t>
  </si>
  <si>
    <t>LO009661</t>
  </si>
  <si>
    <t>LO009662</t>
  </si>
  <si>
    <t>LO009663</t>
  </si>
  <si>
    <t>LO009668</t>
  </si>
  <si>
    <t>LO009669</t>
  </si>
  <si>
    <t>LO009673</t>
  </si>
  <si>
    <t>LO009947</t>
  </si>
  <si>
    <t>LO002509</t>
  </si>
  <si>
    <t>LO001555</t>
  </si>
  <si>
    <t>RANA</t>
  </si>
  <si>
    <t>LO001560</t>
  </si>
  <si>
    <t>AD</t>
  </si>
  <si>
    <t>LO006515</t>
  </si>
  <si>
    <t>SB</t>
  </si>
  <si>
    <t>LO001556</t>
  </si>
  <si>
    <t>LO001136</t>
  </si>
  <si>
    <t>LO000236</t>
  </si>
  <si>
    <t>LO001497</t>
  </si>
  <si>
    <t>LO001554</t>
  </si>
  <si>
    <t>LO001509</t>
  </si>
  <si>
    <t>LO002508</t>
  </si>
  <si>
    <t>LO001441</t>
  </si>
  <si>
    <t>LO000304</t>
  </si>
  <si>
    <t>LO001135</t>
  </si>
  <si>
    <t>LO001623</t>
  </si>
  <si>
    <t>LO001628</t>
  </si>
  <si>
    <t>LO001627</t>
  </si>
  <si>
    <t>LO001624</t>
  </si>
  <si>
    <t>LO001620</t>
  </si>
  <si>
    <t>LO001500</t>
  </si>
  <si>
    <t>LO006517</t>
  </si>
  <si>
    <t>LO007482</t>
  </si>
  <si>
    <t>GP</t>
  </si>
  <si>
    <t>LO009262</t>
  </si>
  <si>
    <t>LO009263</t>
  </si>
  <si>
    <t>LO009264</t>
  </si>
  <si>
    <t>LO009258</t>
  </si>
  <si>
    <t>LO009260</t>
  </si>
  <si>
    <t>LO009256</t>
  </si>
  <si>
    <t>LO009254</t>
  </si>
  <si>
    <t>LO009259</t>
  </si>
  <si>
    <t>LO010089</t>
  </si>
  <si>
    <t>LO010090</t>
  </si>
  <si>
    <t>LO010091</t>
  </si>
  <si>
    <t>LO010146</t>
  </si>
  <si>
    <t>LO010148</t>
  </si>
  <si>
    <t>LO010149</t>
  </si>
  <si>
    <t>LO010150</t>
  </si>
  <si>
    <t>LO010151</t>
  </si>
  <si>
    <t>LO010152</t>
  </si>
  <si>
    <t>LO010273</t>
  </si>
  <si>
    <t>LO010274</t>
  </si>
  <si>
    <t>LO010275</t>
  </si>
  <si>
    <t>LO010276</t>
  </si>
  <si>
    <t>LO010277</t>
  </si>
  <si>
    <t>LO010278</t>
  </si>
  <si>
    <t>LO010280</t>
  </si>
  <si>
    <t>LO010283</t>
  </si>
  <si>
    <t>LO010284</t>
  </si>
  <si>
    <t>LO010310</t>
  </si>
  <si>
    <t>LO010311</t>
  </si>
  <si>
    <t>LO010312</t>
  </si>
  <si>
    <t>LO010314</t>
  </si>
  <si>
    <t>LO010315</t>
  </si>
  <si>
    <t>LO010316</t>
  </si>
  <si>
    <t>LO010318</t>
  </si>
  <si>
    <t>LO010319</t>
  </si>
  <si>
    <t>LO010321</t>
  </si>
  <si>
    <t>LO010322</t>
  </si>
  <si>
    <t>LO010323</t>
  </si>
  <si>
    <t>LO010368</t>
  </si>
  <si>
    <t>LO010369</t>
  </si>
  <si>
    <t>LO010370</t>
  </si>
  <si>
    <t>LO010371</t>
  </si>
  <si>
    <t>LO010372</t>
  </si>
  <si>
    <t>LO010373</t>
  </si>
  <si>
    <t>LO010386</t>
  </si>
  <si>
    <t>CH000123</t>
  </si>
  <si>
    <t>CH000054</t>
  </si>
  <si>
    <t>CH000107</t>
  </si>
  <si>
    <t>CH000065</t>
  </si>
  <si>
    <t>CH000130</t>
  </si>
  <si>
    <t>CH001594</t>
  </si>
  <si>
    <t>CH000132</t>
  </si>
  <si>
    <t>CH000099</t>
  </si>
  <si>
    <t>CH000149</t>
  </si>
  <si>
    <t>CH000093</t>
  </si>
  <si>
    <t>CH00092</t>
  </si>
  <si>
    <t>CH000129</t>
  </si>
  <si>
    <t>CH001589</t>
  </si>
  <si>
    <t>CH000145</t>
  </si>
  <si>
    <t>CH000050</t>
  </si>
  <si>
    <t>CH000147</t>
  </si>
  <si>
    <t>CH001187</t>
  </si>
  <si>
    <t>CH000186</t>
  </si>
  <si>
    <t>CH000184</t>
  </si>
  <si>
    <t>CH000180</t>
  </si>
  <si>
    <t>CH000188</t>
  </si>
  <si>
    <t>CH000165</t>
  </si>
  <si>
    <t>CH000190</t>
  </si>
  <si>
    <t>CH002764</t>
  </si>
  <si>
    <t>CH003404</t>
  </si>
  <si>
    <t>CH004575</t>
  </si>
  <si>
    <t>CH004581</t>
  </si>
  <si>
    <t>CH004585</t>
  </si>
  <si>
    <t>CH004589</t>
  </si>
  <si>
    <t>CH005709</t>
  </si>
  <si>
    <t>CH005710</t>
  </si>
  <si>
    <t>CH005712</t>
  </si>
  <si>
    <t>CH005725</t>
  </si>
  <si>
    <t>CH005726</t>
  </si>
  <si>
    <t>CH005729</t>
  </si>
  <si>
    <t>CH005731</t>
  </si>
  <si>
    <t>CH005742</t>
  </si>
  <si>
    <t>CH005744</t>
  </si>
  <si>
    <t>CH005749</t>
  </si>
  <si>
    <t>CH005766</t>
  </si>
  <si>
    <t>CH005769</t>
  </si>
  <si>
    <t>CH005772</t>
  </si>
  <si>
    <t>CH005815</t>
  </si>
  <si>
    <t>CH006316</t>
  </si>
  <si>
    <t>CH006321</t>
  </si>
  <si>
    <t>CH006691</t>
  </si>
  <si>
    <t>CH006695</t>
  </si>
  <si>
    <t>CH006697</t>
  </si>
  <si>
    <t>CH006796</t>
  </si>
  <si>
    <t>CH007171</t>
  </si>
  <si>
    <t>MN</t>
  </si>
  <si>
    <t>CH008648</t>
  </si>
  <si>
    <t>CH008651</t>
  </si>
  <si>
    <t>CH009214</t>
  </si>
  <si>
    <t>CH009328</t>
  </si>
  <si>
    <t>CH009329</t>
  </si>
  <si>
    <t>CH009330</t>
  </si>
  <si>
    <t>CH009538</t>
  </si>
  <si>
    <t>CH009539</t>
  </si>
  <si>
    <t>CH009594</t>
  </si>
  <si>
    <t>CH009957</t>
  </si>
  <si>
    <t xml:space="preserve">MANTU </t>
  </si>
  <si>
    <t>CH010061</t>
  </si>
  <si>
    <t>CH010062</t>
  </si>
  <si>
    <t>CH010050</t>
  </si>
  <si>
    <t>CH010051</t>
  </si>
  <si>
    <t>CH001593</t>
  </si>
  <si>
    <t>CH005732</t>
  </si>
  <si>
    <t>CH005730</t>
  </si>
  <si>
    <t>CH003602</t>
  </si>
  <si>
    <t>CH002213</t>
  </si>
  <si>
    <t>CH000081</t>
  </si>
  <si>
    <t>CH001572</t>
  </si>
  <si>
    <t>CH001139</t>
  </si>
  <si>
    <t>CH001176</t>
  </si>
  <si>
    <t>CH000077</t>
  </si>
  <si>
    <t>CH001908</t>
  </si>
  <si>
    <t>CH003234</t>
  </si>
  <si>
    <t>CH008794</t>
  </si>
  <si>
    <t>CH010100</t>
  </si>
  <si>
    <t>CH010102</t>
  </si>
  <si>
    <t>CH010222</t>
  </si>
  <si>
    <t>MANTU</t>
  </si>
  <si>
    <t>CH010250</t>
  </si>
  <si>
    <t>CH010253</t>
  </si>
  <si>
    <t>CH010285</t>
  </si>
  <si>
    <t>CH010286</t>
  </si>
  <si>
    <t>CH010288</t>
  </si>
  <si>
    <t>CH010289</t>
  </si>
  <si>
    <t>CH010346</t>
  </si>
  <si>
    <t>CH010347</t>
  </si>
  <si>
    <t>CH010348</t>
  </si>
  <si>
    <t>CH010350</t>
  </si>
  <si>
    <t>CH010378</t>
  </si>
  <si>
    <t>CH010379</t>
  </si>
  <si>
    <t>CH010380</t>
  </si>
  <si>
    <t>CH010381</t>
  </si>
  <si>
    <t>CH010383</t>
  </si>
  <si>
    <t>CH010384</t>
  </si>
  <si>
    <t>CH010385</t>
  </si>
  <si>
    <t>CH010401</t>
  </si>
  <si>
    <t>CH010402</t>
  </si>
  <si>
    <t>CH010437</t>
  </si>
  <si>
    <t>CH010438</t>
  </si>
  <si>
    <t>CH010440</t>
  </si>
  <si>
    <t>JOY</t>
  </si>
  <si>
    <t>Order</t>
  </si>
  <si>
    <t>Order ID</t>
  </si>
  <si>
    <t>Cust ID</t>
  </si>
  <si>
    <t>tip</t>
  </si>
  <si>
    <t>12 AM-6PM</t>
  </si>
  <si>
    <t>6 AM-11AM</t>
  </si>
  <si>
    <t>FALSC</t>
  </si>
  <si>
    <t>(Basic) vlookup formula (TRUE and FALSC)</t>
  </si>
</sst>
</file>

<file path=xl/styles.xml><?xml version="1.0" encoding="utf-8"?>
<styleSheet xmlns="http://schemas.openxmlformats.org/spreadsheetml/2006/main">
  <numFmts count="1">
    <numFmt numFmtId="164" formatCode="0.000_);\(0.000\)"/>
  </numFmts>
  <fonts count="18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20"/>
      <color theme="9" tint="-0.499984740745262"/>
      <name val="Calibri"/>
      <family val="2"/>
      <scheme val="minor"/>
    </font>
    <font>
      <b/>
      <sz val="8"/>
      <color rgb="FF000000"/>
      <name val="Calibri"/>
    </font>
    <font>
      <sz val="8"/>
      <color rgb="FF000000"/>
      <name val="Calibri"/>
    </font>
    <font>
      <b/>
      <sz val="12"/>
      <color theme="9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theme="7" tint="0.79998168889431442"/>
      </patternFill>
    </fill>
    <fill>
      <patternFill patternType="solid">
        <fgColor theme="4" tint="0.79998168889431442"/>
        <bgColor indexed="64"/>
      </patternFill>
    </fill>
  </fills>
  <borders count="7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theme="4" tint="0.3999755851924192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6" fillId="0" borderId="0" xfId="0" applyFont="1"/>
    <xf numFmtId="0" fontId="2" fillId="3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7" fillId="4" borderId="14" xfId="0" applyFont="1" applyFill="1" applyBorder="1"/>
    <xf numFmtId="0" fontId="3" fillId="7" borderId="10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8" fillId="8" borderId="15" xfId="0" applyFont="1" applyFill="1" applyBorder="1" applyAlignment="1">
      <alignment horizontal="center"/>
    </xf>
    <xf numFmtId="0" fontId="8" fillId="8" borderId="19" xfId="0" applyFont="1" applyFill="1" applyBorder="1" applyAlignment="1">
      <alignment horizontal="center"/>
    </xf>
    <xf numFmtId="0" fontId="8" fillId="8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/>
    </xf>
    <xf numFmtId="0" fontId="2" fillId="9" borderId="29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0" fillId="0" borderId="0" xfId="0" applyFill="1" applyBorder="1"/>
    <xf numFmtId="0" fontId="7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7" borderId="33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6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/>
    </xf>
    <xf numFmtId="0" fontId="3" fillId="7" borderId="39" xfId="0" applyFont="1" applyFill="1" applyBorder="1" applyAlignment="1">
      <alignment horizontal="center"/>
    </xf>
    <xf numFmtId="0" fontId="7" fillId="2" borderId="14" xfId="0" applyFont="1" applyFill="1" applyBorder="1"/>
    <xf numFmtId="0" fontId="4" fillId="0" borderId="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5" fillId="2" borderId="11" xfId="0" applyFont="1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5" fillId="7" borderId="14" xfId="0" applyFont="1" applyFill="1" applyBorder="1"/>
    <xf numFmtId="0" fontId="3" fillId="7" borderId="43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13" fillId="0" borderId="0" xfId="0" applyFont="1"/>
    <xf numFmtId="0" fontId="13" fillId="0" borderId="51" xfId="0" applyFont="1" applyBorder="1"/>
    <xf numFmtId="0" fontId="13" fillId="0" borderId="44" xfId="0" applyFont="1" applyFill="1" applyBorder="1" applyAlignment="1">
      <alignment horizontal="center" vertical="center"/>
    </xf>
    <xf numFmtId="0" fontId="13" fillId="0" borderId="46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164" fontId="13" fillId="0" borderId="46" xfId="0" applyNumberFormat="1" applyFont="1" applyFill="1" applyBorder="1" applyAlignment="1">
      <alignment horizontal="center" vertical="center"/>
    </xf>
    <xf numFmtId="0" fontId="13" fillId="0" borderId="52" xfId="0" applyFont="1" applyBorder="1"/>
    <xf numFmtId="0" fontId="13" fillId="0" borderId="48" xfId="0" applyFont="1" applyFill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50" xfId="0" applyFont="1" applyBorder="1"/>
    <xf numFmtId="0" fontId="13" fillId="0" borderId="45" xfId="0" applyFont="1" applyFill="1" applyBorder="1" applyAlignment="1">
      <alignment horizontal="center" vertical="center"/>
    </xf>
    <xf numFmtId="0" fontId="13" fillId="0" borderId="49" xfId="0" applyFont="1" applyFill="1" applyBorder="1" applyAlignment="1">
      <alignment horizontal="center" vertical="center"/>
    </xf>
    <xf numFmtId="0" fontId="15" fillId="9" borderId="14" xfId="0" applyFont="1" applyFill="1" applyBorder="1"/>
    <xf numFmtId="0" fontId="15" fillId="9" borderId="38" xfId="0" applyFont="1" applyFill="1" applyBorder="1" applyAlignment="1">
      <alignment horizontal="center" vertical="center"/>
    </xf>
    <xf numFmtId="0" fontId="15" fillId="9" borderId="14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/>
    </xf>
    <xf numFmtId="0" fontId="4" fillId="7" borderId="54" xfId="0" applyFont="1" applyFill="1" applyBorder="1" applyAlignment="1">
      <alignment horizontal="center" vertical="center"/>
    </xf>
    <xf numFmtId="0" fontId="4" fillId="8" borderId="54" xfId="0" applyFont="1" applyFill="1" applyBorder="1" applyAlignment="1">
      <alignment horizontal="center" vertical="center"/>
    </xf>
    <xf numFmtId="0" fontId="4" fillId="7" borderId="55" xfId="0" applyFont="1" applyFill="1" applyBorder="1" applyAlignment="1">
      <alignment horizontal="center" vertical="center"/>
    </xf>
    <xf numFmtId="0" fontId="4" fillId="7" borderId="5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2" fillId="3" borderId="57" xfId="0" applyFont="1" applyFill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58" xfId="0" applyFont="1" applyFill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1" fillId="3" borderId="60" xfId="0" applyFont="1" applyFill="1" applyBorder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3" borderId="62" xfId="0" applyFont="1" applyFill="1" applyBorder="1" applyAlignment="1">
      <alignment horizontal="center"/>
    </xf>
    <xf numFmtId="0" fontId="4" fillId="7" borderId="63" xfId="0" applyFont="1" applyFill="1" applyBorder="1" applyAlignment="1">
      <alignment horizontal="center" vertical="center"/>
    </xf>
    <xf numFmtId="0" fontId="0" fillId="0" borderId="14" xfId="0" applyBorder="1"/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64" xfId="0" applyFont="1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4" fillId="7" borderId="6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69" xfId="0" applyFont="1" applyFill="1" applyBorder="1" applyAlignment="1">
      <alignment horizontal="center"/>
    </xf>
    <xf numFmtId="0" fontId="17" fillId="11" borderId="14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0" fillId="0" borderId="20" xfId="0" applyBorder="1"/>
    <xf numFmtId="0" fontId="14" fillId="9" borderId="0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/>
    </xf>
    <xf numFmtId="0" fontId="13" fillId="2" borderId="53" xfId="0" applyFont="1" applyFill="1" applyBorder="1" applyAlignment="1">
      <alignment horizontal="center" vertical="center"/>
    </xf>
    <xf numFmtId="0" fontId="0" fillId="2" borderId="37" xfId="0" applyFill="1" applyBorder="1"/>
    <xf numFmtId="0" fontId="4" fillId="9" borderId="20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/>
    </xf>
    <xf numFmtId="0" fontId="7" fillId="14" borderId="14" xfId="0" applyFont="1" applyFill="1" applyBorder="1"/>
    <xf numFmtId="0" fontId="7" fillId="14" borderId="20" xfId="0" applyFont="1" applyFill="1" applyBorder="1"/>
    <xf numFmtId="0" fontId="2" fillId="2" borderId="26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2" fillId="6" borderId="70" xfId="0" applyFont="1" applyFill="1" applyBorder="1" applyAlignment="1">
      <alignment horizontal="center"/>
    </xf>
    <xf numFmtId="0" fontId="2" fillId="6" borderId="71" xfId="0" applyFont="1" applyFill="1" applyBorder="1" applyAlignment="1">
      <alignment horizontal="center"/>
    </xf>
    <xf numFmtId="0" fontId="2" fillId="0" borderId="72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7" fillId="12" borderId="14" xfId="0" applyFont="1" applyFill="1" applyBorder="1"/>
    <xf numFmtId="0" fontId="7" fillId="12" borderId="2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0" fillId="0" borderId="0" xfId="0" applyFill="1"/>
    <xf numFmtId="0" fontId="0" fillId="2" borderId="0" xfId="0" applyFill="1"/>
    <xf numFmtId="0" fontId="2" fillId="0" borderId="50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/>
    </xf>
    <xf numFmtId="0" fontId="2" fillId="0" borderId="46" xfId="0" applyFont="1" applyFill="1" applyBorder="1" applyAlignment="1">
      <alignment horizontal="center"/>
    </xf>
    <xf numFmtId="0" fontId="2" fillId="6" borderId="73" xfId="0" applyFont="1" applyFill="1" applyBorder="1" applyAlignment="1">
      <alignment horizontal="center"/>
    </xf>
    <xf numFmtId="0" fontId="2" fillId="6" borderId="74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0" fontId="12" fillId="12" borderId="37" xfId="0" applyFont="1" applyFill="1" applyBorder="1" applyAlignment="1">
      <alignment horizontal="center" vertical="center"/>
    </xf>
    <xf numFmtId="0" fontId="12" fillId="12" borderId="38" xfId="0" applyFont="1" applyFill="1" applyBorder="1" applyAlignment="1">
      <alignment horizontal="center" vertical="center"/>
    </xf>
    <xf numFmtId="0" fontId="12" fillId="12" borderId="20" xfId="0" applyFont="1" applyFill="1" applyBorder="1" applyAlignment="1">
      <alignment horizontal="center" vertical="center"/>
    </xf>
  </cellXfs>
  <cellStyles count="1">
    <cellStyle name="Normal" xfId="0" builtinId="0"/>
  </cellStyles>
  <dxfs count="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/>
    </dxf>
    <dxf>
      <border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medium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bgColor theme="5" tint="0.39997558519241921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medium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bgColor theme="5" tint="0.39997558519241921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medium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bgColor theme="5" tint="0.39997558519241921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medium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bgColor theme="5" tint="0.39997558519241921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medium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bgColor theme="5" tint="0.39997558519241921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bottom" textRotation="0" wrapText="0" indent="0" relativeIndent="255" justifyLastLine="0" shrinkToFit="0" readingOrder="0"/>
    </dxf>
    <dxf>
      <border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42" displayName="Table42" ref="A8:P317" totalsRowShown="0" headerRowDxfId="227" dataDxfId="225" headerRowBorderDxfId="226" tableBorderDxfId="224" totalsRowBorderDxfId="223">
  <tableColumns count="16">
    <tableColumn id="1" name="Bill No" dataDxfId="222"/>
    <tableColumn id="2" name="Date" dataDxfId="221"/>
    <tableColumn id="3" name="Name" dataDxfId="220"/>
    <tableColumn id="4" name="Address" dataDxfId="219"/>
    <tableColumn id="5" name="Description" dataDxfId="218"/>
    <tableColumn id="6" name="Barcode" dataDxfId="217"/>
    <tableColumn id="7" name="Waight" dataDxfId="216"/>
    <tableColumn id="8" name="Rate" dataDxfId="215"/>
    <tableColumn id="9" name="Gold value" dataDxfId="214"/>
    <tableColumn id="10" name="Making Charge" dataDxfId="213"/>
    <tableColumn id="11" name="Others " dataDxfId="212"/>
    <tableColumn id="12" name=" Amount" dataDxfId="211"/>
    <tableColumn id="13" name="GST (3%)" dataDxfId="210"/>
    <tableColumn id="14" name="Net Amount" dataDxfId="209"/>
    <tableColumn id="15" name="Balance" dataDxfId="208"/>
    <tableColumn id="16" name="Discount" dataDxfId="20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7" name="Table7" displayName="Table7" ref="A9:D316" totalsRowShown="0" tableBorderDxfId="3">
  <tableColumns count="4">
    <tableColumn id="1" name="Cust ID" dataDxfId="2"/>
    <tableColumn id="2" name="Order ID" dataDxfId="1"/>
    <tableColumn id="3" name="Name"/>
    <tableColumn id="4" name="Addres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I4:J11" totalsRowShown="0" headerRowDxfId="206" headerRowBorderDxfId="205" tableBorderDxfId="204">
  <tableColumns count="2">
    <tableColumn id="1" name="Emp ID"/>
    <tableColumn id="2" name="Working Hou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Table10" displayName="Table10" ref="B4:C199" totalsRowShown="0" headerRowDxfId="203" headerRowBorderDxfId="202" tableBorderDxfId="201">
  <tableColumns count="2">
    <tableColumn id="1" name="Emp ID" dataDxfId="200"/>
    <tableColumn id="2" name="Working Hours" dataDxfId="19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423" displayName="Table423" ref="A9:P320" headerRowDxfId="198" dataDxfId="196" headerRowBorderDxfId="197" tableBorderDxfId="195" totalsRowBorderDxfId="194">
  <sortState ref="A10:P319">
    <sortCondition ref="G9"/>
  </sortState>
  <tableColumns count="16">
    <tableColumn id="1" name="Bill No" totalsRowLabel="Total" dataDxfId="193" totalsRowDxfId="192"/>
    <tableColumn id="2" name="Date" dataDxfId="191" totalsRowDxfId="190"/>
    <tableColumn id="3" name="Name" dataDxfId="189" totalsRowDxfId="188"/>
    <tableColumn id="4" name="Address" dataDxfId="187" totalsRowDxfId="186"/>
    <tableColumn id="5" name="Description" dataDxfId="185" totalsRowDxfId="184"/>
    <tableColumn id="6" name="Barcode" dataDxfId="183" totalsRowDxfId="182"/>
    <tableColumn id="7" name="Waight" dataDxfId="181" totalsRowDxfId="180"/>
    <tableColumn id="8" name="Rate" dataDxfId="179" totalsRowDxfId="178"/>
    <tableColumn id="9" name="Gold value" dataDxfId="177" totalsRowDxfId="176"/>
    <tableColumn id="10" name="Making Charge" dataDxfId="175" totalsRowDxfId="174"/>
    <tableColumn id="11" name="Others " dataDxfId="173" totalsRowDxfId="172"/>
    <tableColumn id="12" name=" Amount" dataDxfId="171" totalsRowDxfId="170"/>
    <tableColumn id="13" name="GST (3%)" dataDxfId="169" totalsRowDxfId="168"/>
    <tableColumn id="14" name="Net Amount" dataDxfId="167" totalsRowDxfId="166"/>
    <tableColumn id="15" name="Balance" dataDxfId="165" totalsRowDxfId="164"/>
    <tableColumn id="16" name="Discount" totalsRowFunction="count" dataDxfId="163" totalsRowDxfId="162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3" name="Table4234" displayName="Table4234" ref="A9:P320" headerRowDxfId="161" dataDxfId="159" headerRowBorderDxfId="160" tableBorderDxfId="158" totalsRowBorderDxfId="157">
  <sortState ref="A10:P319">
    <sortCondition ref="G9"/>
  </sortState>
  <tableColumns count="16">
    <tableColumn id="1" name="Bill No" totalsRowLabel="Total" dataDxfId="156" totalsRowDxfId="155"/>
    <tableColumn id="2" name="Date" dataDxfId="154" totalsRowDxfId="153"/>
    <tableColumn id="3" name="Name" dataDxfId="152" totalsRowDxfId="151"/>
    <tableColumn id="4" name="Address" dataDxfId="150" totalsRowDxfId="149"/>
    <tableColumn id="5" name="Description" dataDxfId="148" totalsRowDxfId="147"/>
    <tableColumn id="6" name="Barcode" dataDxfId="146" totalsRowDxfId="145"/>
    <tableColumn id="7" name="Waight" dataDxfId="144" totalsRowDxfId="143"/>
    <tableColumn id="8" name="Rate" dataDxfId="142" totalsRowDxfId="141"/>
    <tableColumn id="9" name="Gold value" dataDxfId="140" totalsRowDxfId="139"/>
    <tableColumn id="10" name="Making Charge" dataDxfId="138" totalsRowDxfId="137"/>
    <tableColumn id="11" name="Others " dataDxfId="136" totalsRowDxfId="135"/>
    <tableColumn id="12" name=" Amount" dataDxfId="134" totalsRowDxfId="133"/>
    <tableColumn id="13" name="GST (3%)" dataDxfId="132" totalsRowDxfId="131"/>
    <tableColumn id="14" name="Net Amount" dataDxfId="130" totalsRowDxfId="129"/>
    <tableColumn id="15" name="Balance" dataDxfId="128" totalsRowDxfId="127"/>
    <tableColumn id="16" name="Discount" totalsRowFunction="count" dataDxfId="126" totalsRowDxfId="125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id="4" name="Table42345" displayName="Table42345" ref="A8:P319" headerRowDxfId="124" dataDxfId="122" headerRowBorderDxfId="123" tableBorderDxfId="121" totalsRowBorderDxfId="120">
  <sortState ref="A9:P318">
    <sortCondition ref="G9"/>
  </sortState>
  <tableColumns count="16">
    <tableColumn id="1" name="Bill No" totalsRowLabel="Total" dataDxfId="119" totalsRowDxfId="118"/>
    <tableColumn id="2" name="Date" dataDxfId="117" totalsRowDxfId="116"/>
    <tableColumn id="3" name="Name" dataDxfId="115" totalsRowDxfId="114"/>
    <tableColumn id="4" name="Address" dataDxfId="113" totalsRowDxfId="112"/>
    <tableColumn id="5" name="Description" dataDxfId="111" totalsRowDxfId="110"/>
    <tableColumn id="6" name="Barcode" dataDxfId="109" totalsRowDxfId="108"/>
    <tableColumn id="7" name="Waight" dataDxfId="107" totalsRowDxfId="106"/>
    <tableColumn id="8" name="Rate" dataDxfId="105" totalsRowDxfId="104"/>
    <tableColumn id="9" name="Gold value" dataDxfId="103" totalsRowDxfId="102"/>
    <tableColumn id="10" name="Making Charge" dataDxfId="101" totalsRowDxfId="100"/>
    <tableColumn id="11" name="Others " dataDxfId="99" totalsRowDxfId="98"/>
    <tableColumn id="12" name=" Amount" dataDxfId="97" totalsRowDxfId="96"/>
    <tableColumn id="13" name="GST (3%)" dataDxfId="95" totalsRowDxfId="94"/>
    <tableColumn id="14" name="Net Amount" dataDxfId="93" totalsRowDxfId="92"/>
    <tableColumn id="15" name="Balance" dataDxfId="91" totalsRowDxfId="90"/>
    <tableColumn id="16" name="Discount" totalsRowFunction="count" dataDxfId="89" totalsRowDxfId="88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id="5" name="Table423456" displayName="Table423456" ref="A8:P319" headerRowDxfId="87" dataDxfId="85" headerRowBorderDxfId="86" tableBorderDxfId="84" totalsRowBorderDxfId="83">
  <sortState ref="A9:P318">
    <sortCondition ref="G9"/>
  </sortState>
  <tableColumns count="16">
    <tableColumn id="1" name="Bill No" totalsRowLabel="Total" dataDxfId="82" totalsRowDxfId="81"/>
    <tableColumn id="2" name="Date" dataDxfId="80" totalsRowDxfId="79"/>
    <tableColumn id="3" name="Name" dataDxfId="78" totalsRowDxfId="77"/>
    <tableColumn id="4" name="Address" dataDxfId="76" totalsRowDxfId="75"/>
    <tableColumn id="5" name="Description" dataDxfId="74" totalsRowDxfId="73"/>
    <tableColumn id="6" name="Barcode" dataDxfId="72" totalsRowDxfId="71"/>
    <tableColumn id="7" name="Waight" dataDxfId="70" totalsRowDxfId="69"/>
    <tableColumn id="8" name="Rate" dataDxfId="68" totalsRowDxfId="67"/>
    <tableColumn id="9" name="Gold value" dataDxfId="66" totalsRowDxfId="65"/>
    <tableColumn id="10" name="Making Charge" dataDxfId="64" totalsRowDxfId="63"/>
    <tableColumn id="11" name="Others " dataDxfId="62" totalsRowDxfId="61"/>
    <tableColumn id="12" name=" Amount" dataDxfId="60" totalsRowDxfId="59"/>
    <tableColumn id="13" name="GST (3%)" dataDxfId="58" totalsRowDxfId="57"/>
    <tableColumn id="14" name="Net Amount" dataDxfId="56" totalsRowDxfId="55"/>
    <tableColumn id="15" name="Balance" dataDxfId="54" totalsRowDxfId="53"/>
    <tableColumn id="16" name="Discount" totalsRowFunction="count" dataDxfId="52" totalsRowDxfId="51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6" name="Table4234567" displayName="Table4234567" ref="B7:Q318" headerRowDxfId="50" dataDxfId="48" headerRowBorderDxfId="49" tableBorderDxfId="47" totalsRowBorderDxfId="46">
  <sortState ref="B9:Q318">
    <sortCondition ref="H9"/>
  </sortState>
  <tableColumns count="16">
    <tableColumn id="1" name="Bill No" totalsRowLabel="Total" dataDxfId="45" totalsRowDxfId="44"/>
    <tableColumn id="2" name="Date" dataDxfId="43" totalsRowDxfId="42"/>
    <tableColumn id="3" name="Name" dataDxfId="41" totalsRowDxfId="40"/>
    <tableColumn id="4" name="Address" dataDxfId="39" totalsRowDxfId="38"/>
    <tableColumn id="5" name="Description" dataDxfId="37" totalsRowDxfId="36"/>
    <tableColumn id="6" name="Barcode" dataDxfId="35" totalsRowDxfId="34"/>
    <tableColumn id="7" name="Waight" dataDxfId="33" totalsRowDxfId="32"/>
    <tableColumn id="8" name="Rate" dataDxfId="31" totalsRowDxfId="30"/>
    <tableColumn id="9" name="Gold value" dataDxfId="29" totalsRowDxfId="28"/>
    <tableColumn id="10" name="Making Charge" dataDxfId="27" totalsRowDxfId="26"/>
    <tableColumn id="11" name="Others " dataDxfId="25" totalsRowDxfId="24"/>
    <tableColumn id="12" name=" Amount" dataDxfId="23" totalsRowDxfId="22"/>
    <tableColumn id="13" name="GST (3%)" dataDxfId="21" totalsRowDxfId="20"/>
    <tableColumn id="14" name="Net Amount" dataDxfId="19" totalsRowDxfId="18"/>
    <tableColumn id="15" name="Balance" dataDxfId="17" totalsRowDxfId="16"/>
    <tableColumn id="16" name="Discount" totalsRowFunction="count" dataDxfId="15" totalsRowDxfId="14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8" name="Table1" displayName="Table1" ref="A2:E620" totalsRowShown="0" headerRowDxfId="13" dataDxfId="11" headerRowBorderDxfId="12" tableBorderDxfId="10" totalsRowBorderDxfId="9">
  <tableColumns count="5">
    <tableColumn id="1" name="Helper" dataDxfId="8">
      <calculatedColumnFormula>B3&amp;"_"&amp;COUNTIF($B$3:B3,B3)</calculatedColumnFormula>
    </tableColumn>
    <tableColumn id="2" name="ITEM NAME  " dataDxfId="7"/>
    <tableColumn id="3" name="BARCODE NO " dataDxfId="6"/>
    <tableColumn id="4" name="KARIGARH NAME " dataDxfId="5"/>
    <tableColumn id="5" name="WEIGHT 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18"/>
  <sheetViews>
    <sheetView tabSelected="1" workbookViewId="0">
      <selection activeCell="A2" sqref="A2:P2"/>
    </sheetView>
  </sheetViews>
  <sheetFormatPr defaultRowHeight="15"/>
  <cols>
    <col min="3" max="3" width="15.85546875" customWidth="1"/>
    <col min="4" max="4" width="17.7109375" customWidth="1"/>
    <col min="5" max="5" width="11.7109375" customWidth="1"/>
    <col min="9" max="9" width="12.28515625" customWidth="1"/>
    <col min="10" max="10" width="11.140625" customWidth="1"/>
    <col min="14" max="14" width="10.7109375" customWidth="1"/>
  </cols>
  <sheetData>
    <row r="1" spans="1:16">
      <c r="C1" s="13"/>
    </row>
    <row r="2" spans="1:16" ht="26.25">
      <c r="A2" s="155" t="s">
        <v>786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7"/>
    </row>
    <row r="3" spans="1:16" ht="15.75" thickBot="1"/>
    <row r="4" spans="1:16" ht="15.75" thickBot="1">
      <c r="B4" s="50" t="s">
        <v>785</v>
      </c>
      <c r="C4" s="29" t="s">
        <v>1</v>
      </c>
      <c r="D4" s="30" t="s">
        <v>2</v>
      </c>
      <c r="E4" s="31" t="s">
        <v>0</v>
      </c>
      <c r="F4" s="30" t="s">
        <v>13</v>
      </c>
      <c r="I4" s="19"/>
      <c r="J4" s="19"/>
    </row>
    <row r="5" spans="1:16" ht="15.75" thickBot="1">
      <c r="B5" s="60">
        <v>2419</v>
      </c>
      <c r="C5" s="132" t="str">
        <f>VLOOKUP(B5,A8:P318,3,0)</f>
        <v xml:space="preserve">RUBINA MONDAL </v>
      </c>
      <c r="D5" s="132" t="str">
        <f>VLOOKUP(B5,A8:P318,4,0)</f>
        <v xml:space="preserve">JOYANTI PUR </v>
      </c>
      <c r="E5" s="133" t="str">
        <f>VLOOKUP(B5,A8:P318,2,0)</f>
        <v>06.09.2020</v>
      </c>
      <c r="F5" s="132">
        <f>VLOOKUP(B5,A8:P318,15,0)</f>
        <v>64300</v>
      </c>
      <c r="I5" s="20"/>
      <c r="J5" s="43"/>
    </row>
    <row r="7" spans="1:16" ht="15.75" thickBot="1"/>
    <row r="8" spans="1:16" ht="15.75" thickBot="1">
      <c r="A8" s="54" t="s">
        <v>785</v>
      </c>
      <c r="B8" s="55" t="s">
        <v>0</v>
      </c>
      <c r="C8" s="56" t="s">
        <v>1</v>
      </c>
      <c r="D8" s="56" t="s">
        <v>2</v>
      </c>
      <c r="E8" s="56" t="s">
        <v>3</v>
      </c>
      <c r="F8" s="56" t="s">
        <v>4</v>
      </c>
      <c r="G8" s="56" t="s">
        <v>5</v>
      </c>
      <c r="H8" s="56" t="s">
        <v>6</v>
      </c>
      <c r="I8" s="56" t="s">
        <v>7</v>
      </c>
      <c r="J8" s="56" t="s">
        <v>8</v>
      </c>
      <c r="K8" s="56" t="s">
        <v>9</v>
      </c>
      <c r="L8" s="56" t="s">
        <v>10</v>
      </c>
      <c r="M8" s="56" t="s">
        <v>11</v>
      </c>
      <c r="N8" s="56" t="s">
        <v>12</v>
      </c>
      <c r="O8" s="56" t="s">
        <v>13</v>
      </c>
      <c r="P8" s="57" t="s">
        <v>14</v>
      </c>
    </row>
    <row r="9" spans="1:16">
      <c r="A9" s="51">
        <v>2414</v>
      </c>
      <c r="B9" s="52" t="s">
        <v>15</v>
      </c>
      <c r="C9" s="51" t="s">
        <v>16</v>
      </c>
      <c r="D9" s="51" t="s">
        <v>17</v>
      </c>
      <c r="E9" s="51" t="s">
        <v>18</v>
      </c>
      <c r="F9" s="51" t="s">
        <v>19</v>
      </c>
      <c r="G9" s="51">
        <v>0.69</v>
      </c>
      <c r="H9" s="51">
        <v>5051</v>
      </c>
      <c r="I9" s="51">
        <v>3485.19</v>
      </c>
      <c r="J9" s="51">
        <v>900</v>
      </c>
      <c r="K9" s="51" t="s">
        <v>20</v>
      </c>
      <c r="L9" s="51">
        <v>4385.1899999999996</v>
      </c>
      <c r="M9" s="51">
        <v>131.54</v>
      </c>
      <c r="N9" s="51">
        <v>4516.7299999999996</v>
      </c>
      <c r="O9" s="51">
        <v>4504</v>
      </c>
      <c r="P9" s="53">
        <v>12.73</v>
      </c>
    </row>
    <row r="10" spans="1:16">
      <c r="A10" s="1">
        <v>2415</v>
      </c>
      <c r="B10" s="15" t="s">
        <v>15</v>
      </c>
      <c r="C10" s="1" t="s">
        <v>21</v>
      </c>
      <c r="D10" s="1" t="s">
        <v>17</v>
      </c>
      <c r="E10" s="1" t="s">
        <v>22</v>
      </c>
      <c r="F10" s="1" t="s">
        <v>23</v>
      </c>
      <c r="G10" s="1">
        <v>1.58</v>
      </c>
      <c r="H10" s="1">
        <v>5051</v>
      </c>
      <c r="I10" s="1">
        <v>7980.58</v>
      </c>
      <c r="J10" s="1">
        <v>1400</v>
      </c>
      <c r="K10" s="1" t="s">
        <v>20</v>
      </c>
      <c r="L10" s="1">
        <v>9380.58</v>
      </c>
      <c r="M10" s="1">
        <v>281.39999999999998</v>
      </c>
      <c r="N10" s="1">
        <v>9661.98</v>
      </c>
      <c r="O10" s="1">
        <v>9660</v>
      </c>
      <c r="P10" s="7">
        <v>1.98</v>
      </c>
    </row>
    <row r="11" spans="1:16">
      <c r="A11" s="1">
        <v>2416</v>
      </c>
      <c r="B11" s="14" t="s">
        <v>24</v>
      </c>
      <c r="C11" s="1" t="s">
        <v>25</v>
      </c>
      <c r="D11" s="1" t="s">
        <v>26</v>
      </c>
      <c r="E11" s="1" t="s">
        <v>27</v>
      </c>
      <c r="F11" s="1" t="s">
        <v>28</v>
      </c>
      <c r="G11" s="1">
        <v>0.87</v>
      </c>
      <c r="H11" s="1">
        <v>5018</v>
      </c>
      <c r="I11" s="1">
        <v>4365.66</v>
      </c>
      <c r="J11" s="1">
        <v>900</v>
      </c>
      <c r="K11" s="1" t="s">
        <v>20</v>
      </c>
      <c r="L11" s="1">
        <v>5265.66</v>
      </c>
      <c r="M11" s="1">
        <v>157.96</v>
      </c>
      <c r="N11" s="1">
        <v>5423.62</v>
      </c>
      <c r="O11" s="1">
        <v>5420</v>
      </c>
      <c r="P11" s="7">
        <v>3.62</v>
      </c>
    </row>
    <row r="12" spans="1:16">
      <c r="A12" s="1">
        <v>2417</v>
      </c>
      <c r="B12" s="15" t="s">
        <v>29</v>
      </c>
      <c r="C12" s="1" t="s">
        <v>30</v>
      </c>
      <c r="D12" s="1" t="s">
        <v>31</v>
      </c>
      <c r="E12" s="1" t="s">
        <v>27</v>
      </c>
      <c r="F12" s="1" t="s">
        <v>32</v>
      </c>
      <c r="G12" s="1">
        <v>1.93</v>
      </c>
      <c r="H12" s="1">
        <v>5037</v>
      </c>
      <c r="I12" s="1">
        <v>9721.41</v>
      </c>
      <c r="J12" s="1">
        <v>1300</v>
      </c>
      <c r="K12" s="1" t="s">
        <v>20</v>
      </c>
      <c r="L12" s="1">
        <v>11021.41</v>
      </c>
      <c r="M12" s="1">
        <v>330.64</v>
      </c>
      <c r="N12" s="1">
        <v>11352.05</v>
      </c>
      <c r="O12" s="1">
        <v>11350</v>
      </c>
      <c r="P12" s="7">
        <v>2.0499999999999998</v>
      </c>
    </row>
    <row r="13" spans="1:16">
      <c r="A13" s="1">
        <v>2418</v>
      </c>
      <c r="B13" s="14" t="s">
        <v>33</v>
      </c>
      <c r="C13" s="1" t="s">
        <v>34</v>
      </c>
      <c r="D13" s="1" t="s">
        <v>35</v>
      </c>
      <c r="E13" s="1" t="s">
        <v>27</v>
      </c>
      <c r="F13" s="1" t="s">
        <v>36</v>
      </c>
      <c r="G13" s="1">
        <v>1.3</v>
      </c>
      <c r="H13" s="1">
        <v>5033</v>
      </c>
      <c r="I13" s="1">
        <v>6542.9</v>
      </c>
      <c r="J13" s="1">
        <v>1300</v>
      </c>
      <c r="K13" s="1" t="s">
        <v>20</v>
      </c>
      <c r="L13" s="1">
        <v>7842.9</v>
      </c>
      <c r="M13" s="1">
        <v>235.28</v>
      </c>
      <c r="N13" s="1">
        <v>8078.18</v>
      </c>
      <c r="O13" s="1">
        <v>8070</v>
      </c>
      <c r="P13" s="7">
        <v>8.18</v>
      </c>
    </row>
    <row r="14" spans="1:16">
      <c r="A14" s="1">
        <v>2419</v>
      </c>
      <c r="B14" s="15" t="s">
        <v>33</v>
      </c>
      <c r="C14" s="1" t="s">
        <v>37</v>
      </c>
      <c r="D14" s="1" t="s">
        <v>38</v>
      </c>
      <c r="E14" s="1" t="s">
        <v>39</v>
      </c>
      <c r="F14" s="1" t="s">
        <v>40</v>
      </c>
      <c r="G14" s="1">
        <v>11.09</v>
      </c>
      <c r="H14" s="1">
        <v>5033</v>
      </c>
      <c r="I14" s="1">
        <v>55815.97</v>
      </c>
      <c r="J14" s="1">
        <v>6654</v>
      </c>
      <c r="K14" s="1" t="s">
        <v>20</v>
      </c>
      <c r="L14" s="1">
        <v>62469.97</v>
      </c>
      <c r="M14" s="1">
        <v>1874.06</v>
      </c>
      <c r="N14" s="1">
        <v>64344.03</v>
      </c>
      <c r="O14" s="1">
        <v>64300</v>
      </c>
      <c r="P14" s="7">
        <v>44</v>
      </c>
    </row>
    <row r="15" spans="1:16">
      <c r="A15" s="1">
        <v>2420</v>
      </c>
      <c r="B15" s="14" t="s">
        <v>33</v>
      </c>
      <c r="C15" s="1" t="s">
        <v>41</v>
      </c>
      <c r="D15" s="1" t="s">
        <v>31</v>
      </c>
      <c r="E15" s="1" t="s">
        <v>42</v>
      </c>
      <c r="F15" s="1" t="s">
        <v>43</v>
      </c>
      <c r="G15" s="1">
        <v>1.51</v>
      </c>
      <c r="H15" s="1">
        <v>5033</v>
      </c>
      <c r="I15" s="1">
        <v>7599.83</v>
      </c>
      <c r="J15" s="1">
        <v>1300</v>
      </c>
      <c r="K15" s="1">
        <v>100</v>
      </c>
      <c r="L15" s="1">
        <v>8999.83</v>
      </c>
      <c r="M15" s="1">
        <v>269.98</v>
      </c>
      <c r="N15" s="1">
        <v>9269.81</v>
      </c>
      <c r="O15" s="1">
        <v>9270</v>
      </c>
      <c r="P15" s="7">
        <v>-0.19</v>
      </c>
    </row>
    <row r="16" spans="1:16">
      <c r="A16" s="1">
        <v>2421</v>
      </c>
      <c r="B16" s="15" t="s">
        <v>33</v>
      </c>
      <c r="C16" s="1" t="s">
        <v>44</v>
      </c>
      <c r="D16" s="1" t="s">
        <v>45</v>
      </c>
      <c r="E16" s="1" t="s">
        <v>27</v>
      </c>
      <c r="F16" s="1" t="s">
        <v>46</v>
      </c>
      <c r="G16" s="1">
        <v>7.43</v>
      </c>
      <c r="H16" s="1">
        <v>5033</v>
      </c>
      <c r="I16" s="1">
        <v>37395.19</v>
      </c>
      <c r="J16" s="1">
        <v>4458</v>
      </c>
      <c r="K16" s="1" t="s">
        <v>20</v>
      </c>
      <c r="L16" s="1">
        <v>41853.19</v>
      </c>
      <c r="M16" s="1">
        <v>1255.56</v>
      </c>
      <c r="N16" s="1">
        <v>43108.75</v>
      </c>
      <c r="O16" s="1">
        <v>43100</v>
      </c>
      <c r="P16" s="7">
        <v>8.75</v>
      </c>
    </row>
    <row r="17" spans="1:16">
      <c r="A17" s="1">
        <v>2422</v>
      </c>
      <c r="B17" s="14" t="s">
        <v>33</v>
      </c>
      <c r="C17" s="1" t="s">
        <v>47</v>
      </c>
      <c r="D17" s="1" t="s">
        <v>48</v>
      </c>
      <c r="E17" s="1" t="s">
        <v>49</v>
      </c>
      <c r="F17" s="1" t="s">
        <v>50</v>
      </c>
      <c r="G17" s="1">
        <v>1.65</v>
      </c>
      <c r="H17" s="1">
        <v>5033</v>
      </c>
      <c r="I17" s="1">
        <v>8304.4500000000007</v>
      </c>
      <c r="J17" s="1">
        <v>1300</v>
      </c>
      <c r="K17" s="1">
        <v>80</v>
      </c>
      <c r="L17" s="1">
        <v>9684.4500000000007</v>
      </c>
      <c r="M17" s="1">
        <v>290.52</v>
      </c>
      <c r="N17" s="1">
        <v>9974.9699999999993</v>
      </c>
      <c r="O17" s="1">
        <v>9970</v>
      </c>
      <c r="P17" s="7">
        <v>4.97</v>
      </c>
    </row>
    <row r="18" spans="1:16">
      <c r="A18" s="1">
        <v>2423</v>
      </c>
      <c r="B18" s="15" t="s">
        <v>33</v>
      </c>
      <c r="C18" s="1" t="s">
        <v>51</v>
      </c>
      <c r="D18" s="1" t="s">
        <v>52</v>
      </c>
      <c r="E18" s="1" t="s">
        <v>53</v>
      </c>
      <c r="F18" s="1" t="s">
        <v>54</v>
      </c>
      <c r="G18" s="1">
        <v>4.51</v>
      </c>
      <c r="H18" s="1">
        <v>5033</v>
      </c>
      <c r="I18" s="1">
        <v>22698.83</v>
      </c>
      <c r="J18" s="1">
        <v>2706</v>
      </c>
      <c r="K18" s="1" t="s">
        <v>20</v>
      </c>
      <c r="L18" s="1">
        <v>25404.83</v>
      </c>
      <c r="M18" s="1">
        <v>762.14</v>
      </c>
      <c r="N18" s="1">
        <v>26166.97</v>
      </c>
      <c r="O18" s="1">
        <v>26160</v>
      </c>
      <c r="P18" s="7">
        <v>6.97</v>
      </c>
    </row>
    <row r="19" spans="1:16">
      <c r="A19" s="1">
        <v>2424</v>
      </c>
      <c r="B19" s="14" t="s">
        <v>55</v>
      </c>
      <c r="C19" s="1" t="s">
        <v>56</v>
      </c>
      <c r="D19" s="1" t="s">
        <v>57</v>
      </c>
      <c r="E19" s="1" t="s">
        <v>58</v>
      </c>
      <c r="F19" s="1" t="s">
        <v>59</v>
      </c>
      <c r="G19" s="1">
        <v>10.44</v>
      </c>
      <c r="H19" s="1">
        <v>5033</v>
      </c>
      <c r="I19" s="1">
        <v>52544.52</v>
      </c>
      <c r="J19" s="1">
        <v>6264</v>
      </c>
      <c r="K19" s="1" t="s">
        <v>20</v>
      </c>
      <c r="L19" s="1">
        <v>58808.52</v>
      </c>
      <c r="M19" s="1">
        <v>1764.26</v>
      </c>
      <c r="N19" s="1">
        <v>60572.78</v>
      </c>
      <c r="O19" s="1">
        <v>60570</v>
      </c>
      <c r="P19" s="7">
        <v>2.78</v>
      </c>
    </row>
    <row r="20" spans="1:16">
      <c r="A20" s="1">
        <v>2425</v>
      </c>
      <c r="B20" s="15" t="s">
        <v>55</v>
      </c>
      <c r="C20" s="1" t="s">
        <v>56</v>
      </c>
      <c r="D20" s="1" t="s">
        <v>57</v>
      </c>
      <c r="E20" s="1" t="s">
        <v>22</v>
      </c>
      <c r="F20" s="1" t="s">
        <v>60</v>
      </c>
      <c r="G20" s="1">
        <v>2.11</v>
      </c>
      <c r="H20" s="1">
        <v>5033</v>
      </c>
      <c r="I20" s="1">
        <v>10619.63</v>
      </c>
      <c r="J20" s="1">
        <v>1500</v>
      </c>
      <c r="K20" s="1" t="s">
        <v>20</v>
      </c>
      <c r="L20" s="1">
        <v>12119.63</v>
      </c>
      <c r="M20" s="1">
        <v>363.59</v>
      </c>
      <c r="N20" s="1">
        <v>12483.22</v>
      </c>
      <c r="O20" s="1">
        <v>12480</v>
      </c>
      <c r="P20" s="7">
        <v>3.22</v>
      </c>
    </row>
    <row r="21" spans="1:16">
      <c r="A21" s="1">
        <v>2426</v>
      </c>
      <c r="B21" s="14" t="s">
        <v>55</v>
      </c>
      <c r="C21" s="1" t="s">
        <v>61</v>
      </c>
      <c r="D21" s="1" t="s">
        <v>62</v>
      </c>
      <c r="E21" s="1" t="s">
        <v>22</v>
      </c>
      <c r="F21" s="1" t="s">
        <v>63</v>
      </c>
      <c r="G21" s="1">
        <v>1.94</v>
      </c>
      <c r="H21" s="1">
        <v>5033</v>
      </c>
      <c r="I21" s="1">
        <v>9764.02</v>
      </c>
      <c r="J21" s="1">
        <v>1300</v>
      </c>
      <c r="K21" s="1" t="s">
        <v>20</v>
      </c>
      <c r="L21" s="1">
        <v>11064.02</v>
      </c>
      <c r="M21" s="1">
        <v>331.92</v>
      </c>
      <c r="N21" s="1">
        <v>11395.94</v>
      </c>
      <c r="O21" s="1">
        <v>11387</v>
      </c>
      <c r="P21" s="7">
        <v>8.94</v>
      </c>
    </row>
    <row r="22" spans="1:16">
      <c r="A22" s="1">
        <v>2427</v>
      </c>
      <c r="B22" s="15" t="s">
        <v>55</v>
      </c>
      <c r="C22" s="1" t="s">
        <v>64</v>
      </c>
      <c r="D22" s="1" t="s">
        <v>65</v>
      </c>
      <c r="E22" s="1" t="s">
        <v>27</v>
      </c>
      <c r="F22" s="1" t="s">
        <v>66</v>
      </c>
      <c r="G22" s="1">
        <v>0.92</v>
      </c>
      <c r="H22" s="1">
        <v>5033</v>
      </c>
      <c r="I22" s="1">
        <v>4630.3599999999997</v>
      </c>
      <c r="J22" s="1">
        <v>900</v>
      </c>
      <c r="K22" s="1" t="s">
        <v>20</v>
      </c>
      <c r="L22" s="1">
        <v>5530.36</v>
      </c>
      <c r="M22" s="1">
        <v>165.91</v>
      </c>
      <c r="N22" s="1">
        <v>5696.27</v>
      </c>
      <c r="O22" s="1">
        <v>5690</v>
      </c>
      <c r="P22" s="7">
        <v>6.27</v>
      </c>
    </row>
    <row r="23" spans="1:16">
      <c r="A23" s="1">
        <v>2428</v>
      </c>
      <c r="B23" s="14" t="s">
        <v>67</v>
      </c>
      <c r="C23" s="1" t="s">
        <v>68</v>
      </c>
      <c r="D23" s="1" t="s">
        <v>69</v>
      </c>
      <c r="E23" s="1" t="s">
        <v>27</v>
      </c>
      <c r="F23" s="1" t="s">
        <v>70</v>
      </c>
      <c r="G23" s="1">
        <v>1.89</v>
      </c>
      <c r="H23" s="1">
        <v>5044</v>
      </c>
      <c r="I23" s="1">
        <v>9533.16</v>
      </c>
      <c r="J23" s="1">
        <v>1300</v>
      </c>
      <c r="K23" s="1" t="s">
        <v>20</v>
      </c>
      <c r="L23" s="1">
        <v>10833.16</v>
      </c>
      <c r="M23" s="1">
        <v>324.99</v>
      </c>
      <c r="N23" s="1">
        <v>11158.15</v>
      </c>
      <c r="O23" s="1">
        <v>11160</v>
      </c>
      <c r="P23" s="7">
        <v>-1.85</v>
      </c>
    </row>
    <row r="24" spans="1:16">
      <c r="A24" s="1">
        <v>2429</v>
      </c>
      <c r="B24" s="16" t="s">
        <v>67</v>
      </c>
      <c r="C24" s="1" t="s">
        <v>71</v>
      </c>
      <c r="D24" s="1" t="s">
        <v>38</v>
      </c>
      <c r="E24" s="2" t="s">
        <v>72</v>
      </c>
      <c r="F24" s="1" t="s">
        <v>73</v>
      </c>
      <c r="G24" s="1">
        <v>3.66</v>
      </c>
      <c r="H24" s="1">
        <v>5044</v>
      </c>
      <c r="I24" s="1">
        <v>18461.04</v>
      </c>
      <c r="J24" s="1">
        <v>2196</v>
      </c>
      <c r="K24" s="1">
        <v>1600</v>
      </c>
      <c r="L24" s="1">
        <v>22257.040000000001</v>
      </c>
      <c r="M24" s="1">
        <v>667.71</v>
      </c>
      <c r="N24" s="1">
        <v>22924.75</v>
      </c>
      <c r="O24" s="1">
        <v>22925</v>
      </c>
      <c r="P24" s="7">
        <v>-0.25</v>
      </c>
    </row>
    <row r="25" spans="1:16">
      <c r="A25" s="1">
        <v>2430</v>
      </c>
      <c r="B25" s="14" t="s">
        <v>74</v>
      </c>
      <c r="C25" s="1" t="s">
        <v>75</v>
      </c>
      <c r="D25" s="1" t="s">
        <v>76</v>
      </c>
      <c r="E25" s="1" t="s">
        <v>77</v>
      </c>
      <c r="F25" s="1" t="s">
        <v>78</v>
      </c>
      <c r="G25" s="1">
        <v>0.21</v>
      </c>
      <c r="H25" s="1">
        <v>5051</v>
      </c>
      <c r="I25" s="1">
        <v>1060.71</v>
      </c>
      <c r="J25" s="1">
        <v>700</v>
      </c>
      <c r="K25" s="1" t="s">
        <v>20</v>
      </c>
      <c r="L25" s="1">
        <v>1760.71</v>
      </c>
      <c r="M25" s="1">
        <v>52.82</v>
      </c>
      <c r="N25" s="1">
        <v>1813.53</v>
      </c>
      <c r="O25" s="1">
        <v>1810</v>
      </c>
      <c r="P25" s="7">
        <v>3.53</v>
      </c>
    </row>
    <row r="26" spans="1:16">
      <c r="A26" s="1">
        <v>2431</v>
      </c>
      <c r="B26" s="15" t="s">
        <v>79</v>
      </c>
      <c r="C26" s="1" t="s">
        <v>80</v>
      </c>
      <c r="D26" s="1" t="s">
        <v>62</v>
      </c>
      <c r="E26" s="1" t="s">
        <v>18</v>
      </c>
      <c r="F26" s="1" t="s">
        <v>81</v>
      </c>
      <c r="G26" s="1">
        <v>1.06</v>
      </c>
      <c r="H26" s="1">
        <v>5220</v>
      </c>
      <c r="I26" s="1">
        <v>5533.2</v>
      </c>
      <c r="J26" s="1">
        <v>1300</v>
      </c>
      <c r="K26" s="1" t="s">
        <v>20</v>
      </c>
      <c r="L26" s="1">
        <v>6833.2</v>
      </c>
      <c r="M26" s="1">
        <v>205</v>
      </c>
      <c r="N26" s="1">
        <v>7038.2</v>
      </c>
      <c r="O26" s="1">
        <v>7000</v>
      </c>
      <c r="P26" s="7">
        <v>38.200000000000003</v>
      </c>
    </row>
    <row r="27" spans="1:16">
      <c r="A27" s="1">
        <v>2432</v>
      </c>
      <c r="B27" s="14" t="s">
        <v>82</v>
      </c>
      <c r="C27" s="1" t="s">
        <v>83</v>
      </c>
      <c r="D27" s="1" t="s">
        <v>84</v>
      </c>
      <c r="E27" s="1" t="s">
        <v>18</v>
      </c>
      <c r="F27" s="1" t="s">
        <v>85</v>
      </c>
      <c r="G27" s="1">
        <v>1.17</v>
      </c>
      <c r="H27" s="1">
        <v>5095</v>
      </c>
      <c r="I27" s="1">
        <v>5961.15</v>
      </c>
      <c r="J27" s="1">
        <v>1200</v>
      </c>
      <c r="K27" s="1" t="s">
        <v>20</v>
      </c>
      <c r="L27" s="1">
        <v>7161.15</v>
      </c>
      <c r="M27" s="1">
        <v>214.83</v>
      </c>
      <c r="N27" s="1">
        <v>7375.98</v>
      </c>
      <c r="O27" s="1">
        <v>7370</v>
      </c>
      <c r="P27" s="7">
        <v>5.98</v>
      </c>
    </row>
    <row r="28" spans="1:16">
      <c r="A28" s="1">
        <v>2433</v>
      </c>
      <c r="B28" s="15" t="s">
        <v>82</v>
      </c>
      <c r="C28" s="1" t="s">
        <v>86</v>
      </c>
      <c r="D28" s="1" t="s">
        <v>87</v>
      </c>
      <c r="E28" s="1" t="s">
        <v>27</v>
      </c>
      <c r="F28" s="1" t="s">
        <v>88</v>
      </c>
      <c r="G28" s="1">
        <v>2.27</v>
      </c>
      <c r="H28" s="1">
        <v>5095</v>
      </c>
      <c r="I28" s="1">
        <v>11565.65</v>
      </c>
      <c r="J28" s="1">
        <v>1600</v>
      </c>
      <c r="K28" s="1" t="s">
        <v>20</v>
      </c>
      <c r="L28" s="1">
        <v>13165.65</v>
      </c>
      <c r="M28" s="1">
        <v>394.97</v>
      </c>
      <c r="N28" s="1">
        <v>13560.62</v>
      </c>
      <c r="O28" s="1">
        <v>13560</v>
      </c>
      <c r="P28" s="7">
        <v>0.62</v>
      </c>
    </row>
    <row r="29" spans="1:16">
      <c r="A29" s="1">
        <v>2434</v>
      </c>
      <c r="B29" s="14" t="s">
        <v>82</v>
      </c>
      <c r="C29" s="1" t="s">
        <v>86</v>
      </c>
      <c r="D29" s="1" t="s">
        <v>87</v>
      </c>
      <c r="E29" s="1" t="s">
        <v>18</v>
      </c>
      <c r="F29" s="1" t="s">
        <v>89</v>
      </c>
      <c r="G29" s="1">
        <v>0.82</v>
      </c>
      <c r="H29" s="1">
        <v>5095</v>
      </c>
      <c r="I29" s="1">
        <v>4177.8999999999996</v>
      </c>
      <c r="J29" s="1">
        <v>900</v>
      </c>
      <c r="K29" s="1" t="s">
        <v>20</v>
      </c>
      <c r="L29" s="1">
        <v>5077.8999999999996</v>
      </c>
      <c r="M29" s="1">
        <v>152.34</v>
      </c>
      <c r="N29" s="1">
        <v>5230.24</v>
      </c>
      <c r="O29" s="1">
        <v>5225</v>
      </c>
      <c r="P29" s="7">
        <v>5.24</v>
      </c>
    </row>
    <row r="30" spans="1:16">
      <c r="A30" s="1">
        <v>2435</v>
      </c>
      <c r="B30" s="15" t="s">
        <v>90</v>
      </c>
      <c r="C30" s="1" t="s">
        <v>91</v>
      </c>
      <c r="D30" s="1" t="s">
        <v>20</v>
      </c>
      <c r="E30" s="1" t="s">
        <v>27</v>
      </c>
      <c r="F30" s="1" t="s">
        <v>92</v>
      </c>
      <c r="G30" s="1">
        <v>1.65</v>
      </c>
      <c r="H30" s="1">
        <v>4921</v>
      </c>
      <c r="I30" s="1">
        <v>8119.65</v>
      </c>
      <c r="J30" s="1">
        <v>1200</v>
      </c>
      <c r="K30" s="1" t="s">
        <v>20</v>
      </c>
      <c r="L30" s="1">
        <v>9319.65</v>
      </c>
      <c r="M30" s="1">
        <v>279.58999999999997</v>
      </c>
      <c r="N30" s="1">
        <v>9599.24</v>
      </c>
      <c r="O30" s="1">
        <v>9600</v>
      </c>
      <c r="P30" s="7">
        <v>-0.76</v>
      </c>
    </row>
    <row r="31" spans="1:16">
      <c r="A31" s="1">
        <v>2436</v>
      </c>
      <c r="B31" s="14" t="s">
        <v>90</v>
      </c>
      <c r="C31" s="1" t="s">
        <v>93</v>
      </c>
      <c r="D31" s="1" t="s">
        <v>94</v>
      </c>
      <c r="E31" s="1" t="s">
        <v>95</v>
      </c>
      <c r="F31" s="1" t="s">
        <v>96</v>
      </c>
      <c r="G31" s="1">
        <v>3.03</v>
      </c>
      <c r="H31" s="1">
        <v>4921</v>
      </c>
      <c r="I31" s="1">
        <v>14910.63</v>
      </c>
      <c r="J31" s="1">
        <v>1818</v>
      </c>
      <c r="K31" s="1" t="s">
        <v>20</v>
      </c>
      <c r="L31" s="1">
        <v>16728.63</v>
      </c>
      <c r="M31" s="1">
        <v>501.86</v>
      </c>
      <c r="N31" s="1">
        <v>17230.490000000002</v>
      </c>
      <c r="O31" s="1">
        <v>17230</v>
      </c>
      <c r="P31" s="7">
        <v>0.49</v>
      </c>
    </row>
    <row r="32" spans="1:16">
      <c r="A32" s="1">
        <v>2437</v>
      </c>
      <c r="B32" s="15" t="s">
        <v>97</v>
      </c>
      <c r="C32" s="1" t="s">
        <v>98</v>
      </c>
      <c r="D32" s="1" t="s">
        <v>20</v>
      </c>
      <c r="E32" s="1" t="s">
        <v>99</v>
      </c>
      <c r="F32" s="1" t="s">
        <v>100</v>
      </c>
      <c r="G32" s="1">
        <v>0.88</v>
      </c>
      <c r="H32" s="1">
        <v>4975</v>
      </c>
      <c r="I32" s="1">
        <v>4378</v>
      </c>
      <c r="J32" s="1">
        <v>900</v>
      </c>
      <c r="K32" s="1" t="s">
        <v>20</v>
      </c>
      <c r="L32" s="1">
        <v>5278</v>
      </c>
      <c r="M32" s="1">
        <v>158.34</v>
      </c>
      <c r="N32" s="1">
        <v>5436.34</v>
      </c>
      <c r="O32" s="1">
        <v>5430</v>
      </c>
      <c r="P32" s="7">
        <v>6.34</v>
      </c>
    </row>
    <row r="33" spans="1:16">
      <c r="A33" s="1">
        <v>2438</v>
      </c>
      <c r="B33" s="14" t="s">
        <v>97</v>
      </c>
      <c r="C33" s="1" t="s">
        <v>101</v>
      </c>
      <c r="D33" s="1" t="s">
        <v>20</v>
      </c>
      <c r="E33" s="1" t="s">
        <v>102</v>
      </c>
      <c r="F33" s="1" t="s">
        <v>103</v>
      </c>
      <c r="G33" s="1">
        <v>2.36</v>
      </c>
      <c r="H33" s="1">
        <v>4975</v>
      </c>
      <c r="I33" s="1">
        <v>11741</v>
      </c>
      <c r="J33" s="1">
        <v>1500</v>
      </c>
      <c r="K33" s="1" t="s">
        <v>20</v>
      </c>
      <c r="L33" s="1">
        <v>13241</v>
      </c>
      <c r="M33" s="1">
        <v>397.23</v>
      </c>
      <c r="N33" s="1">
        <v>13638.23</v>
      </c>
      <c r="O33" s="1">
        <v>13630</v>
      </c>
      <c r="P33" s="7">
        <v>8.23</v>
      </c>
    </row>
    <row r="34" spans="1:16">
      <c r="A34" s="1">
        <v>2439</v>
      </c>
      <c r="B34" s="15" t="s">
        <v>104</v>
      </c>
      <c r="C34" s="1" t="s">
        <v>105</v>
      </c>
      <c r="D34" s="1" t="s">
        <v>106</v>
      </c>
      <c r="E34" s="1" t="s">
        <v>107</v>
      </c>
      <c r="F34" s="1" t="s">
        <v>108</v>
      </c>
      <c r="G34" s="1">
        <v>7.88</v>
      </c>
      <c r="H34" s="1">
        <v>4971</v>
      </c>
      <c r="I34" s="1">
        <v>39171.480000000003</v>
      </c>
      <c r="J34" s="1">
        <v>4728</v>
      </c>
      <c r="K34" s="1" t="s">
        <v>20</v>
      </c>
      <c r="L34" s="1">
        <v>43899.48</v>
      </c>
      <c r="M34" s="1">
        <v>1316.98</v>
      </c>
      <c r="N34" s="1">
        <v>45216.46</v>
      </c>
      <c r="O34" s="1">
        <v>45200</v>
      </c>
      <c r="P34" s="7">
        <v>16.46</v>
      </c>
    </row>
    <row r="35" spans="1:16">
      <c r="A35" s="1">
        <v>2440</v>
      </c>
      <c r="B35" s="14" t="s">
        <v>109</v>
      </c>
      <c r="C35" s="1"/>
      <c r="D35" s="1" t="s">
        <v>20</v>
      </c>
      <c r="E35" s="1" t="s">
        <v>20</v>
      </c>
      <c r="F35" s="1" t="s">
        <v>20</v>
      </c>
      <c r="G35" s="1" t="s">
        <v>20</v>
      </c>
      <c r="H35" s="1" t="s">
        <v>20</v>
      </c>
      <c r="I35" s="1" t="s">
        <v>20</v>
      </c>
      <c r="J35" s="1" t="s">
        <v>20</v>
      </c>
      <c r="K35" s="1" t="s">
        <v>20</v>
      </c>
      <c r="L35" s="1" t="s">
        <v>20</v>
      </c>
      <c r="M35" s="1" t="s">
        <v>20</v>
      </c>
      <c r="N35" s="1" t="s">
        <v>20</v>
      </c>
      <c r="O35" s="1" t="s">
        <v>20</v>
      </c>
      <c r="P35" s="7" t="s">
        <v>20</v>
      </c>
    </row>
    <row r="36" spans="1:16">
      <c r="A36" s="1">
        <v>2441</v>
      </c>
      <c r="B36" s="15" t="s">
        <v>110</v>
      </c>
      <c r="C36" s="1" t="s">
        <v>111</v>
      </c>
      <c r="D36" s="1" t="s">
        <v>112</v>
      </c>
      <c r="E36" s="1" t="s">
        <v>113</v>
      </c>
      <c r="F36" s="1" t="s">
        <v>114</v>
      </c>
      <c r="G36" s="1">
        <v>3.79</v>
      </c>
      <c r="H36" s="1">
        <v>4962</v>
      </c>
      <c r="I36" s="1">
        <v>18805.98</v>
      </c>
      <c r="J36" s="1">
        <v>2274</v>
      </c>
      <c r="K36" s="1" t="s">
        <v>20</v>
      </c>
      <c r="L36" s="1">
        <v>21079.98</v>
      </c>
      <c r="M36" s="1">
        <v>632.4</v>
      </c>
      <c r="N36" s="1">
        <v>21712.38</v>
      </c>
      <c r="O36" s="1">
        <v>21710</v>
      </c>
      <c r="P36" s="7">
        <v>2.38</v>
      </c>
    </row>
    <row r="37" spans="1:16">
      <c r="A37" s="1">
        <v>2442</v>
      </c>
      <c r="B37" s="14" t="s">
        <v>115</v>
      </c>
      <c r="C37" s="1" t="s">
        <v>116</v>
      </c>
      <c r="D37" s="1" t="s">
        <v>117</v>
      </c>
      <c r="E37" s="1" t="s">
        <v>118</v>
      </c>
      <c r="F37" s="1" t="s">
        <v>119</v>
      </c>
      <c r="G37" s="1">
        <v>4.7</v>
      </c>
      <c r="H37" s="1">
        <v>4980</v>
      </c>
      <c r="I37" s="1">
        <v>23406</v>
      </c>
      <c r="J37" s="1">
        <v>2820</v>
      </c>
      <c r="K37" s="1" t="s">
        <v>20</v>
      </c>
      <c r="L37" s="1">
        <v>26226</v>
      </c>
      <c r="M37" s="1">
        <v>786.78</v>
      </c>
      <c r="N37" s="1">
        <v>27012.78</v>
      </c>
      <c r="O37" s="1">
        <v>27010</v>
      </c>
      <c r="P37" s="7">
        <v>2.78</v>
      </c>
    </row>
    <row r="38" spans="1:16">
      <c r="A38" s="1">
        <v>2443</v>
      </c>
      <c r="B38" s="15" t="s">
        <v>120</v>
      </c>
      <c r="C38" s="1" t="s">
        <v>121</v>
      </c>
      <c r="D38" s="1" t="s">
        <v>122</v>
      </c>
      <c r="E38" s="1" t="s">
        <v>118</v>
      </c>
      <c r="F38" s="1" t="s">
        <v>123</v>
      </c>
      <c r="G38" s="1">
        <v>1</v>
      </c>
      <c r="H38" s="1">
        <v>4980</v>
      </c>
      <c r="I38" s="1">
        <v>4980</v>
      </c>
      <c r="J38" s="1">
        <v>900</v>
      </c>
      <c r="K38" s="1" t="s">
        <v>20</v>
      </c>
      <c r="L38" s="1">
        <v>5880</v>
      </c>
      <c r="M38" s="1">
        <v>176.4</v>
      </c>
      <c r="N38" s="1">
        <v>6056.4</v>
      </c>
      <c r="O38" s="1">
        <v>6050</v>
      </c>
      <c r="P38" s="7">
        <v>6.4</v>
      </c>
    </row>
    <row r="39" spans="1:16">
      <c r="A39" s="1">
        <v>2444</v>
      </c>
      <c r="B39" s="14" t="s">
        <v>120</v>
      </c>
      <c r="C39" s="1" t="s">
        <v>124</v>
      </c>
      <c r="D39" s="1" t="s">
        <v>125</v>
      </c>
      <c r="E39" s="1" t="s">
        <v>126</v>
      </c>
      <c r="F39" s="1" t="s">
        <v>127</v>
      </c>
      <c r="G39" s="1">
        <v>12.7</v>
      </c>
      <c r="H39" s="1">
        <v>4962</v>
      </c>
      <c r="I39" s="1">
        <v>63017.4</v>
      </c>
      <c r="J39" s="1">
        <v>7620</v>
      </c>
      <c r="K39" s="1" t="s">
        <v>20</v>
      </c>
      <c r="L39" s="1">
        <v>70637.399999999994</v>
      </c>
      <c r="M39" s="1">
        <v>2119.12</v>
      </c>
      <c r="N39" s="1">
        <v>72756.52</v>
      </c>
      <c r="O39" s="1">
        <v>72750</v>
      </c>
      <c r="P39" s="7">
        <v>6.52</v>
      </c>
    </row>
    <row r="40" spans="1:16">
      <c r="A40" s="1">
        <v>2445</v>
      </c>
      <c r="B40" s="15" t="s">
        <v>128</v>
      </c>
      <c r="C40" s="1" t="s">
        <v>129</v>
      </c>
      <c r="D40" s="1" t="s">
        <v>130</v>
      </c>
      <c r="E40" s="1" t="s">
        <v>18</v>
      </c>
      <c r="F40" s="1" t="s">
        <v>131</v>
      </c>
      <c r="G40" s="1">
        <v>0.81</v>
      </c>
      <c r="H40" s="1">
        <v>4975</v>
      </c>
      <c r="I40" s="1">
        <v>4029.75</v>
      </c>
      <c r="J40" s="1">
        <v>900</v>
      </c>
      <c r="K40" s="1" t="s">
        <v>20</v>
      </c>
      <c r="L40" s="1">
        <v>4929.75</v>
      </c>
      <c r="M40" s="1">
        <v>147.88999999999999</v>
      </c>
      <c r="N40" s="1">
        <v>5077.6400000000003</v>
      </c>
      <c r="O40" s="1">
        <v>5070</v>
      </c>
      <c r="P40" s="7">
        <v>7.64</v>
      </c>
    </row>
    <row r="41" spans="1:16">
      <c r="A41" s="1">
        <v>2446</v>
      </c>
      <c r="B41" s="14" t="s">
        <v>128</v>
      </c>
      <c r="C41" s="1" t="s">
        <v>132</v>
      </c>
      <c r="D41" s="1" t="s">
        <v>122</v>
      </c>
      <c r="E41" s="1" t="s">
        <v>18</v>
      </c>
      <c r="F41" s="1" t="s">
        <v>133</v>
      </c>
      <c r="G41" s="1">
        <v>1.07</v>
      </c>
      <c r="H41" s="1">
        <v>4975</v>
      </c>
      <c r="I41" s="1">
        <v>5323.25</v>
      </c>
      <c r="J41" s="1">
        <v>900</v>
      </c>
      <c r="K41" s="1" t="s">
        <v>20</v>
      </c>
      <c r="L41" s="1">
        <v>6223.25</v>
      </c>
      <c r="M41" s="1">
        <v>186.7</v>
      </c>
      <c r="N41" s="1">
        <v>6409.95</v>
      </c>
      <c r="O41" s="1">
        <v>6410</v>
      </c>
      <c r="P41" s="7">
        <v>-0.05</v>
      </c>
    </row>
    <row r="42" spans="1:16">
      <c r="A42" s="1">
        <v>2447</v>
      </c>
      <c r="B42" s="15" t="s">
        <v>134</v>
      </c>
      <c r="C42" s="1" t="s">
        <v>135</v>
      </c>
      <c r="D42" s="1" t="s">
        <v>136</v>
      </c>
      <c r="E42" s="1" t="s">
        <v>39</v>
      </c>
      <c r="F42" s="1" t="s">
        <v>137</v>
      </c>
      <c r="G42" s="1">
        <v>6.93</v>
      </c>
      <c r="H42" s="1">
        <v>5023</v>
      </c>
      <c r="I42" s="1">
        <v>34809.39</v>
      </c>
      <c r="J42" s="1">
        <v>4158</v>
      </c>
      <c r="K42" s="1" t="s">
        <v>20</v>
      </c>
      <c r="L42" s="1">
        <v>38967.39</v>
      </c>
      <c r="M42" s="1">
        <v>1169.02</v>
      </c>
      <c r="N42" s="1">
        <v>40136.410000000003</v>
      </c>
      <c r="O42" s="1">
        <v>40080</v>
      </c>
      <c r="P42" s="7">
        <v>56.41</v>
      </c>
    </row>
    <row r="43" spans="1:16">
      <c r="A43" s="1">
        <v>2448</v>
      </c>
      <c r="B43" s="14" t="s">
        <v>134</v>
      </c>
      <c r="C43" s="1" t="s">
        <v>138</v>
      </c>
      <c r="D43" s="1" t="s">
        <v>139</v>
      </c>
      <c r="E43" s="1" t="s">
        <v>140</v>
      </c>
      <c r="F43" s="1" t="s">
        <v>141</v>
      </c>
      <c r="G43" s="1">
        <v>4.24</v>
      </c>
      <c r="H43" s="1">
        <v>5023</v>
      </c>
      <c r="I43" s="1">
        <v>21297.52</v>
      </c>
      <c r="J43" s="1">
        <v>2544</v>
      </c>
      <c r="K43" s="1" t="s">
        <v>20</v>
      </c>
      <c r="L43" s="1">
        <v>23841.52</v>
      </c>
      <c r="M43" s="1">
        <v>715.25</v>
      </c>
      <c r="N43" s="1">
        <v>24556.77</v>
      </c>
      <c r="O43" s="1">
        <v>24550</v>
      </c>
      <c r="P43" s="7">
        <v>6.77</v>
      </c>
    </row>
    <row r="44" spans="1:16">
      <c r="A44" s="1">
        <v>2449</v>
      </c>
      <c r="B44" s="15" t="s">
        <v>134</v>
      </c>
      <c r="C44" s="1" t="s">
        <v>142</v>
      </c>
      <c r="D44" s="1" t="s">
        <v>143</v>
      </c>
      <c r="E44" s="1" t="s">
        <v>144</v>
      </c>
      <c r="F44" s="1" t="s">
        <v>145</v>
      </c>
      <c r="G44" s="1">
        <v>1.56</v>
      </c>
      <c r="H44" s="1">
        <v>5023</v>
      </c>
      <c r="I44" s="1">
        <v>7835.88</v>
      </c>
      <c r="J44" s="1">
        <v>1300</v>
      </c>
      <c r="K44" s="1" t="s">
        <v>20</v>
      </c>
      <c r="L44" s="1">
        <v>9135.8799999999992</v>
      </c>
      <c r="M44" s="1">
        <v>274.08</v>
      </c>
      <c r="N44" s="1">
        <v>9409.9599999999991</v>
      </c>
      <c r="O44" s="1">
        <v>9400</v>
      </c>
      <c r="P44" s="7">
        <v>9.9600000000000009</v>
      </c>
    </row>
    <row r="45" spans="1:16">
      <c r="A45" s="1">
        <v>2450</v>
      </c>
      <c r="B45" s="14" t="s">
        <v>146</v>
      </c>
      <c r="C45" s="1" t="s">
        <v>147</v>
      </c>
      <c r="D45" s="1" t="s">
        <v>148</v>
      </c>
      <c r="E45" s="1" t="s">
        <v>149</v>
      </c>
      <c r="F45" s="1" t="s">
        <v>150</v>
      </c>
      <c r="G45" s="1">
        <v>2.15</v>
      </c>
      <c r="H45" s="1" t="s">
        <v>20</v>
      </c>
      <c r="I45" s="1" t="s">
        <v>20</v>
      </c>
      <c r="J45" s="1" t="s">
        <v>20</v>
      </c>
      <c r="K45" s="1" t="s">
        <v>20</v>
      </c>
      <c r="L45" s="1" t="s">
        <v>20</v>
      </c>
      <c r="M45" s="1" t="s">
        <v>20</v>
      </c>
      <c r="N45" s="1" t="s">
        <v>20</v>
      </c>
      <c r="O45" s="1" t="s">
        <v>20</v>
      </c>
      <c r="P45" s="7" t="s">
        <v>20</v>
      </c>
    </row>
    <row r="46" spans="1:16">
      <c r="A46" s="1">
        <v>2450</v>
      </c>
      <c r="B46" s="15" t="s">
        <v>146</v>
      </c>
      <c r="C46" s="1" t="s">
        <v>147</v>
      </c>
      <c r="D46" s="1" t="s">
        <v>148</v>
      </c>
      <c r="E46" s="1" t="s">
        <v>149</v>
      </c>
      <c r="F46" s="1" t="s">
        <v>151</v>
      </c>
      <c r="G46" s="1">
        <v>1.97</v>
      </c>
      <c r="H46" s="1">
        <v>4962</v>
      </c>
      <c r="I46" s="1">
        <v>20443.439999999999</v>
      </c>
      <c r="J46" s="1">
        <v>2600</v>
      </c>
      <c r="K46" s="1">
        <v>400</v>
      </c>
      <c r="L46" s="1">
        <v>23443.439999999999</v>
      </c>
      <c r="M46" s="1">
        <v>703.3</v>
      </c>
      <c r="N46" s="1">
        <v>24146.74</v>
      </c>
      <c r="O46" s="1">
        <v>24140</v>
      </c>
      <c r="P46" s="7">
        <v>6.74</v>
      </c>
    </row>
    <row r="47" spans="1:16">
      <c r="A47" s="1">
        <v>2451</v>
      </c>
      <c r="B47" s="14" t="s">
        <v>146</v>
      </c>
      <c r="C47" s="1" t="s">
        <v>152</v>
      </c>
      <c r="D47" s="1" t="s">
        <v>153</v>
      </c>
      <c r="E47" s="1" t="s">
        <v>118</v>
      </c>
      <c r="F47" s="1" t="s">
        <v>154</v>
      </c>
      <c r="G47" s="1">
        <v>2.4300000000000002</v>
      </c>
      <c r="H47" s="1">
        <v>4962</v>
      </c>
      <c r="I47" s="1">
        <v>12057.66</v>
      </c>
      <c r="J47" s="1">
        <v>1400</v>
      </c>
      <c r="K47" s="1" t="s">
        <v>20</v>
      </c>
      <c r="L47" s="1">
        <v>13457.66</v>
      </c>
      <c r="M47" s="1">
        <v>403.72980000000001</v>
      </c>
      <c r="N47" s="1">
        <v>13861.39</v>
      </c>
      <c r="O47" s="1">
        <v>13860</v>
      </c>
      <c r="P47" s="7">
        <v>1.3897999999999999</v>
      </c>
    </row>
    <row r="48" spans="1:16">
      <c r="A48" s="1">
        <v>2452</v>
      </c>
      <c r="B48" s="15" t="s">
        <v>146</v>
      </c>
      <c r="C48" s="1" t="s">
        <v>155</v>
      </c>
      <c r="D48" s="1" t="s">
        <v>156</v>
      </c>
      <c r="E48" s="1" t="s">
        <v>157</v>
      </c>
      <c r="F48" s="1" t="s">
        <v>158</v>
      </c>
      <c r="G48" s="1">
        <v>4.7</v>
      </c>
      <c r="H48" s="1">
        <v>4962</v>
      </c>
      <c r="I48" s="1">
        <v>23321.4</v>
      </c>
      <c r="J48" s="1">
        <v>2820</v>
      </c>
      <c r="K48" s="1" t="s">
        <v>20</v>
      </c>
      <c r="L48" s="1">
        <v>26141.4</v>
      </c>
      <c r="M48" s="1">
        <v>784.24</v>
      </c>
      <c r="N48" s="1">
        <v>26925.64</v>
      </c>
      <c r="O48" s="1">
        <v>26920</v>
      </c>
      <c r="P48" s="7">
        <v>5.64</v>
      </c>
    </row>
    <row r="49" spans="1:16">
      <c r="A49" s="1">
        <v>2453</v>
      </c>
      <c r="B49" s="14" t="s">
        <v>146</v>
      </c>
      <c r="C49" s="1" t="s">
        <v>159</v>
      </c>
      <c r="D49" s="1" t="s">
        <v>160</v>
      </c>
      <c r="E49" s="1" t="s">
        <v>18</v>
      </c>
      <c r="F49" s="1" t="s">
        <v>161</v>
      </c>
      <c r="G49" s="1">
        <v>0.87</v>
      </c>
      <c r="H49" s="1">
        <v>4962</v>
      </c>
      <c r="I49" s="1">
        <v>4316.9399999999996</v>
      </c>
      <c r="J49" s="1">
        <v>900</v>
      </c>
      <c r="K49" s="1" t="s">
        <v>20</v>
      </c>
      <c r="L49" s="1">
        <v>5216.9399999999996</v>
      </c>
      <c r="M49" s="1">
        <v>156.51</v>
      </c>
      <c r="N49" s="1">
        <v>5373.45</v>
      </c>
      <c r="O49" s="1">
        <v>5370</v>
      </c>
      <c r="P49" s="7">
        <v>3.45</v>
      </c>
    </row>
    <row r="50" spans="1:16">
      <c r="A50" s="1">
        <v>2454</v>
      </c>
      <c r="B50" s="15" t="s">
        <v>162</v>
      </c>
      <c r="C50" s="1" t="s">
        <v>163</v>
      </c>
      <c r="D50" s="1" t="s">
        <v>164</v>
      </c>
      <c r="E50" s="1" t="s">
        <v>165</v>
      </c>
      <c r="F50" s="1" t="s">
        <v>166</v>
      </c>
      <c r="G50" s="1">
        <v>0.28000000000000003</v>
      </c>
      <c r="H50" s="1">
        <v>5041</v>
      </c>
      <c r="I50" s="1">
        <v>1411.48</v>
      </c>
      <c r="J50" s="1">
        <v>800</v>
      </c>
      <c r="K50" s="1" t="s">
        <v>20</v>
      </c>
      <c r="L50" s="1">
        <v>2211.48</v>
      </c>
      <c r="M50" s="1">
        <v>66.34</v>
      </c>
      <c r="N50" s="1">
        <v>2277.8200000000002</v>
      </c>
      <c r="O50" s="1">
        <v>2260</v>
      </c>
      <c r="P50" s="7">
        <v>17.82</v>
      </c>
    </row>
    <row r="51" spans="1:16">
      <c r="A51" s="1">
        <v>2455</v>
      </c>
      <c r="B51" s="14" t="s">
        <v>162</v>
      </c>
      <c r="C51" s="1" t="s">
        <v>167</v>
      </c>
      <c r="D51" s="1" t="s">
        <v>168</v>
      </c>
      <c r="E51" s="1" t="s">
        <v>165</v>
      </c>
      <c r="F51" s="1" t="s">
        <v>169</v>
      </c>
      <c r="G51" s="1">
        <v>0.23</v>
      </c>
      <c r="H51" s="1">
        <v>5041</v>
      </c>
      <c r="I51" s="1">
        <v>1159.43</v>
      </c>
      <c r="J51" s="1">
        <v>800</v>
      </c>
      <c r="K51" s="1" t="s">
        <v>20</v>
      </c>
      <c r="L51" s="1">
        <v>1959.43</v>
      </c>
      <c r="M51" s="1">
        <v>58.78</v>
      </c>
      <c r="N51" s="1">
        <v>2018.21</v>
      </c>
      <c r="O51" s="1">
        <v>2040</v>
      </c>
      <c r="P51" s="7">
        <v>-21.79</v>
      </c>
    </row>
    <row r="52" spans="1:16">
      <c r="A52" s="1">
        <v>2456</v>
      </c>
      <c r="B52" s="15" t="s">
        <v>170</v>
      </c>
      <c r="C52" s="1" t="s">
        <v>171</v>
      </c>
      <c r="D52" s="1" t="s">
        <v>172</v>
      </c>
      <c r="E52" s="1" t="s">
        <v>42</v>
      </c>
      <c r="F52" s="1" t="s">
        <v>173</v>
      </c>
      <c r="G52" s="1">
        <v>4.95</v>
      </c>
      <c r="H52" s="1" t="s">
        <v>20</v>
      </c>
      <c r="I52" s="1" t="s">
        <v>20</v>
      </c>
      <c r="J52" s="1" t="s">
        <v>20</v>
      </c>
      <c r="K52" s="1" t="s">
        <v>20</v>
      </c>
      <c r="L52" s="1" t="s">
        <v>20</v>
      </c>
      <c r="M52" s="1" t="s">
        <v>20</v>
      </c>
      <c r="N52" s="1" t="s">
        <v>20</v>
      </c>
      <c r="O52" s="1" t="s">
        <v>20</v>
      </c>
      <c r="P52" s="7" t="s">
        <v>20</v>
      </c>
    </row>
    <row r="53" spans="1:16">
      <c r="A53" s="1">
        <v>2456</v>
      </c>
      <c r="B53" s="14" t="s">
        <v>170</v>
      </c>
      <c r="C53" s="1" t="s">
        <v>171</v>
      </c>
      <c r="D53" s="1" t="s">
        <v>172</v>
      </c>
      <c r="E53" s="1" t="s">
        <v>18</v>
      </c>
      <c r="F53" s="1" t="s">
        <v>174</v>
      </c>
      <c r="G53" s="1">
        <v>1.06</v>
      </c>
      <c r="H53" s="1">
        <v>5044</v>
      </c>
      <c r="I53" s="1">
        <v>30314.44</v>
      </c>
      <c r="J53" s="1">
        <v>4030</v>
      </c>
      <c r="K53" s="1">
        <v>150</v>
      </c>
      <c r="L53" s="1">
        <v>34494.44</v>
      </c>
      <c r="M53" s="1">
        <v>1034.83</v>
      </c>
      <c r="N53" s="1">
        <v>35529.269999999997</v>
      </c>
      <c r="O53" s="1">
        <v>35530</v>
      </c>
      <c r="P53" s="7">
        <v>-0.73</v>
      </c>
    </row>
    <row r="54" spans="1:16">
      <c r="A54" s="1">
        <v>2457</v>
      </c>
      <c r="B54" s="16" t="s">
        <v>170</v>
      </c>
      <c r="C54" s="1" t="s">
        <v>175</v>
      </c>
      <c r="D54" s="1" t="s">
        <v>176</v>
      </c>
      <c r="E54" s="2" t="s">
        <v>165</v>
      </c>
      <c r="F54" s="1" t="s">
        <v>177</v>
      </c>
      <c r="G54" s="1">
        <v>0.25</v>
      </c>
      <c r="H54" s="1">
        <v>5044</v>
      </c>
      <c r="I54" s="1">
        <v>1261</v>
      </c>
      <c r="J54" s="1">
        <v>800</v>
      </c>
      <c r="K54" s="1" t="s">
        <v>20</v>
      </c>
      <c r="L54" s="1">
        <v>2061</v>
      </c>
      <c r="M54" s="1">
        <v>61.83</v>
      </c>
      <c r="N54" s="1">
        <v>2122.83</v>
      </c>
      <c r="O54" s="1">
        <v>2115</v>
      </c>
      <c r="P54" s="7">
        <v>7.83</v>
      </c>
    </row>
    <row r="55" spans="1:16">
      <c r="A55" s="1">
        <v>2458</v>
      </c>
      <c r="B55" s="14" t="s">
        <v>178</v>
      </c>
      <c r="C55" s="1" t="s">
        <v>179</v>
      </c>
      <c r="D55" s="1" t="s">
        <v>180</v>
      </c>
      <c r="E55" s="1" t="s">
        <v>181</v>
      </c>
      <c r="F55" s="1" t="s">
        <v>182</v>
      </c>
      <c r="G55" s="1">
        <v>24.63</v>
      </c>
      <c r="H55" s="1">
        <v>5038</v>
      </c>
      <c r="I55" s="1">
        <v>124085.94</v>
      </c>
      <c r="J55" s="1">
        <v>14778</v>
      </c>
      <c r="K55" s="1" t="s">
        <v>20</v>
      </c>
      <c r="L55" s="1">
        <v>138863.94</v>
      </c>
      <c r="M55" s="1">
        <v>4165.92</v>
      </c>
      <c r="N55" s="1">
        <v>143029.85999999999</v>
      </c>
      <c r="O55" s="1">
        <v>143030</v>
      </c>
      <c r="P55" s="7">
        <v>-0.14000000000000001</v>
      </c>
    </row>
    <row r="56" spans="1:16">
      <c r="A56" s="1">
        <v>2459</v>
      </c>
      <c r="B56" s="15" t="s">
        <v>183</v>
      </c>
      <c r="C56" s="1" t="s">
        <v>184</v>
      </c>
      <c r="D56" s="1" t="s">
        <v>185</v>
      </c>
      <c r="E56" s="1" t="s">
        <v>18</v>
      </c>
      <c r="F56" s="1" t="s">
        <v>186</v>
      </c>
      <c r="G56" s="1">
        <v>1</v>
      </c>
      <c r="H56" s="1" t="s">
        <v>20</v>
      </c>
      <c r="I56" s="1" t="s">
        <v>20</v>
      </c>
      <c r="J56" s="1" t="s">
        <v>20</v>
      </c>
      <c r="K56" s="1" t="s">
        <v>20</v>
      </c>
      <c r="L56" s="1" t="s">
        <v>20</v>
      </c>
      <c r="M56" s="1" t="s">
        <v>20</v>
      </c>
      <c r="N56" s="1" t="s">
        <v>20</v>
      </c>
      <c r="O56" s="1" t="s">
        <v>20</v>
      </c>
      <c r="P56" s="7" t="s">
        <v>20</v>
      </c>
    </row>
    <row r="57" spans="1:16">
      <c r="A57" s="1">
        <v>2459</v>
      </c>
      <c r="B57" s="14" t="s">
        <v>183</v>
      </c>
      <c r="C57" s="1" t="s">
        <v>184</v>
      </c>
      <c r="D57" s="1" t="s">
        <v>185</v>
      </c>
      <c r="E57" s="1" t="s">
        <v>18</v>
      </c>
      <c r="F57" s="1" t="s">
        <v>187</v>
      </c>
      <c r="G57" s="1">
        <v>1</v>
      </c>
      <c r="H57" s="1" t="s">
        <v>20</v>
      </c>
      <c r="I57" s="1" t="s">
        <v>20</v>
      </c>
      <c r="J57" s="1" t="s">
        <v>20</v>
      </c>
      <c r="K57" s="1" t="s">
        <v>20</v>
      </c>
      <c r="L57" s="1" t="s">
        <v>20</v>
      </c>
      <c r="M57" s="1" t="s">
        <v>20</v>
      </c>
      <c r="N57" s="1" t="s">
        <v>20</v>
      </c>
      <c r="O57" s="1" t="s">
        <v>20</v>
      </c>
      <c r="P57" s="7" t="s">
        <v>20</v>
      </c>
    </row>
    <row r="58" spans="1:16">
      <c r="A58" s="1">
        <v>2459</v>
      </c>
      <c r="B58" s="15" t="s">
        <v>183</v>
      </c>
      <c r="C58" s="1" t="s">
        <v>184</v>
      </c>
      <c r="D58" s="1" t="s">
        <v>185</v>
      </c>
      <c r="E58" s="1" t="s">
        <v>22</v>
      </c>
      <c r="F58" s="1" t="s">
        <v>188</v>
      </c>
      <c r="G58" s="1">
        <v>2.14</v>
      </c>
      <c r="H58" s="1">
        <v>4989</v>
      </c>
      <c r="I58" s="1">
        <v>20654.46</v>
      </c>
      <c r="J58" s="1">
        <v>3000</v>
      </c>
      <c r="K58" s="1" t="s">
        <v>20</v>
      </c>
      <c r="L58" s="1">
        <v>23654.46</v>
      </c>
      <c r="M58" s="1">
        <v>709.63</v>
      </c>
      <c r="N58" s="1">
        <v>24364.09</v>
      </c>
      <c r="O58" s="1">
        <v>24360</v>
      </c>
      <c r="P58" s="7">
        <v>4.09</v>
      </c>
    </row>
    <row r="59" spans="1:16">
      <c r="A59" s="1">
        <v>2460</v>
      </c>
      <c r="B59" s="14" t="s">
        <v>189</v>
      </c>
      <c r="C59" s="1" t="s">
        <v>190</v>
      </c>
      <c r="D59" s="1" t="s">
        <v>191</v>
      </c>
      <c r="E59" s="1" t="s">
        <v>118</v>
      </c>
      <c r="F59" s="1" t="s">
        <v>192</v>
      </c>
      <c r="G59" s="1">
        <v>3.87</v>
      </c>
      <c r="H59" s="1">
        <v>5008</v>
      </c>
      <c r="I59" s="1">
        <v>19380.96</v>
      </c>
      <c r="J59" s="1">
        <v>2322</v>
      </c>
      <c r="K59" s="1" t="s">
        <v>20</v>
      </c>
      <c r="L59" s="1">
        <v>21702.959999999999</v>
      </c>
      <c r="M59" s="1">
        <v>651.09</v>
      </c>
      <c r="N59" s="1">
        <v>22354.05</v>
      </c>
      <c r="O59" s="1">
        <v>22350</v>
      </c>
      <c r="P59" s="7">
        <v>4.05</v>
      </c>
    </row>
    <row r="60" spans="1:16">
      <c r="A60" s="1">
        <v>2461</v>
      </c>
      <c r="B60" s="15" t="s">
        <v>193</v>
      </c>
      <c r="C60" s="1" t="s">
        <v>194</v>
      </c>
      <c r="D60" s="1" t="s">
        <v>195</v>
      </c>
      <c r="E60" s="1" t="s">
        <v>42</v>
      </c>
      <c r="F60" s="1" t="s">
        <v>196</v>
      </c>
      <c r="G60" s="1">
        <v>4.1500000000000004</v>
      </c>
      <c r="H60" s="1">
        <v>5008</v>
      </c>
      <c r="I60" s="1">
        <v>20783.2</v>
      </c>
      <c r="J60" s="1">
        <v>2490</v>
      </c>
      <c r="K60" s="1">
        <v>180</v>
      </c>
      <c r="L60" s="1">
        <v>23453.200000000001</v>
      </c>
      <c r="M60" s="1">
        <v>703.6</v>
      </c>
      <c r="N60" s="1">
        <v>24156.799999999999</v>
      </c>
      <c r="O60" s="1">
        <v>24160</v>
      </c>
      <c r="P60" s="7">
        <v>-3.2</v>
      </c>
    </row>
    <row r="61" spans="1:16">
      <c r="A61" s="1">
        <v>2462</v>
      </c>
      <c r="B61" s="14" t="s">
        <v>193</v>
      </c>
      <c r="C61" s="1" t="s">
        <v>197</v>
      </c>
      <c r="D61" s="1" t="s">
        <v>198</v>
      </c>
      <c r="E61" s="1" t="s">
        <v>157</v>
      </c>
      <c r="F61" s="1" t="s">
        <v>199</v>
      </c>
      <c r="G61" s="1">
        <v>6.02</v>
      </c>
      <c r="H61" s="1" t="s">
        <v>20</v>
      </c>
      <c r="I61" s="1" t="s">
        <v>20</v>
      </c>
      <c r="J61" s="1" t="s">
        <v>20</v>
      </c>
      <c r="K61" s="1" t="s">
        <v>20</v>
      </c>
      <c r="L61" s="1" t="s">
        <v>20</v>
      </c>
      <c r="M61" s="1" t="s">
        <v>20</v>
      </c>
      <c r="N61" s="1" t="s">
        <v>20</v>
      </c>
      <c r="O61" s="1" t="s">
        <v>20</v>
      </c>
      <c r="P61" s="7" t="s">
        <v>20</v>
      </c>
    </row>
    <row r="62" spans="1:16">
      <c r="A62" s="1">
        <v>2462</v>
      </c>
      <c r="B62" s="15" t="s">
        <v>193</v>
      </c>
      <c r="C62" s="1" t="s">
        <v>197</v>
      </c>
      <c r="D62" s="1" t="s">
        <v>198</v>
      </c>
      <c r="E62" s="1" t="s">
        <v>157</v>
      </c>
      <c r="F62" s="1" t="s">
        <v>200</v>
      </c>
      <c r="G62" s="1">
        <v>4.9400000000000004</v>
      </c>
      <c r="H62" s="1" t="s">
        <v>20</v>
      </c>
      <c r="I62" s="1" t="s">
        <v>20</v>
      </c>
      <c r="J62" s="1" t="s">
        <v>20</v>
      </c>
      <c r="K62" s="1" t="s">
        <v>20</v>
      </c>
      <c r="L62" s="1" t="s">
        <v>20</v>
      </c>
      <c r="M62" s="1" t="s">
        <v>20</v>
      </c>
      <c r="N62" s="1" t="s">
        <v>20</v>
      </c>
      <c r="O62" s="1" t="s">
        <v>20</v>
      </c>
      <c r="P62" s="7" t="s">
        <v>20</v>
      </c>
    </row>
    <row r="63" spans="1:16">
      <c r="A63" s="1">
        <v>2462</v>
      </c>
      <c r="B63" s="14" t="s">
        <v>193</v>
      </c>
      <c r="C63" s="1" t="s">
        <v>197</v>
      </c>
      <c r="D63" s="1" t="s">
        <v>198</v>
      </c>
      <c r="E63" s="1" t="s">
        <v>201</v>
      </c>
      <c r="F63" s="1" t="s">
        <v>202</v>
      </c>
      <c r="G63" s="1">
        <v>6.67</v>
      </c>
      <c r="H63" s="1">
        <v>5008</v>
      </c>
      <c r="I63" s="1">
        <v>88291.04</v>
      </c>
      <c r="J63" s="1">
        <v>10578</v>
      </c>
      <c r="K63" s="1">
        <v>300</v>
      </c>
      <c r="L63" s="1">
        <v>99169.04</v>
      </c>
      <c r="M63" s="1">
        <v>2975.07</v>
      </c>
      <c r="N63" s="1">
        <v>102144.11</v>
      </c>
      <c r="O63" s="1">
        <v>102144</v>
      </c>
      <c r="P63" s="7">
        <v>0.11</v>
      </c>
    </row>
    <row r="64" spans="1:16">
      <c r="A64" s="1">
        <v>2463</v>
      </c>
      <c r="B64" s="15" t="s">
        <v>203</v>
      </c>
      <c r="C64" s="1" t="s">
        <v>204</v>
      </c>
      <c r="D64" s="1" t="s">
        <v>205</v>
      </c>
      <c r="E64" s="1" t="s">
        <v>140</v>
      </c>
      <c r="F64" s="1" t="s">
        <v>206</v>
      </c>
      <c r="G64" s="1">
        <v>0.95</v>
      </c>
      <c r="H64" s="1">
        <v>5033</v>
      </c>
      <c r="I64" s="1">
        <v>4781.3500000000004</v>
      </c>
      <c r="J64" s="1">
        <v>900</v>
      </c>
      <c r="K64" s="1" t="s">
        <v>20</v>
      </c>
      <c r="L64" s="1">
        <v>5681.35</v>
      </c>
      <c r="M64" s="1">
        <v>170.44</v>
      </c>
      <c r="N64" s="1">
        <v>5851.79</v>
      </c>
      <c r="O64" s="1">
        <v>5850</v>
      </c>
      <c r="P64" s="7">
        <v>1.79</v>
      </c>
    </row>
    <row r="65" spans="1:16">
      <c r="A65" s="1">
        <v>2464</v>
      </c>
      <c r="B65" s="14" t="s">
        <v>203</v>
      </c>
      <c r="C65" s="1" t="s">
        <v>207</v>
      </c>
      <c r="D65" s="1" t="s">
        <v>208</v>
      </c>
      <c r="E65" s="1" t="s">
        <v>22</v>
      </c>
      <c r="F65" s="1" t="s">
        <v>209</v>
      </c>
      <c r="G65" s="1">
        <v>2.4</v>
      </c>
      <c r="H65" s="1">
        <v>5033</v>
      </c>
      <c r="I65" s="1">
        <v>12079.2</v>
      </c>
      <c r="J65" s="1">
        <v>1500</v>
      </c>
      <c r="K65" s="1" t="s">
        <v>20</v>
      </c>
      <c r="L65" s="1">
        <v>13579.2</v>
      </c>
      <c r="M65" s="1">
        <v>407.38</v>
      </c>
      <c r="N65" s="1">
        <v>13986.58</v>
      </c>
      <c r="O65" s="1">
        <v>13980</v>
      </c>
      <c r="P65" s="7">
        <v>6.58</v>
      </c>
    </row>
    <row r="66" spans="1:16">
      <c r="A66" s="1">
        <v>2465</v>
      </c>
      <c r="B66" s="15" t="s">
        <v>210</v>
      </c>
      <c r="C66" s="1" t="s">
        <v>211</v>
      </c>
      <c r="D66" s="1" t="s">
        <v>195</v>
      </c>
      <c r="E66" s="1" t="s">
        <v>140</v>
      </c>
      <c r="F66" s="1" t="s">
        <v>212</v>
      </c>
      <c r="G66" s="1">
        <v>2.38</v>
      </c>
      <c r="H66" s="1">
        <v>5034</v>
      </c>
      <c r="I66" s="1">
        <v>11980.92</v>
      </c>
      <c r="J66" s="1">
        <v>1500</v>
      </c>
      <c r="K66" s="1">
        <v>30</v>
      </c>
      <c r="L66" s="1">
        <v>13510.92</v>
      </c>
      <c r="M66" s="1">
        <v>405.33</v>
      </c>
      <c r="N66" s="1">
        <v>13916.25</v>
      </c>
      <c r="O66" s="1">
        <v>13900</v>
      </c>
      <c r="P66" s="7">
        <v>16.25</v>
      </c>
    </row>
    <row r="67" spans="1:16">
      <c r="A67" s="1">
        <v>2466</v>
      </c>
      <c r="B67" s="14" t="s">
        <v>210</v>
      </c>
      <c r="C67" s="1" t="s">
        <v>213</v>
      </c>
      <c r="D67" s="1" t="s">
        <v>214</v>
      </c>
      <c r="E67" s="1" t="s">
        <v>77</v>
      </c>
      <c r="F67" s="1" t="s">
        <v>215</v>
      </c>
      <c r="G67" s="1">
        <v>0.48</v>
      </c>
      <c r="H67" s="1">
        <v>5034</v>
      </c>
      <c r="I67" s="1">
        <v>2416.3200000000002</v>
      </c>
      <c r="J67" s="1">
        <v>800</v>
      </c>
      <c r="K67" s="1" t="s">
        <v>20</v>
      </c>
      <c r="L67" s="1">
        <v>3216.32</v>
      </c>
      <c r="M67" s="1">
        <v>96.49</v>
      </c>
      <c r="N67" s="1">
        <v>3312.81</v>
      </c>
      <c r="O67" s="1">
        <v>3313</v>
      </c>
      <c r="P67" s="7">
        <v>-0.19</v>
      </c>
    </row>
    <row r="68" spans="1:16">
      <c r="A68" s="1">
        <v>2467</v>
      </c>
      <c r="B68" s="15" t="s">
        <v>216</v>
      </c>
      <c r="C68" s="1" t="s">
        <v>217</v>
      </c>
      <c r="D68" s="1" t="s">
        <v>218</v>
      </c>
      <c r="E68" s="1" t="s">
        <v>118</v>
      </c>
      <c r="F68" s="1" t="s">
        <v>219</v>
      </c>
      <c r="G68" s="1">
        <v>1.67</v>
      </c>
      <c r="H68" s="1">
        <v>5037</v>
      </c>
      <c r="I68" s="1">
        <v>8411.7900000000009</v>
      </c>
      <c r="J68" s="1">
        <v>1300</v>
      </c>
      <c r="K68" s="1" t="s">
        <v>20</v>
      </c>
      <c r="L68" s="1">
        <v>9711.7900000000009</v>
      </c>
      <c r="M68" s="1">
        <v>291.35000000000002</v>
      </c>
      <c r="N68" s="1">
        <v>10003.14</v>
      </c>
      <c r="O68" s="1">
        <v>10000</v>
      </c>
      <c r="P68" s="7">
        <v>3.14</v>
      </c>
    </row>
    <row r="69" spans="1:16">
      <c r="A69" s="1">
        <v>2468</v>
      </c>
      <c r="B69" s="14" t="s">
        <v>220</v>
      </c>
      <c r="C69" s="1" t="s">
        <v>221</v>
      </c>
      <c r="D69" s="1" t="s">
        <v>222</v>
      </c>
      <c r="E69" s="1" t="s">
        <v>118</v>
      </c>
      <c r="F69" s="1" t="s">
        <v>223</v>
      </c>
      <c r="G69" s="1">
        <v>2.8</v>
      </c>
      <c r="H69" s="1">
        <v>5039</v>
      </c>
      <c r="I69" s="1">
        <v>14109.2</v>
      </c>
      <c r="J69" s="1">
        <v>1400</v>
      </c>
      <c r="K69" s="1" t="s">
        <v>20</v>
      </c>
      <c r="L69" s="1">
        <v>15509.2</v>
      </c>
      <c r="M69" s="1">
        <v>465.28</v>
      </c>
      <c r="N69" s="1">
        <v>15974.48</v>
      </c>
      <c r="O69" s="1">
        <v>15970</v>
      </c>
      <c r="P69" s="7">
        <v>4.4800000000000004</v>
      </c>
    </row>
    <row r="70" spans="1:16">
      <c r="A70" s="1">
        <v>2469</v>
      </c>
      <c r="B70" s="15" t="s">
        <v>224</v>
      </c>
      <c r="C70" s="1" t="s">
        <v>225</v>
      </c>
      <c r="D70" s="1" t="s">
        <v>226</v>
      </c>
      <c r="E70" s="1" t="s">
        <v>39</v>
      </c>
      <c r="F70" s="1" t="s">
        <v>227</v>
      </c>
      <c r="G70" s="1">
        <v>10.41</v>
      </c>
      <c r="H70" s="1">
        <v>5008</v>
      </c>
      <c r="I70" s="1">
        <v>52133.279999999999</v>
      </c>
      <c r="J70" s="1">
        <v>6246</v>
      </c>
      <c r="K70" s="1" t="s">
        <v>20</v>
      </c>
      <c r="L70" s="1">
        <v>58379.28</v>
      </c>
      <c r="M70" s="1">
        <v>1751.38</v>
      </c>
      <c r="N70" s="1">
        <v>60130.66</v>
      </c>
      <c r="O70" s="1">
        <v>60100</v>
      </c>
      <c r="P70" s="7">
        <v>30.66</v>
      </c>
    </row>
    <row r="71" spans="1:16">
      <c r="A71" s="1">
        <v>2470</v>
      </c>
      <c r="B71" s="14" t="s">
        <v>224</v>
      </c>
      <c r="C71" s="1" t="s">
        <v>228</v>
      </c>
      <c r="D71" s="1" t="s">
        <v>229</v>
      </c>
      <c r="E71" s="1" t="s">
        <v>230</v>
      </c>
      <c r="F71" s="1" t="s">
        <v>231</v>
      </c>
      <c r="G71" s="1">
        <v>0.98</v>
      </c>
      <c r="H71" s="1">
        <v>5008</v>
      </c>
      <c r="I71" s="1">
        <v>4907.84</v>
      </c>
      <c r="J71" s="1">
        <v>1000</v>
      </c>
      <c r="K71" s="1" t="s">
        <v>20</v>
      </c>
      <c r="L71" s="1">
        <v>5907.84</v>
      </c>
      <c r="M71" s="1">
        <v>177.24</v>
      </c>
      <c r="N71" s="1">
        <v>6085.08</v>
      </c>
      <c r="O71" s="1">
        <v>6080</v>
      </c>
      <c r="P71" s="7">
        <v>5.08</v>
      </c>
    </row>
    <row r="72" spans="1:16">
      <c r="A72" s="1">
        <v>2471</v>
      </c>
      <c r="B72" s="15" t="s">
        <v>232</v>
      </c>
      <c r="C72" s="1" t="s">
        <v>233</v>
      </c>
      <c r="D72" s="1" t="s">
        <v>17</v>
      </c>
      <c r="E72" s="1" t="s">
        <v>234</v>
      </c>
      <c r="F72" s="1" t="s">
        <v>235</v>
      </c>
      <c r="G72" s="1">
        <v>1.86</v>
      </c>
      <c r="H72" s="1">
        <v>5024</v>
      </c>
      <c r="I72" s="1">
        <v>9344.64</v>
      </c>
      <c r="J72" s="1">
        <v>1400</v>
      </c>
      <c r="K72" s="1">
        <v>80</v>
      </c>
      <c r="L72" s="1">
        <v>10824.64</v>
      </c>
      <c r="M72" s="1">
        <v>324.74</v>
      </c>
      <c r="N72" s="1">
        <v>11149.38</v>
      </c>
      <c r="O72" s="1">
        <v>11150</v>
      </c>
      <c r="P72" s="7">
        <v>-0.62</v>
      </c>
    </row>
    <row r="73" spans="1:16">
      <c r="A73" s="1">
        <v>2472</v>
      </c>
      <c r="B73" s="14" t="s">
        <v>236</v>
      </c>
      <c r="C73" s="1" t="s">
        <v>237</v>
      </c>
      <c r="D73" s="1" t="s">
        <v>26</v>
      </c>
      <c r="E73" s="1" t="s">
        <v>238</v>
      </c>
      <c r="F73" s="1" t="s">
        <v>239</v>
      </c>
      <c r="G73" s="1">
        <v>0.88</v>
      </c>
      <c r="H73" s="1">
        <v>5024</v>
      </c>
      <c r="I73" s="1">
        <v>4421.12</v>
      </c>
      <c r="J73" s="1">
        <v>800</v>
      </c>
      <c r="K73" s="1" t="s">
        <v>20</v>
      </c>
      <c r="L73" s="1">
        <v>5221.12</v>
      </c>
      <c r="M73" s="1">
        <v>156.63</v>
      </c>
      <c r="N73" s="1">
        <v>5377.75</v>
      </c>
      <c r="O73" s="1">
        <v>5370</v>
      </c>
      <c r="P73" s="7">
        <v>7.75</v>
      </c>
    </row>
    <row r="74" spans="1:16">
      <c r="A74" s="1">
        <v>2473</v>
      </c>
      <c r="B74" s="15" t="s">
        <v>240</v>
      </c>
      <c r="C74" s="1" t="s">
        <v>241</v>
      </c>
      <c r="D74" s="1" t="s">
        <v>31</v>
      </c>
      <c r="E74" s="1" t="s">
        <v>144</v>
      </c>
      <c r="F74" s="1" t="s">
        <v>242</v>
      </c>
      <c r="G74" s="1">
        <v>4.7699999999999996</v>
      </c>
      <c r="H74" s="1">
        <v>5024</v>
      </c>
      <c r="I74" s="1">
        <v>23964.48</v>
      </c>
      <c r="J74" s="1">
        <v>2862</v>
      </c>
      <c r="K74" s="1" t="s">
        <v>20</v>
      </c>
      <c r="L74" s="1">
        <v>26826.48</v>
      </c>
      <c r="M74" s="1">
        <v>804.79</v>
      </c>
      <c r="N74" s="1">
        <v>27631.27</v>
      </c>
      <c r="O74" s="1">
        <v>27631</v>
      </c>
      <c r="P74" s="7">
        <v>0.27</v>
      </c>
    </row>
    <row r="75" spans="1:16">
      <c r="A75" s="1">
        <v>2474</v>
      </c>
      <c r="B75" s="14" t="s">
        <v>240</v>
      </c>
      <c r="C75" s="1" t="s">
        <v>243</v>
      </c>
      <c r="D75" s="1" t="s">
        <v>35</v>
      </c>
      <c r="E75" s="1" t="s">
        <v>53</v>
      </c>
      <c r="F75" s="1" t="s">
        <v>244</v>
      </c>
      <c r="G75" s="1">
        <v>3.33</v>
      </c>
      <c r="H75" s="1">
        <v>5041</v>
      </c>
      <c r="I75" s="1">
        <v>16786.53</v>
      </c>
      <c r="J75" s="1">
        <v>1998</v>
      </c>
      <c r="K75" s="1" t="s">
        <v>20</v>
      </c>
      <c r="L75" s="1">
        <v>18784.53</v>
      </c>
      <c r="M75" s="1">
        <v>563.54</v>
      </c>
      <c r="N75" s="1">
        <v>19348.07</v>
      </c>
      <c r="O75" s="1">
        <v>19340</v>
      </c>
      <c r="P75" s="7">
        <v>8.07</v>
      </c>
    </row>
    <row r="76" spans="1:16">
      <c r="A76" s="1">
        <v>2475</v>
      </c>
      <c r="B76" s="15" t="s">
        <v>240</v>
      </c>
      <c r="C76" s="1" t="s">
        <v>243</v>
      </c>
      <c r="D76" s="1" t="s">
        <v>38</v>
      </c>
      <c r="E76" s="1" t="s">
        <v>144</v>
      </c>
      <c r="F76" s="1" t="s">
        <v>245</v>
      </c>
      <c r="G76" s="1">
        <v>3.46</v>
      </c>
      <c r="H76" s="1">
        <v>5041</v>
      </c>
      <c r="I76" s="1">
        <v>17441.86</v>
      </c>
      <c r="J76" s="1">
        <v>2076</v>
      </c>
      <c r="K76" s="1" t="s">
        <v>20</v>
      </c>
      <c r="L76" s="1">
        <v>19517.86</v>
      </c>
      <c r="M76" s="1">
        <v>585.54</v>
      </c>
      <c r="N76" s="1">
        <v>20103.400000000001</v>
      </c>
      <c r="O76" s="1">
        <v>20100</v>
      </c>
      <c r="P76" s="7">
        <v>3.4</v>
      </c>
    </row>
    <row r="77" spans="1:16">
      <c r="A77" s="1">
        <v>2476</v>
      </c>
      <c r="B77" s="14" t="s">
        <v>240</v>
      </c>
      <c r="C77" s="1" t="s">
        <v>246</v>
      </c>
      <c r="D77" s="1" t="s">
        <v>31</v>
      </c>
      <c r="E77" s="1" t="s">
        <v>247</v>
      </c>
      <c r="F77" s="1" t="s">
        <v>248</v>
      </c>
      <c r="G77" s="1">
        <v>4.76</v>
      </c>
      <c r="H77" s="1">
        <v>5041</v>
      </c>
      <c r="I77" s="1">
        <v>23995.16</v>
      </c>
      <c r="J77" s="1">
        <v>2856</v>
      </c>
      <c r="K77" s="1">
        <v>2000</v>
      </c>
      <c r="L77" s="1">
        <v>28851.16</v>
      </c>
      <c r="M77" s="1">
        <v>865.53</v>
      </c>
      <c r="N77" s="1">
        <v>29716.69</v>
      </c>
      <c r="O77" s="1">
        <v>29710</v>
      </c>
      <c r="P77" s="7">
        <v>6.69</v>
      </c>
    </row>
    <row r="78" spans="1:16">
      <c r="A78" s="1">
        <v>2477</v>
      </c>
      <c r="B78" s="15" t="s">
        <v>249</v>
      </c>
      <c r="C78" s="1" t="s">
        <v>250</v>
      </c>
      <c r="D78" s="1" t="s">
        <v>45</v>
      </c>
      <c r="E78" s="1" t="s">
        <v>251</v>
      </c>
      <c r="F78" s="1" t="s">
        <v>252</v>
      </c>
      <c r="G78" s="1">
        <v>2.2000000000000002</v>
      </c>
      <c r="H78" s="1">
        <v>5060</v>
      </c>
      <c r="I78" s="1">
        <v>11132</v>
      </c>
      <c r="J78" s="1">
        <v>1500</v>
      </c>
      <c r="K78" s="1" t="s">
        <v>20</v>
      </c>
      <c r="L78" s="1">
        <v>12632</v>
      </c>
      <c r="M78" s="1">
        <v>378.96</v>
      </c>
      <c r="N78" s="1">
        <v>13010.96</v>
      </c>
      <c r="O78" s="1">
        <v>13000</v>
      </c>
      <c r="P78" s="7">
        <v>10.96</v>
      </c>
    </row>
    <row r="79" spans="1:16">
      <c r="A79" s="1">
        <v>2478</v>
      </c>
      <c r="B79" s="14" t="s">
        <v>253</v>
      </c>
      <c r="C79" s="1" t="s">
        <v>254</v>
      </c>
      <c r="D79" s="1" t="s">
        <v>48</v>
      </c>
      <c r="E79" s="1" t="s">
        <v>118</v>
      </c>
      <c r="F79" s="1" t="s">
        <v>255</v>
      </c>
      <c r="G79" s="1">
        <v>3.63</v>
      </c>
      <c r="H79" s="1">
        <v>5155</v>
      </c>
      <c r="I79" s="1">
        <v>18712.650000000001</v>
      </c>
      <c r="J79" s="1">
        <v>2178</v>
      </c>
      <c r="K79" s="1" t="s">
        <v>20</v>
      </c>
      <c r="L79" s="1">
        <v>20890.650000000001</v>
      </c>
      <c r="M79" s="1">
        <v>626.72</v>
      </c>
      <c r="N79" s="1">
        <v>21517.37</v>
      </c>
      <c r="O79" s="1">
        <v>21510</v>
      </c>
      <c r="P79" s="7">
        <v>7.37</v>
      </c>
    </row>
    <row r="80" spans="1:16">
      <c r="A80" s="1">
        <v>2479</v>
      </c>
      <c r="B80" s="15" t="s">
        <v>253</v>
      </c>
      <c r="C80" s="1" t="s">
        <v>254</v>
      </c>
      <c r="D80" s="1" t="s">
        <v>52</v>
      </c>
      <c r="E80" s="1" t="s">
        <v>247</v>
      </c>
      <c r="F80" s="1" t="s">
        <v>256</v>
      </c>
      <c r="G80" s="1">
        <v>2.69</v>
      </c>
      <c r="H80" s="1">
        <v>5155</v>
      </c>
      <c r="I80" s="1">
        <v>13866.95</v>
      </c>
      <c r="J80" s="1">
        <v>1500</v>
      </c>
      <c r="K80" s="1">
        <v>1500</v>
      </c>
      <c r="L80" s="1">
        <v>16866.95</v>
      </c>
      <c r="M80" s="1">
        <v>506.01</v>
      </c>
      <c r="N80" s="1">
        <v>17372.96</v>
      </c>
      <c r="O80" s="1">
        <v>17370</v>
      </c>
      <c r="P80" s="7">
        <v>2.96</v>
      </c>
    </row>
    <row r="81" spans="1:16">
      <c r="A81" s="1">
        <v>2480</v>
      </c>
      <c r="B81" s="14" t="s">
        <v>257</v>
      </c>
      <c r="C81" s="1" t="s">
        <v>258</v>
      </c>
      <c r="D81" s="1" t="s">
        <v>57</v>
      </c>
      <c r="E81" s="1" t="s">
        <v>259</v>
      </c>
      <c r="F81" s="1" t="s">
        <v>260</v>
      </c>
      <c r="G81" s="1">
        <v>3.24</v>
      </c>
      <c r="H81" s="1">
        <v>5155</v>
      </c>
      <c r="I81" s="1">
        <v>16702.2</v>
      </c>
      <c r="J81" s="1">
        <v>1944</v>
      </c>
      <c r="K81" s="1" t="s">
        <v>20</v>
      </c>
      <c r="L81" s="1">
        <v>18646.2</v>
      </c>
      <c r="M81" s="1">
        <v>559.39</v>
      </c>
      <c r="N81" s="1">
        <v>19205.59</v>
      </c>
      <c r="O81" s="1">
        <v>19200</v>
      </c>
      <c r="P81" s="7">
        <v>5.59</v>
      </c>
    </row>
    <row r="82" spans="1:16">
      <c r="A82" s="1">
        <v>2481</v>
      </c>
      <c r="B82" s="15" t="s">
        <v>261</v>
      </c>
      <c r="C82" s="1" t="s">
        <v>262</v>
      </c>
      <c r="D82" s="1" t="s">
        <v>57</v>
      </c>
      <c r="E82" s="1" t="s">
        <v>247</v>
      </c>
      <c r="F82" s="1" t="s">
        <v>263</v>
      </c>
      <c r="G82" s="1">
        <v>6.27</v>
      </c>
      <c r="H82" s="1">
        <v>4999</v>
      </c>
      <c r="I82" s="1">
        <v>31343.73</v>
      </c>
      <c r="J82" s="1">
        <v>2108</v>
      </c>
      <c r="K82" s="1">
        <v>2000</v>
      </c>
      <c r="L82" s="1">
        <v>35451.730000000003</v>
      </c>
      <c r="M82" s="1">
        <v>1063.55</v>
      </c>
      <c r="N82" s="1">
        <v>36515.279999999999</v>
      </c>
      <c r="O82" s="1">
        <v>36500</v>
      </c>
      <c r="P82" s="7">
        <v>15.28</v>
      </c>
    </row>
    <row r="83" spans="1:16">
      <c r="A83" s="1">
        <v>2482</v>
      </c>
      <c r="B83" s="14" t="s">
        <v>261</v>
      </c>
      <c r="C83" s="1" t="s">
        <v>264</v>
      </c>
      <c r="D83" s="1" t="s">
        <v>62</v>
      </c>
      <c r="E83" s="1" t="s">
        <v>22</v>
      </c>
      <c r="F83" s="1" t="s">
        <v>265</v>
      </c>
      <c r="G83" s="1">
        <v>1.65</v>
      </c>
      <c r="H83" s="1">
        <v>4999</v>
      </c>
      <c r="I83" s="1">
        <v>8248.35</v>
      </c>
      <c r="J83" s="1">
        <v>1200</v>
      </c>
      <c r="K83" s="1" t="s">
        <v>20</v>
      </c>
      <c r="L83" s="1">
        <v>9448.35</v>
      </c>
      <c r="M83" s="1">
        <v>283.45</v>
      </c>
      <c r="N83" s="1">
        <v>9731.7999999999993</v>
      </c>
      <c r="O83" s="1">
        <v>9730</v>
      </c>
      <c r="P83" s="7">
        <v>1.8</v>
      </c>
    </row>
    <row r="84" spans="1:16">
      <c r="A84" s="1">
        <v>2483</v>
      </c>
      <c r="B84" s="15" t="s">
        <v>266</v>
      </c>
      <c r="C84" s="1" t="s">
        <v>267</v>
      </c>
      <c r="D84" s="1" t="s">
        <v>65</v>
      </c>
      <c r="E84" s="1" t="s">
        <v>268</v>
      </c>
      <c r="F84" s="1" t="s">
        <v>269</v>
      </c>
      <c r="G84" s="1">
        <v>3.71</v>
      </c>
      <c r="H84" s="1">
        <v>5013</v>
      </c>
      <c r="I84" s="1">
        <v>18598.23</v>
      </c>
      <c r="J84" s="1">
        <v>1484</v>
      </c>
      <c r="K84" s="1" t="s">
        <v>20</v>
      </c>
      <c r="L84" s="1">
        <v>20082.23</v>
      </c>
      <c r="M84" s="1">
        <v>602.47</v>
      </c>
      <c r="N84" s="1">
        <v>20684.7</v>
      </c>
      <c r="O84" s="1">
        <v>20840</v>
      </c>
      <c r="P84" s="7">
        <v>-155.30000000000001</v>
      </c>
    </row>
    <row r="85" spans="1:16">
      <c r="A85" s="1">
        <v>2484</v>
      </c>
      <c r="B85" s="14" t="s">
        <v>266</v>
      </c>
      <c r="C85" s="1" t="s">
        <v>270</v>
      </c>
      <c r="D85" s="1" t="s">
        <v>69</v>
      </c>
      <c r="E85" s="1" t="s">
        <v>271</v>
      </c>
      <c r="F85" s="1" t="s">
        <v>272</v>
      </c>
      <c r="G85" s="1">
        <v>2.98</v>
      </c>
      <c r="H85" s="1">
        <v>5013</v>
      </c>
      <c r="I85" s="1">
        <v>14938.74</v>
      </c>
      <c r="J85" s="1">
        <v>1200</v>
      </c>
      <c r="K85" s="1" t="s">
        <v>20</v>
      </c>
      <c r="L85" s="1">
        <v>16138.74</v>
      </c>
      <c r="M85" s="1">
        <v>484.16</v>
      </c>
      <c r="N85" s="1">
        <v>16622.900000000001</v>
      </c>
      <c r="O85" s="1">
        <v>16600</v>
      </c>
      <c r="P85" s="7">
        <v>22.9</v>
      </c>
    </row>
    <row r="86" spans="1:16">
      <c r="A86" s="1">
        <v>2485</v>
      </c>
      <c r="B86" s="15" t="s">
        <v>266</v>
      </c>
      <c r="C86" s="1" t="s">
        <v>273</v>
      </c>
      <c r="D86" s="1" t="s">
        <v>38</v>
      </c>
      <c r="E86" s="1" t="s">
        <v>247</v>
      </c>
      <c r="F86" s="1" t="s">
        <v>274</v>
      </c>
      <c r="G86" s="1">
        <v>5.07</v>
      </c>
      <c r="H86" s="1">
        <v>5013</v>
      </c>
      <c r="I86" s="1">
        <v>25415.91</v>
      </c>
      <c r="J86" s="1">
        <v>2028</v>
      </c>
      <c r="K86" s="1">
        <v>2000</v>
      </c>
      <c r="L86" s="1">
        <v>29443.91</v>
      </c>
      <c r="M86" s="1">
        <v>883.32</v>
      </c>
      <c r="N86" s="1">
        <v>30327.23</v>
      </c>
      <c r="O86" s="1">
        <v>30320</v>
      </c>
      <c r="P86" s="7">
        <v>7.23</v>
      </c>
    </row>
    <row r="87" spans="1:16">
      <c r="A87" s="1">
        <v>2486</v>
      </c>
      <c r="B87" s="14" t="s">
        <v>266</v>
      </c>
      <c r="C87" s="1" t="s">
        <v>275</v>
      </c>
      <c r="D87" s="1" t="s">
        <v>76</v>
      </c>
      <c r="E87" s="1" t="s">
        <v>27</v>
      </c>
      <c r="F87" s="1" t="s">
        <v>276</v>
      </c>
      <c r="G87" s="1">
        <v>1.9</v>
      </c>
      <c r="H87" s="1">
        <v>5013</v>
      </c>
      <c r="I87" s="1">
        <v>9524.7000000000007</v>
      </c>
      <c r="J87" s="1">
        <v>900</v>
      </c>
      <c r="K87" s="1" t="s">
        <v>20</v>
      </c>
      <c r="L87" s="1">
        <v>10424.700000000001</v>
      </c>
      <c r="M87" s="1">
        <v>312.74</v>
      </c>
      <c r="N87" s="1">
        <v>10737.44</v>
      </c>
      <c r="O87" s="1">
        <v>10730</v>
      </c>
      <c r="P87" s="7">
        <v>7.44</v>
      </c>
    </row>
    <row r="88" spans="1:16">
      <c r="A88" s="1">
        <v>2487</v>
      </c>
      <c r="B88" s="15" t="s">
        <v>266</v>
      </c>
      <c r="C88" s="1" t="s">
        <v>275</v>
      </c>
      <c r="D88" s="1" t="s">
        <v>62</v>
      </c>
      <c r="E88" s="1" t="s">
        <v>118</v>
      </c>
      <c r="F88" s="1" t="s">
        <v>277</v>
      </c>
      <c r="G88" s="1">
        <v>2.75</v>
      </c>
      <c r="H88" s="1">
        <v>5013</v>
      </c>
      <c r="I88" s="1">
        <v>13785.75</v>
      </c>
      <c r="J88" s="1">
        <v>1200</v>
      </c>
      <c r="K88" s="1" t="s">
        <v>20</v>
      </c>
      <c r="L88" s="1">
        <v>14985.75</v>
      </c>
      <c r="M88" s="1">
        <v>449.57</v>
      </c>
      <c r="N88" s="1">
        <v>15435.32</v>
      </c>
      <c r="O88" s="1">
        <v>15430</v>
      </c>
      <c r="P88" s="7">
        <v>5.32</v>
      </c>
    </row>
    <row r="89" spans="1:16">
      <c r="A89" s="1">
        <v>2488</v>
      </c>
      <c r="B89" s="14" t="s">
        <v>266</v>
      </c>
      <c r="C89" s="1" t="s">
        <v>278</v>
      </c>
      <c r="D89" s="1" t="s">
        <v>84</v>
      </c>
      <c r="E89" s="1" t="s">
        <v>279</v>
      </c>
      <c r="F89" s="1" t="s">
        <v>280</v>
      </c>
      <c r="G89" s="1">
        <v>1.669</v>
      </c>
      <c r="H89" s="1">
        <v>5013</v>
      </c>
      <c r="I89" s="1">
        <v>8366.7000000000007</v>
      </c>
      <c r="J89" s="1">
        <v>900</v>
      </c>
      <c r="K89" s="1">
        <v>80</v>
      </c>
      <c r="L89" s="1">
        <v>9346.7000000000007</v>
      </c>
      <c r="M89" s="1">
        <v>280.39999999999998</v>
      </c>
      <c r="N89" s="1">
        <v>9627.1</v>
      </c>
      <c r="O89" s="1">
        <v>9620</v>
      </c>
      <c r="P89" s="7">
        <v>7.1</v>
      </c>
    </row>
    <row r="90" spans="1:16">
      <c r="A90" s="1">
        <v>2489</v>
      </c>
      <c r="B90" s="15" t="s">
        <v>266</v>
      </c>
      <c r="C90" s="1" t="s">
        <v>278</v>
      </c>
      <c r="D90" s="1" t="s">
        <v>87</v>
      </c>
      <c r="E90" s="1" t="s">
        <v>27</v>
      </c>
      <c r="F90" s="1" t="s">
        <v>281</v>
      </c>
      <c r="G90" s="1">
        <v>0.5</v>
      </c>
      <c r="H90" s="1">
        <v>5013</v>
      </c>
      <c r="I90" s="1">
        <v>2506.5</v>
      </c>
      <c r="J90" s="1">
        <v>700</v>
      </c>
      <c r="K90" s="1" t="s">
        <v>20</v>
      </c>
      <c r="L90" s="1">
        <v>3206.5</v>
      </c>
      <c r="M90" s="1">
        <v>96.2</v>
      </c>
      <c r="N90" s="1">
        <v>3302.7</v>
      </c>
      <c r="O90" s="1">
        <v>3300</v>
      </c>
      <c r="P90" s="7">
        <v>2.7</v>
      </c>
    </row>
    <row r="91" spans="1:16">
      <c r="A91" s="1">
        <v>2490</v>
      </c>
      <c r="B91" s="14" t="s">
        <v>266</v>
      </c>
      <c r="C91" s="1" t="s">
        <v>282</v>
      </c>
      <c r="D91" s="1" t="s">
        <v>87</v>
      </c>
      <c r="E91" s="1" t="s">
        <v>181</v>
      </c>
      <c r="F91" s="1" t="s">
        <v>283</v>
      </c>
      <c r="G91" s="1">
        <v>6.99</v>
      </c>
      <c r="H91" s="1">
        <v>5013</v>
      </c>
      <c r="I91" s="1">
        <v>35040.870000000003</v>
      </c>
      <c r="J91" s="1">
        <v>2796</v>
      </c>
      <c r="K91" s="1" t="s">
        <v>20</v>
      </c>
      <c r="L91" s="1">
        <v>37836.870000000003</v>
      </c>
      <c r="M91" s="1">
        <v>1135.1099999999999</v>
      </c>
      <c r="N91" s="1">
        <v>38971.980000000003</v>
      </c>
      <c r="O91" s="1">
        <v>38970</v>
      </c>
      <c r="P91" s="7">
        <v>1.98</v>
      </c>
    </row>
    <row r="92" spans="1:16">
      <c r="A92" s="1">
        <v>2491</v>
      </c>
      <c r="B92" s="15" t="s">
        <v>266</v>
      </c>
      <c r="C92" s="1" t="s">
        <v>284</v>
      </c>
      <c r="D92" s="1" t="s">
        <v>17</v>
      </c>
      <c r="E92" s="1" t="s">
        <v>247</v>
      </c>
      <c r="F92" s="1" t="s">
        <v>285</v>
      </c>
      <c r="G92" s="1">
        <v>5.31</v>
      </c>
      <c r="H92" s="1">
        <v>5013</v>
      </c>
      <c r="I92" s="1">
        <v>26619.03</v>
      </c>
      <c r="J92" s="1">
        <v>2124</v>
      </c>
      <c r="K92" s="1">
        <v>1800</v>
      </c>
      <c r="L92" s="1">
        <v>30543.03</v>
      </c>
      <c r="M92" s="1">
        <v>916.29</v>
      </c>
      <c r="N92" s="1">
        <v>31459.32</v>
      </c>
      <c r="O92" s="1">
        <v>31450</v>
      </c>
      <c r="P92" s="7">
        <v>9.32</v>
      </c>
    </row>
    <row r="93" spans="1:16">
      <c r="A93" s="1">
        <v>2492</v>
      </c>
      <c r="B93" s="14" t="s">
        <v>266</v>
      </c>
      <c r="C93" s="1" t="s">
        <v>286</v>
      </c>
      <c r="D93" s="1" t="s">
        <v>26</v>
      </c>
      <c r="E93" s="1" t="s">
        <v>279</v>
      </c>
      <c r="F93" s="1" t="s">
        <v>287</v>
      </c>
      <c r="G93" s="1">
        <v>1.669</v>
      </c>
      <c r="H93" s="1">
        <v>5013</v>
      </c>
      <c r="I93" s="1">
        <v>8366.7000000000007</v>
      </c>
      <c r="J93" s="1">
        <v>1250</v>
      </c>
      <c r="K93" s="1" t="s">
        <v>20</v>
      </c>
      <c r="L93" s="1">
        <v>9616.7000000000007</v>
      </c>
      <c r="M93" s="1">
        <v>288.5</v>
      </c>
      <c r="N93" s="1">
        <v>9905.2000000000007</v>
      </c>
      <c r="O93" s="1">
        <v>9900</v>
      </c>
      <c r="P93" s="7">
        <v>5.2</v>
      </c>
    </row>
    <row r="94" spans="1:16">
      <c r="A94" s="1">
        <v>2493</v>
      </c>
      <c r="B94" s="15" t="s">
        <v>266</v>
      </c>
      <c r="C94" s="1" t="s">
        <v>288</v>
      </c>
      <c r="D94" s="1" t="s">
        <v>31</v>
      </c>
      <c r="E94" s="1" t="s">
        <v>27</v>
      </c>
      <c r="F94" s="1" t="s">
        <v>289</v>
      </c>
      <c r="G94" s="1">
        <v>0.8</v>
      </c>
      <c r="H94" s="1">
        <v>5013</v>
      </c>
      <c r="I94" s="1">
        <v>4010.4</v>
      </c>
      <c r="J94" s="1">
        <v>900</v>
      </c>
      <c r="K94" s="1" t="s">
        <v>20</v>
      </c>
      <c r="L94" s="1">
        <v>4910.3999999999996</v>
      </c>
      <c r="M94" s="1">
        <v>147.31</v>
      </c>
      <c r="N94" s="1">
        <v>5057.71</v>
      </c>
      <c r="O94" s="1">
        <v>5050</v>
      </c>
      <c r="P94" s="7">
        <v>7.71</v>
      </c>
    </row>
    <row r="95" spans="1:16">
      <c r="A95" s="1">
        <v>2494</v>
      </c>
      <c r="B95" s="14" t="s">
        <v>266</v>
      </c>
      <c r="C95" s="1" t="s">
        <v>290</v>
      </c>
      <c r="D95" s="1" t="s">
        <v>35</v>
      </c>
      <c r="E95" s="1" t="s">
        <v>27</v>
      </c>
      <c r="F95" s="1" t="s">
        <v>291</v>
      </c>
      <c r="G95" s="1">
        <v>1.52</v>
      </c>
      <c r="H95" s="1">
        <v>5013</v>
      </c>
      <c r="I95" s="1">
        <v>7619.76</v>
      </c>
      <c r="J95" s="1">
        <v>1300</v>
      </c>
      <c r="K95" s="1" t="s">
        <v>20</v>
      </c>
      <c r="L95" s="1">
        <v>8919.76</v>
      </c>
      <c r="M95" s="1">
        <v>267.58999999999997</v>
      </c>
      <c r="N95" s="1">
        <v>9187.35</v>
      </c>
      <c r="O95" s="1">
        <v>9180</v>
      </c>
      <c r="P95" s="7">
        <v>7.35</v>
      </c>
    </row>
    <row r="96" spans="1:16">
      <c r="A96" s="1">
        <v>2495</v>
      </c>
      <c r="B96" s="15" t="s">
        <v>266</v>
      </c>
      <c r="C96" s="1" t="s">
        <v>292</v>
      </c>
      <c r="D96" s="1" t="s">
        <v>38</v>
      </c>
      <c r="E96" s="1" t="s">
        <v>22</v>
      </c>
      <c r="F96" s="1" t="s">
        <v>293</v>
      </c>
      <c r="G96" s="1">
        <v>1.47</v>
      </c>
      <c r="H96" s="1">
        <v>5013</v>
      </c>
      <c r="I96" s="1">
        <v>7369.11</v>
      </c>
      <c r="J96" s="1">
        <v>1300</v>
      </c>
      <c r="K96" s="1" t="s">
        <v>20</v>
      </c>
      <c r="L96" s="1">
        <v>8669.11</v>
      </c>
      <c r="M96" s="1">
        <v>260.07</v>
      </c>
      <c r="N96" s="1">
        <v>8929.18</v>
      </c>
      <c r="O96" s="1">
        <v>8930</v>
      </c>
      <c r="P96" s="7">
        <v>-0.82</v>
      </c>
    </row>
    <row r="97" spans="1:16">
      <c r="A97" s="1">
        <v>2496</v>
      </c>
      <c r="B97" s="14" t="s">
        <v>266</v>
      </c>
      <c r="C97" s="1" t="s">
        <v>294</v>
      </c>
      <c r="D97" s="1" t="s">
        <v>31</v>
      </c>
      <c r="E97" s="1" t="s">
        <v>295</v>
      </c>
      <c r="F97" s="1" t="s">
        <v>296</v>
      </c>
      <c r="G97" s="1">
        <v>15.23</v>
      </c>
      <c r="H97" s="1">
        <v>5013</v>
      </c>
      <c r="I97" s="1">
        <v>76347.990000000005</v>
      </c>
      <c r="J97" s="1">
        <v>6092</v>
      </c>
      <c r="K97" s="1" t="s">
        <v>20</v>
      </c>
      <c r="L97" s="1">
        <v>82439.990000000005</v>
      </c>
      <c r="M97" s="1">
        <v>2473.1999999999998</v>
      </c>
      <c r="N97" s="1">
        <v>84913.19</v>
      </c>
      <c r="O97" s="1">
        <v>84900</v>
      </c>
      <c r="P97" s="7">
        <v>13.19</v>
      </c>
    </row>
    <row r="98" spans="1:16">
      <c r="A98" s="1">
        <v>2497</v>
      </c>
      <c r="B98" s="15" t="s">
        <v>266</v>
      </c>
      <c r="C98" s="1" t="s">
        <v>297</v>
      </c>
      <c r="D98" s="1" t="s">
        <v>45</v>
      </c>
      <c r="E98" s="1" t="s">
        <v>53</v>
      </c>
      <c r="F98" s="1" t="s">
        <v>298</v>
      </c>
      <c r="G98" s="1">
        <v>5</v>
      </c>
      <c r="H98" s="1">
        <v>5013</v>
      </c>
      <c r="I98" s="1">
        <v>25065</v>
      </c>
      <c r="J98" s="1">
        <v>2000</v>
      </c>
      <c r="K98" s="1" t="s">
        <v>20</v>
      </c>
      <c r="L98" s="1">
        <v>27065</v>
      </c>
      <c r="M98" s="1">
        <v>811.95</v>
      </c>
      <c r="N98" s="1">
        <v>27876.95</v>
      </c>
      <c r="O98" s="1">
        <v>27870</v>
      </c>
      <c r="P98" s="7">
        <v>6.95</v>
      </c>
    </row>
    <row r="99" spans="1:16">
      <c r="A99" s="1">
        <v>2498</v>
      </c>
      <c r="B99" s="14" t="s">
        <v>266</v>
      </c>
      <c r="C99" s="1" t="s">
        <v>299</v>
      </c>
      <c r="D99" s="1" t="s">
        <v>48</v>
      </c>
      <c r="E99" s="1" t="s">
        <v>181</v>
      </c>
      <c r="F99" s="1" t="s">
        <v>300</v>
      </c>
      <c r="G99" s="1">
        <v>5.5</v>
      </c>
      <c r="H99" s="1">
        <v>5013</v>
      </c>
      <c r="I99" s="1">
        <v>27571.5</v>
      </c>
      <c r="J99" s="1">
        <v>2200</v>
      </c>
      <c r="K99" s="1" t="s">
        <v>20</v>
      </c>
      <c r="L99" s="1">
        <v>29771.5</v>
      </c>
      <c r="M99" s="1">
        <v>893.15</v>
      </c>
      <c r="N99" s="1">
        <v>30664.65</v>
      </c>
      <c r="O99" s="1">
        <v>30660</v>
      </c>
      <c r="P99" s="7">
        <v>4.6500000000000004</v>
      </c>
    </row>
    <row r="100" spans="1:16">
      <c r="A100" s="1">
        <v>2499</v>
      </c>
      <c r="B100" s="15" t="s">
        <v>266</v>
      </c>
      <c r="C100" s="1" t="s">
        <v>301</v>
      </c>
      <c r="D100" s="1" t="s">
        <v>52</v>
      </c>
      <c r="E100" s="1" t="s">
        <v>27</v>
      </c>
      <c r="F100" s="1" t="s">
        <v>302</v>
      </c>
      <c r="G100" s="1">
        <v>3.31</v>
      </c>
      <c r="H100" s="1">
        <v>5013</v>
      </c>
      <c r="I100" s="1">
        <v>16593.03</v>
      </c>
      <c r="J100" s="1">
        <v>1324</v>
      </c>
      <c r="K100" s="1" t="s">
        <v>20</v>
      </c>
      <c r="L100" s="1">
        <v>17917.03</v>
      </c>
      <c r="M100" s="1">
        <v>537.51</v>
      </c>
      <c r="N100" s="1">
        <v>18454.54</v>
      </c>
      <c r="O100" s="1">
        <v>18454</v>
      </c>
      <c r="P100" s="7">
        <v>0.54</v>
      </c>
    </row>
    <row r="101" spans="1:16">
      <c r="A101" s="1">
        <v>2500</v>
      </c>
      <c r="B101" s="14" t="s">
        <v>266</v>
      </c>
      <c r="C101" s="1" t="s">
        <v>303</v>
      </c>
      <c r="D101" s="1" t="s">
        <v>57</v>
      </c>
      <c r="E101" s="1" t="s">
        <v>271</v>
      </c>
      <c r="F101" s="1" t="s">
        <v>304</v>
      </c>
      <c r="G101" s="1">
        <v>0.93</v>
      </c>
      <c r="H101" s="1">
        <v>5013</v>
      </c>
      <c r="I101" s="1">
        <v>4662.09</v>
      </c>
      <c r="J101" s="1">
        <v>900</v>
      </c>
      <c r="K101" s="1" t="s">
        <v>20</v>
      </c>
      <c r="L101" s="1">
        <v>5562.09</v>
      </c>
      <c r="M101" s="1">
        <v>166.86</v>
      </c>
      <c r="N101" s="1">
        <v>5728.95</v>
      </c>
      <c r="O101" s="1">
        <v>5700</v>
      </c>
      <c r="P101" s="7">
        <v>28.95</v>
      </c>
    </row>
    <row r="102" spans="1:16">
      <c r="A102" s="1">
        <v>2501</v>
      </c>
      <c r="B102" s="15" t="s">
        <v>266</v>
      </c>
      <c r="C102" s="1" t="s">
        <v>305</v>
      </c>
      <c r="D102" s="1" t="s">
        <v>57</v>
      </c>
      <c r="E102" s="1" t="s">
        <v>22</v>
      </c>
      <c r="F102" s="1" t="s">
        <v>306</v>
      </c>
      <c r="G102" s="1">
        <v>2.85</v>
      </c>
      <c r="H102" s="1">
        <v>5013</v>
      </c>
      <c r="I102" s="1">
        <v>14287.05</v>
      </c>
      <c r="J102" s="1">
        <v>1200</v>
      </c>
      <c r="K102" s="1" t="s">
        <v>20</v>
      </c>
      <c r="L102" s="1">
        <v>15487.05</v>
      </c>
      <c r="M102" s="1">
        <v>464.61</v>
      </c>
      <c r="N102" s="1">
        <v>15951.66</v>
      </c>
      <c r="O102" s="1">
        <v>15950</v>
      </c>
      <c r="P102" s="7">
        <v>1.66</v>
      </c>
    </row>
    <row r="103" spans="1:16">
      <c r="A103" s="1">
        <v>2502</v>
      </c>
      <c r="B103" s="14" t="s">
        <v>266</v>
      </c>
      <c r="C103" s="1" t="s">
        <v>307</v>
      </c>
      <c r="D103" s="1" t="s">
        <v>62</v>
      </c>
      <c r="E103" s="1" t="s">
        <v>27</v>
      </c>
      <c r="F103" s="1" t="s">
        <v>308</v>
      </c>
      <c r="G103" s="1">
        <v>1.53</v>
      </c>
      <c r="H103" s="1">
        <v>5013</v>
      </c>
      <c r="I103" s="1">
        <v>7669.89</v>
      </c>
      <c r="J103" s="1">
        <v>1300</v>
      </c>
      <c r="K103" s="1">
        <v>100</v>
      </c>
      <c r="L103" s="1">
        <v>9069.89</v>
      </c>
      <c r="M103" s="1">
        <v>272.10000000000002</v>
      </c>
      <c r="N103" s="1">
        <v>9341.99</v>
      </c>
      <c r="O103" s="1">
        <v>9340</v>
      </c>
      <c r="P103" s="7">
        <v>1.99</v>
      </c>
    </row>
    <row r="104" spans="1:16">
      <c r="A104" s="1">
        <v>2503</v>
      </c>
      <c r="B104" s="15" t="s">
        <v>266</v>
      </c>
      <c r="C104" s="1" t="s">
        <v>309</v>
      </c>
      <c r="D104" s="1" t="s">
        <v>65</v>
      </c>
      <c r="E104" s="1" t="s">
        <v>310</v>
      </c>
      <c r="F104" s="1" t="s">
        <v>311</v>
      </c>
      <c r="G104" s="1">
        <v>3.35</v>
      </c>
      <c r="H104" s="1">
        <v>5013</v>
      </c>
      <c r="I104" s="1">
        <v>16793.55</v>
      </c>
      <c r="J104" s="1">
        <v>1340</v>
      </c>
      <c r="K104" s="1">
        <v>200</v>
      </c>
      <c r="L104" s="1">
        <v>18333.55</v>
      </c>
      <c r="M104" s="1">
        <v>550.01</v>
      </c>
      <c r="N104" s="1">
        <v>18883.560000000001</v>
      </c>
      <c r="O104" s="1">
        <v>18880</v>
      </c>
      <c r="P104" s="7">
        <v>3.56</v>
      </c>
    </row>
    <row r="105" spans="1:16">
      <c r="A105" s="1">
        <v>2504</v>
      </c>
      <c r="B105" s="14" t="s">
        <v>266</v>
      </c>
      <c r="C105" s="1" t="s">
        <v>312</v>
      </c>
      <c r="D105" s="1" t="s">
        <v>69</v>
      </c>
      <c r="E105" s="1" t="s">
        <v>22</v>
      </c>
      <c r="F105" s="1" t="s">
        <v>313</v>
      </c>
      <c r="G105" s="1">
        <v>2.5099999999999998</v>
      </c>
      <c r="H105" s="1">
        <v>5013</v>
      </c>
      <c r="I105" s="1">
        <v>12582.63</v>
      </c>
      <c r="J105" s="1">
        <v>1500</v>
      </c>
      <c r="K105" s="1" t="s">
        <v>20</v>
      </c>
      <c r="L105" s="1">
        <v>14082.63</v>
      </c>
      <c r="M105" s="1">
        <v>422.48</v>
      </c>
      <c r="N105" s="1">
        <v>14505.11</v>
      </c>
      <c r="O105" s="1">
        <v>14500</v>
      </c>
      <c r="P105" s="7">
        <v>5.1100000000000003</v>
      </c>
    </row>
    <row r="106" spans="1:16">
      <c r="A106" s="1">
        <v>2505</v>
      </c>
      <c r="B106" s="15" t="s">
        <v>314</v>
      </c>
      <c r="C106" s="1" t="s">
        <v>315</v>
      </c>
      <c r="D106" s="1" t="s">
        <v>38</v>
      </c>
      <c r="E106" s="1" t="s">
        <v>316</v>
      </c>
      <c r="F106" s="1" t="s">
        <v>317</v>
      </c>
      <c r="G106" s="1">
        <v>11.22</v>
      </c>
      <c r="H106" s="1">
        <v>5030</v>
      </c>
      <c r="I106" s="1">
        <v>56436.6</v>
      </c>
      <c r="J106" s="1">
        <v>4488</v>
      </c>
      <c r="K106" s="1" t="s">
        <v>20</v>
      </c>
      <c r="L106" s="1">
        <v>60924.6</v>
      </c>
      <c r="M106" s="1">
        <v>1827.74</v>
      </c>
      <c r="N106" s="1">
        <v>62752.34</v>
      </c>
      <c r="O106" s="1">
        <v>62750</v>
      </c>
      <c r="P106" s="7">
        <v>2.34</v>
      </c>
    </row>
    <row r="107" spans="1:16">
      <c r="A107" s="1">
        <v>2506</v>
      </c>
      <c r="B107" s="14" t="s">
        <v>109</v>
      </c>
      <c r="C107" s="1" t="s">
        <v>20</v>
      </c>
      <c r="D107" s="1"/>
      <c r="E107" s="1" t="s">
        <v>109</v>
      </c>
      <c r="F107" s="1" t="s">
        <v>20</v>
      </c>
      <c r="G107" s="1" t="s">
        <v>20</v>
      </c>
      <c r="H107" s="1" t="s">
        <v>20</v>
      </c>
      <c r="I107" s="1" t="s">
        <v>20</v>
      </c>
      <c r="J107" s="1" t="s">
        <v>20</v>
      </c>
      <c r="K107" s="1" t="s">
        <v>20</v>
      </c>
      <c r="L107" s="1" t="s">
        <v>20</v>
      </c>
      <c r="M107" s="1" t="s">
        <v>20</v>
      </c>
      <c r="N107" s="1" t="s">
        <v>20</v>
      </c>
      <c r="O107" s="1" t="s">
        <v>20</v>
      </c>
      <c r="P107" s="7" t="s">
        <v>20</v>
      </c>
    </row>
    <row r="108" spans="1:16">
      <c r="A108" s="1">
        <v>2507</v>
      </c>
      <c r="B108" s="15" t="s">
        <v>314</v>
      </c>
      <c r="C108" s="1" t="s">
        <v>318</v>
      </c>
      <c r="D108" s="1" t="s">
        <v>62</v>
      </c>
      <c r="E108" s="1" t="s">
        <v>27</v>
      </c>
      <c r="F108" s="1" t="s">
        <v>319</v>
      </c>
      <c r="G108" s="1">
        <v>15.56</v>
      </c>
      <c r="H108" s="1">
        <v>5003</v>
      </c>
      <c r="I108" s="1">
        <v>77846.679999999993</v>
      </c>
      <c r="J108" s="1">
        <v>6224</v>
      </c>
      <c r="K108" s="1" t="s">
        <v>20</v>
      </c>
      <c r="L108" s="1">
        <v>84070.68</v>
      </c>
      <c r="M108" s="1">
        <v>2522.12</v>
      </c>
      <c r="N108" s="1">
        <v>86592.8</v>
      </c>
      <c r="O108" s="1">
        <v>86590</v>
      </c>
      <c r="P108" s="7">
        <v>2.8</v>
      </c>
    </row>
    <row r="109" spans="1:16">
      <c r="A109" s="1">
        <v>2508</v>
      </c>
      <c r="B109" s="14" t="s">
        <v>314</v>
      </c>
      <c r="C109" s="1" t="s">
        <v>243</v>
      </c>
      <c r="D109" s="1" t="s">
        <v>84</v>
      </c>
      <c r="E109" s="1" t="s">
        <v>320</v>
      </c>
      <c r="F109" s="1" t="s">
        <v>321</v>
      </c>
      <c r="G109" s="1">
        <v>18.309999999999999</v>
      </c>
      <c r="H109" s="1">
        <v>5003</v>
      </c>
      <c r="I109" s="1">
        <v>91604.93</v>
      </c>
      <c r="J109" s="1">
        <v>7764</v>
      </c>
      <c r="K109" s="1">
        <v>150</v>
      </c>
      <c r="L109" s="1">
        <v>99518.93</v>
      </c>
      <c r="M109" s="1">
        <v>2985.57</v>
      </c>
      <c r="N109" s="1">
        <v>102504.5</v>
      </c>
      <c r="O109" s="1">
        <v>102500</v>
      </c>
      <c r="P109" s="7">
        <v>4.5</v>
      </c>
    </row>
    <row r="110" spans="1:16">
      <c r="A110" s="1">
        <v>2509</v>
      </c>
      <c r="B110" s="15" t="s">
        <v>314</v>
      </c>
      <c r="C110" s="1" t="s">
        <v>243</v>
      </c>
      <c r="D110" s="1" t="s">
        <v>87</v>
      </c>
      <c r="E110" s="1" t="s">
        <v>22</v>
      </c>
      <c r="F110" s="1" t="s">
        <v>322</v>
      </c>
      <c r="G110" s="1">
        <v>4.04</v>
      </c>
      <c r="H110" s="1">
        <v>5003</v>
      </c>
      <c r="I110" s="1">
        <v>20212.12</v>
      </c>
      <c r="J110" s="1">
        <v>2800</v>
      </c>
      <c r="K110" s="1" t="s">
        <v>20</v>
      </c>
      <c r="L110" s="1">
        <v>23012.12</v>
      </c>
      <c r="M110" s="1">
        <v>690.36</v>
      </c>
      <c r="N110" s="1">
        <v>23702.48</v>
      </c>
      <c r="O110" s="1">
        <v>23700</v>
      </c>
      <c r="P110" s="7">
        <v>2.48</v>
      </c>
    </row>
    <row r="111" spans="1:16">
      <c r="A111" s="1">
        <v>2510</v>
      </c>
      <c r="B111" s="14" t="s">
        <v>314</v>
      </c>
      <c r="C111" s="1" t="s">
        <v>323</v>
      </c>
      <c r="D111" s="1" t="s">
        <v>87</v>
      </c>
      <c r="E111" s="1" t="s">
        <v>27</v>
      </c>
      <c r="F111" s="1" t="s">
        <v>324</v>
      </c>
      <c r="G111" s="1">
        <v>1.21</v>
      </c>
      <c r="H111" s="1">
        <v>5003</v>
      </c>
      <c r="I111" s="1">
        <v>6053.63</v>
      </c>
      <c r="J111" s="1">
        <v>1300</v>
      </c>
      <c r="K111" s="1" t="s">
        <v>20</v>
      </c>
      <c r="L111" s="1">
        <v>7353.63</v>
      </c>
      <c r="M111" s="1">
        <v>220.61</v>
      </c>
      <c r="N111" s="1">
        <v>7574.24</v>
      </c>
      <c r="O111" s="1">
        <v>7570</v>
      </c>
      <c r="P111" s="7">
        <v>4.24</v>
      </c>
    </row>
    <row r="112" spans="1:16">
      <c r="A112" s="1">
        <v>2511</v>
      </c>
      <c r="B112" s="15" t="s">
        <v>314</v>
      </c>
      <c r="C112" s="1" t="s">
        <v>325</v>
      </c>
      <c r="D112" s="1" t="s">
        <v>17</v>
      </c>
      <c r="E112" s="1" t="s">
        <v>271</v>
      </c>
      <c r="F112" s="1" t="s">
        <v>326</v>
      </c>
      <c r="G112" s="1">
        <v>5.67</v>
      </c>
      <c r="H112" s="1">
        <v>5003</v>
      </c>
      <c r="I112" s="1">
        <v>28367.01</v>
      </c>
      <c r="J112" s="1">
        <v>3128</v>
      </c>
      <c r="K112" s="1" t="s">
        <v>20</v>
      </c>
      <c r="L112" s="1">
        <v>31495.01</v>
      </c>
      <c r="M112" s="1">
        <v>944.85</v>
      </c>
      <c r="N112" s="1">
        <v>32439.86</v>
      </c>
      <c r="O112" s="1">
        <v>32400</v>
      </c>
      <c r="P112" s="7">
        <v>39.86</v>
      </c>
    </row>
    <row r="113" spans="1:16">
      <c r="A113" s="1">
        <v>2512</v>
      </c>
      <c r="B113" s="14" t="s">
        <v>314</v>
      </c>
      <c r="C113" s="1" t="s">
        <v>327</v>
      </c>
      <c r="D113" s="1" t="s">
        <v>26</v>
      </c>
      <c r="E113" s="1" t="s">
        <v>328</v>
      </c>
      <c r="F113" s="1" t="s">
        <v>20</v>
      </c>
      <c r="G113" s="1">
        <v>10</v>
      </c>
      <c r="H113" s="1">
        <v>5003</v>
      </c>
      <c r="I113" s="1">
        <v>50030</v>
      </c>
      <c r="J113" s="1">
        <v>4000</v>
      </c>
      <c r="K113" s="1" t="s">
        <v>20</v>
      </c>
      <c r="L113" s="1">
        <v>54030</v>
      </c>
      <c r="M113" s="1">
        <v>1620.9</v>
      </c>
      <c r="N113" s="1">
        <v>55650.9</v>
      </c>
      <c r="O113" s="1">
        <v>55650</v>
      </c>
      <c r="P113" s="7">
        <v>0.9</v>
      </c>
    </row>
    <row r="114" spans="1:16">
      <c r="A114" s="1">
        <v>2513</v>
      </c>
      <c r="B114" s="15" t="s">
        <v>314</v>
      </c>
      <c r="C114" s="1" t="s">
        <v>329</v>
      </c>
      <c r="D114" s="1" t="s">
        <v>31</v>
      </c>
      <c r="E114" s="1"/>
      <c r="F114" s="1" t="s">
        <v>330</v>
      </c>
      <c r="G114" s="1">
        <v>2.25</v>
      </c>
      <c r="H114" s="1">
        <v>5003</v>
      </c>
      <c r="I114" s="1">
        <v>11256.75</v>
      </c>
      <c r="J114" s="1">
        <v>1400</v>
      </c>
      <c r="K114" s="1" t="s">
        <v>20</v>
      </c>
      <c r="L114" s="1">
        <v>12656.75</v>
      </c>
      <c r="M114" s="1">
        <v>379.7</v>
      </c>
      <c r="N114" s="1">
        <v>13036.45</v>
      </c>
      <c r="O114" s="1">
        <v>13000</v>
      </c>
      <c r="P114" s="7">
        <v>36.450000000000003</v>
      </c>
    </row>
    <row r="115" spans="1:16">
      <c r="A115" s="1">
        <v>2514</v>
      </c>
      <c r="B115" s="14" t="s">
        <v>314</v>
      </c>
      <c r="C115" s="1" t="s">
        <v>331</v>
      </c>
      <c r="D115" s="1" t="s">
        <v>35</v>
      </c>
      <c r="E115" s="1" t="s">
        <v>27</v>
      </c>
      <c r="F115" s="1" t="s">
        <v>332</v>
      </c>
      <c r="G115" s="1">
        <v>2.37</v>
      </c>
      <c r="H115" s="1">
        <v>5003</v>
      </c>
      <c r="I115" s="1">
        <v>11857.11</v>
      </c>
      <c r="J115" s="1">
        <v>1400</v>
      </c>
      <c r="K115" s="1" t="s">
        <v>20</v>
      </c>
      <c r="L115" s="1">
        <v>13257.11</v>
      </c>
      <c r="M115" s="1">
        <v>397.71</v>
      </c>
      <c r="N115" s="1">
        <v>13654.82</v>
      </c>
      <c r="O115" s="1">
        <v>13650</v>
      </c>
      <c r="P115" s="7">
        <v>4.82</v>
      </c>
    </row>
    <row r="116" spans="1:16">
      <c r="A116" s="1">
        <v>2515</v>
      </c>
      <c r="B116" s="15" t="s">
        <v>314</v>
      </c>
      <c r="C116" s="1" t="s">
        <v>56</v>
      </c>
      <c r="D116" s="1" t="s">
        <v>38</v>
      </c>
      <c r="E116" s="1" t="s">
        <v>27</v>
      </c>
      <c r="F116" s="1" t="s">
        <v>333</v>
      </c>
      <c r="G116" s="1">
        <v>6.13</v>
      </c>
      <c r="H116" s="1">
        <v>5003</v>
      </c>
      <c r="I116" s="1">
        <v>30668.39</v>
      </c>
      <c r="J116" s="1">
        <v>2452</v>
      </c>
      <c r="K116" s="1" t="s">
        <v>20</v>
      </c>
      <c r="L116" s="1">
        <v>33120.39</v>
      </c>
      <c r="M116" s="1">
        <v>993.61</v>
      </c>
      <c r="N116" s="1">
        <v>34114</v>
      </c>
      <c r="O116" s="1">
        <v>34100</v>
      </c>
      <c r="P116" s="7">
        <v>14</v>
      </c>
    </row>
    <row r="117" spans="1:16">
      <c r="A117" s="1">
        <v>2516</v>
      </c>
      <c r="B117" s="14" t="s">
        <v>314</v>
      </c>
      <c r="C117" s="1" t="s">
        <v>334</v>
      </c>
      <c r="D117" s="1" t="s">
        <v>31</v>
      </c>
      <c r="E117" s="1" t="s">
        <v>181</v>
      </c>
      <c r="F117" s="1" t="s">
        <v>335</v>
      </c>
      <c r="G117" s="1">
        <v>5.48</v>
      </c>
      <c r="H117" s="1">
        <v>5003</v>
      </c>
      <c r="I117" s="1">
        <v>27416.44</v>
      </c>
      <c r="J117" s="1">
        <v>2192</v>
      </c>
      <c r="K117" s="1" t="s">
        <v>20</v>
      </c>
      <c r="L117" s="1">
        <v>29608.44</v>
      </c>
      <c r="M117" s="1">
        <v>888.25</v>
      </c>
      <c r="N117" s="1">
        <v>30496.69</v>
      </c>
      <c r="O117" s="1">
        <v>30490</v>
      </c>
      <c r="P117" s="7">
        <v>6.69</v>
      </c>
    </row>
    <row r="118" spans="1:16">
      <c r="A118" s="1">
        <v>2517</v>
      </c>
      <c r="B118" s="15" t="s">
        <v>314</v>
      </c>
      <c r="C118" s="1" t="s">
        <v>336</v>
      </c>
      <c r="D118" s="1" t="s">
        <v>45</v>
      </c>
      <c r="E118" s="1" t="s">
        <v>181</v>
      </c>
      <c r="F118" s="1" t="s">
        <v>337</v>
      </c>
      <c r="G118" s="1">
        <v>6.49</v>
      </c>
      <c r="H118" s="1">
        <v>5003</v>
      </c>
      <c r="I118" s="1">
        <v>32469.47</v>
      </c>
      <c r="J118" s="1">
        <v>2596</v>
      </c>
      <c r="K118" s="1" t="s">
        <v>20</v>
      </c>
      <c r="L118" s="1">
        <v>35065.47</v>
      </c>
      <c r="M118" s="1">
        <v>1051.96</v>
      </c>
      <c r="N118" s="1">
        <v>36117.43</v>
      </c>
      <c r="O118" s="1">
        <v>36100</v>
      </c>
      <c r="P118" s="7">
        <v>17.43</v>
      </c>
    </row>
    <row r="119" spans="1:16">
      <c r="A119" s="1">
        <v>2518</v>
      </c>
      <c r="B119" s="14" t="s">
        <v>314</v>
      </c>
      <c r="C119" s="1" t="s">
        <v>338</v>
      </c>
      <c r="D119" s="1" t="s">
        <v>48</v>
      </c>
      <c r="E119" s="1" t="s">
        <v>271</v>
      </c>
      <c r="F119" s="1" t="s">
        <v>339</v>
      </c>
      <c r="G119" s="1">
        <v>2.1800000000000002</v>
      </c>
      <c r="H119" s="1">
        <v>5003</v>
      </c>
      <c r="I119" s="1">
        <v>10906.54</v>
      </c>
      <c r="J119" s="1">
        <v>1500</v>
      </c>
      <c r="K119" s="1" t="s">
        <v>20</v>
      </c>
      <c r="L119" s="1">
        <v>12406.54</v>
      </c>
      <c r="M119" s="1">
        <v>372.2</v>
      </c>
      <c r="N119" s="1">
        <v>12778.74</v>
      </c>
      <c r="O119" s="1">
        <v>12700</v>
      </c>
      <c r="P119" s="7">
        <v>78.739999999999995</v>
      </c>
    </row>
    <row r="120" spans="1:16">
      <c r="A120" s="1">
        <v>2519</v>
      </c>
      <c r="B120" s="15" t="s">
        <v>314</v>
      </c>
      <c r="C120" s="1" t="s">
        <v>340</v>
      </c>
      <c r="D120" s="1" t="s">
        <v>52</v>
      </c>
      <c r="E120" s="1" t="s">
        <v>271</v>
      </c>
      <c r="F120" s="1" t="s">
        <v>341</v>
      </c>
      <c r="G120" s="1">
        <v>2.1800000000000002</v>
      </c>
      <c r="H120" s="1">
        <v>5003</v>
      </c>
      <c r="I120" s="1">
        <v>10906.54</v>
      </c>
      <c r="J120" s="1">
        <v>1500</v>
      </c>
      <c r="K120" s="1" t="s">
        <v>20</v>
      </c>
      <c r="L120" s="1">
        <v>12406.54</v>
      </c>
      <c r="M120" s="1">
        <v>372.2</v>
      </c>
      <c r="N120" s="1">
        <v>12778.74</v>
      </c>
      <c r="O120" s="1">
        <v>12700</v>
      </c>
      <c r="P120" s="7">
        <v>78.739999999999995</v>
      </c>
    </row>
    <row r="121" spans="1:16">
      <c r="A121" s="1">
        <v>2520</v>
      </c>
      <c r="B121" s="14" t="s">
        <v>314</v>
      </c>
      <c r="C121" s="1" t="s">
        <v>342</v>
      </c>
      <c r="D121" s="1" t="s">
        <v>57</v>
      </c>
      <c r="E121" s="1" t="s">
        <v>22</v>
      </c>
      <c r="F121" s="1" t="s">
        <v>343</v>
      </c>
      <c r="G121" s="1">
        <v>2.1</v>
      </c>
      <c r="H121" s="1">
        <v>5003</v>
      </c>
      <c r="I121" s="1">
        <v>10506.3</v>
      </c>
      <c r="J121" s="1">
        <v>1500</v>
      </c>
      <c r="K121" s="1" t="s">
        <v>20</v>
      </c>
      <c r="L121" s="1">
        <v>12006.3</v>
      </c>
      <c r="M121" s="1">
        <v>360.19</v>
      </c>
      <c r="N121" s="1">
        <v>12366.49</v>
      </c>
      <c r="O121" s="1">
        <v>12300</v>
      </c>
      <c r="P121" s="7">
        <v>66.489999999999995</v>
      </c>
    </row>
    <row r="122" spans="1:16">
      <c r="A122" s="1">
        <v>2521</v>
      </c>
      <c r="B122" s="15" t="s">
        <v>314</v>
      </c>
      <c r="C122" s="1" t="s">
        <v>342</v>
      </c>
      <c r="D122" s="1" t="s">
        <v>57</v>
      </c>
      <c r="E122" s="1" t="s">
        <v>344</v>
      </c>
      <c r="F122" s="1" t="s">
        <v>345</v>
      </c>
      <c r="G122" s="1">
        <v>7.7</v>
      </c>
      <c r="H122" s="1">
        <v>5003</v>
      </c>
      <c r="I122" s="1">
        <v>38523.1</v>
      </c>
      <c r="J122" s="1">
        <v>3724</v>
      </c>
      <c r="K122" s="1" t="s">
        <v>20</v>
      </c>
      <c r="L122" s="1">
        <v>42247.1</v>
      </c>
      <c r="M122" s="1">
        <v>1267.4100000000001</v>
      </c>
      <c r="N122" s="1">
        <v>43514.51</v>
      </c>
      <c r="O122" s="1">
        <v>43000</v>
      </c>
      <c r="P122" s="7">
        <v>514.51</v>
      </c>
    </row>
    <row r="123" spans="1:16">
      <c r="A123" s="1">
        <v>2522</v>
      </c>
      <c r="B123" s="14" t="s">
        <v>314</v>
      </c>
      <c r="C123" s="1" t="s">
        <v>346</v>
      </c>
      <c r="D123" s="1" t="s">
        <v>62</v>
      </c>
      <c r="E123" s="1" t="s">
        <v>22</v>
      </c>
      <c r="F123" s="1" t="s">
        <v>347</v>
      </c>
      <c r="G123" s="1">
        <v>2.75</v>
      </c>
      <c r="H123" s="1">
        <v>5003</v>
      </c>
      <c r="I123" s="1">
        <v>13758.25</v>
      </c>
      <c r="J123" s="1">
        <v>1500</v>
      </c>
      <c r="K123" s="1" t="s">
        <v>20</v>
      </c>
      <c r="L123" s="1">
        <v>15258.25</v>
      </c>
      <c r="M123" s="1">
        <v>457.75</v>
      </c>
      <c r="N123" s="1">
        <v>15716</v>
      </c>
      <c r="O123" s="1">
        <v>15700</v>
      </c>
      <c r="P123" s="7">
        <v>16</v>
      </c>
    </row>
    <row r="124" spans="1:16">
      <c r="A124" s="1">
        <v>2523</v>
      </c>
      <c r="B124" s="15" t="s">
        <v>314</v>
      </c>
      <c r="C124" s="1" t="s">
        <v>348</v>
      </c>
      <c r="D124" s="1" t="s">
        <v>65</v>
      </c>
      <c r="E124" s="1" t="s">
        <v>247</v>
      </c>
      <c r="F124" s="1" t="s">
        <v>349</v>
      </c>
      <c r="G124" s="1">
        <v>5.72</v>
      </c>
      <c r="H124" s="1">
        <v>5003</v>
      </c>
      <c r="I124" s="1">
        <v>28617.16</v>
      </c>
      <c r="J124" s="1">
        <v>2288</v>
      </c>
      <c r="K124" s="1">
        <v>1800</v>
      </c>
      <c r="L124" s="1">
        <v>32705.16</v>
      </c>
      <c r="M124" s="1">
        <v>981.15</v>
      </c>
      <c r="N124" s="1">
        <v>33686.31</v>
      </c>
      <c r="O124" s="1">
        <v>33680</v>
      </c>
      <c r="P124" s="7">
        <v>6.31</v>
      </c>
    </row>
    <row r="125" spans="1:16">
      <c r="A125" s="1">
        <v>2525</v>
      </c>
      <c r="B125" s="14" t="s">
        <v>314</v>
      </c>
      <c r="C125" s="1" t="s">
        <v>56</v>
      </c>
      <c r="D125" s="1" t="s">
        <v>69</v>
      </c>
      <c r="E125" s="1" t="s">
        <v>42</v>
      </c>
      <c r="F125" s="1" t="s">
        <v>350</v>
      </c>
      <c r="G125" s="1">
        <v>3.18</v>
      </c>
      <c r="H125" s="1">
        <v>5003</v>
      </c>
      <c r="I125" s="1">
        <v>15909.54</v>
      </c>
      <c r="J125" s="1">
        <v>1272</v>
      </c>
      <c r="K125" s="1">
        <v>200</v>
      </c>
      <c r="L125" s="1">
        <v>17381.54</v>
      </c>
      <c r="M125" s="1">
        <v>521.45000000000005</v>
      </c>
      <c r="N125" s="1">
        <v>17902.990000000002</v>
      </c>
      <c r="O125" s="1">
        <v>17900</v>
      </c>
      <c r="P125" s="7">
        <v>2.99</v>
      </c>
    </row>
    <row r="126" spans="1:16">
      <c r="A126" s="1">
        <v>2526</v>
      </c>
      <c r="B126" s="15" t="s">
        <v>314</v>
      </c>
      <c r="C126" s="1" t="s">
        <v>56</v>
      </c>
      <c r="D126" s="1" t="s">
        <v>38</v>
      </c>
      <c r="E126" s="1" t="s">
        <v>22</v>
      </c>
      <c r="F126" s="1" t="s">
        <v>351</v>
      </c>
      <c r="G126" s="1">
        <v>2.0099999999999998</v>
      </c>
      <c r="H126" s="1">
        <v>5003</v>
      </c>
      <c r="I126" s="1">
        <v>10056.030000000001</v>
      </c>
      <c r="J126" s="1">
        <v>1500</v>
      </c>
      <c r="K126" s="1" t="s">
        <v>20</v>
      </c>
      <c r="L126" s="1">
        <v>11556.03</v>
      </c>
      <c r="M126" s="1">
        <v>346.68</v>
      </c>
      <c r="N126" s="1">
        <v>11902.71</v>
      </c>
      <c r="O126" s="1">
        <v>11900</v>
      </c>
      <c r="P126" s="7">
        <v>2.71</v>
      </c>
    </row>
    <row r="127" spans="1:16">
      <c r="A127" s="1">
        <v>2527</v>
      </c>
      <c r="B127" s="14" t="s">
        <v>314</v>
      </c>
      <c r="C127" s="1" t="s">
        <v>352</v>
      </c>
      <c r="D127" s="1" t="s">
        <v>76</v>
      </c>
      <c r="E127" s="1" t="s">
        <v>271</v>
      </c>
      <c r="F127" s="1" t="s">
        <v>353</v>
      </c>
      <c r="G127" s="1">
        <v>4.28</v>
      </c>
      <c r="H127" s="1">
        <v>5003</v>
      </c>
      <c r="I127" s="1">
        <v>21412.84</v>
      </c>
      <c r="J127" s="1">
        <v>3000</v>
      </c>
      <c r="K127" s="1">
        <v>160</v>
      </c>
      <c r="L127" s="1">
        <v>24572.84</v>
      </c>
      <c r="M127" s="1">
        <v>737.19</v>
      </c>
      <c r="N127" s="1">
        <v>25310.03</v>
      </c>
      <c r="O127" s="1">
        <v>25300</v>
      </c>
      <c r="P127" s="7">
        <v>10.029999999999999</v>
      </c>
    </row>
    <row r="128" spans="1:16">
      <c r="A128" s="1">
        <v>2528</v>
      </c>
      <c r="B128" s="15" t="s">
        <v>314</v>
      </c>
      <c r="C128" s="1" t="s">
        <v>354</v>
      </c>
      <c r="D128" s="1" t="s">
        <v>62</v>
      </c>
      <c r="E128" s="1" t="s">
        <v>355</v>
      </c>
      <c r="F128" s="1" t="s">
        <v>356</v>
      </c>
      <c r="G128" s="1">
        <v>4.5599999999999996</v>
      </c>
      <c r="H128" s="1">
        <v>5003</v>
      </c>
      <c r="I128" s="1">
        <v>22813.68</v>
      </c>
      <c r="J128" s="1">
        <v>1824</v>
      </c>
      <c r="K128" s="1">
        <v>150</v>
      </c>
      <c r="L128" s="1">
        <v>24787.68</v>
      </c>
      <c r="M128" s="1">
        <v>743.63</v>
      </c>
      <c r="N128" s="1">
        <v>25531.31</v>
      </c>
      <c r="O128" s="1">
        <v>25530</v>
      </c>
      <c r="P128" s="7">
        <v>1.31</v>
      </c>
    </row>
    <row r="129" spans="1:16">
      <c r="A129" s="1">
        <v>2529</v>
      </c>
      <c r="B129" s="14" t="s">
        <v>314</v>
      </c>
      <c r="C129" s="1" t="s">
        <v>357</v>
      </c>
      <c r="D129" s="1" t="s">
        <v>84</v>
      </c>
      <c r="E129" s="1" t="s">
        <v>22</v>
      </c>
      <c r="F129" s="1" t="s">
        <v>358</v>
      </c>
      <c r="G129" s="1">
        <v>1.81</v>
      </c>
      <c r="H129" s="1">
        <v>5003</v>
      </c>
      <c r="I129" s="1">
        <v>9055.43</v>
      </c>
      <c r="J129" s="1">
        <v>1300</v>
      </c>
      <c r="K129" s="1" t="s">
        <v>20</v>
      </c>
      <c r="L129" s="1">
        <v>10355.43</v>
      </c>
      <c r="M129" s="1">
        <v>310.66000000000003</v>
      </c>
      <c r="N129" s="1">
        <v>10666.09</v>
      </c>
      <c r="O129" s="1">
        <v>10660</v>
      </c>
      <c r="P129" s="7">
        <v>6.09</v>
      </c>
    </row>
    <row r="130" spans="1:16">
      <c r="A130" s="1">
        <v>2530</v>
      </c>
      <c r="B130" s="15" t="s">
        <v>109</v>
      </c>
      <c r="C130" s="1" t="s">
        <v>20</v>
      </c>
      <c r="D130" s="1"/>
      <c r="E130" s="1" t="s">
        <v>109</v>
      </c>
      <c r="F130" s="1" t="s">
        <v>20</v>
      </c>
      <c r="G130" s="1" t="s">
        <v>20</v>
      </c>
      <c r="H130" s="1" t="s">
        <v>20</v>
      </c>
      <c r="I130" s="1" t="s">
        <v>20</v>
      </c>
      <c r="J130" s="1" t="s">
        <v>20</v>
      </c>
      <c r="K130" s="1" t="s">
        <v>20</v>
      </c>
      <c r="L130" s="1" t="s">
        <v>20</v>
      </c>
      <c r="M130" s="1" t="s">
        <v>20</v>
      </c>
      <c r="N130" s="1" t="s">
        <v>20</v>
      </c>
      <c r="O130" s="1" t="s">
        <v>20</v>
      </c>
      <c r="P130" s="7" t="s">
        <v>20</v>
      </c>
    </row>
    <row r="131" spans="1:16">
      <c r="A131" s="1">
        <v>2552</v>
      </c>
      <c r="B131" s="14" t="s">
        <v>314</v>
      </c>
      <c r="C131" s="1" t="s">
        <v>359</v>
      </c>
      <c r="D131" s="1" t="s">
        <v>87</v>
      </c>
      <c r="E131" s="1" t="s">
        <v>360</v>
      </c>
      <c r="F131" s="1" t="s">
        <v>361</v>
      </c>
      <c r="G131" s="1">
        <v>3.15</v>
      </c>
      <c r="H131" s="1">
        <v>5003</v>
      </c>
      <c r="I131" s="1">
        <v>15759.45</v>
      </c>
      <c r="J131" s="1">
        <v>1200</v>
      </c>
      <c r="K131" s="1" t="s">
        <v>20</v>
      </c>
      <c r="L131" s="1">
        <v>16959.45</v>
      </c>
      <c r="M131" s="1">
        <v>508.78</v>
      </c>
      <c r="N131" s="1">
        <v>17468.23</v>
      </c>
      <c r="O131" s="1">
        <v>17680</v>
      </c>
      <c r="P131" s="7">
        <v>-211.77</v>
      </c>
    </row>
    <row r="132" spans="1:16">
      <c r="A132" s="1">
        <v>2553</v>
      </c>
      <c r="B132" s="15" t="s">
        <v>314</v>
      </c>
      <c r="C132" s="1" t="s">
        <v>362</v>
      </c>
      <c r="D132" s="1" t="s">
        <v>17</v>
      </c>
      <c r="E132" s="1" t="s">
        <v>181</v>
      </c>
      <c r="F132" s="1" t="s">
        <v>363</v>
      </c>
      <c r="G132" s="1">
        <v>13.23</v>
      </c>
      <c r="H132" s="1">
        <v>5003</v>
      </c>
      <c r="I132" s="1">
        <v>66189.69</v>
      </c>
      <c r="J132" s="1">
        <v>5292</v>
      </c>
      <c r="K132" s="1" t="s">
        <v>20</v>
      </c>
      <c r="L132" s="1">
        <v>71481.69</v>
      </c>
      <c r="M132" s="1">
        <v>2144.4499999999998</v>
      </c>
      <c r="N132" s="1">
        <v>73626.14</v>
      </c>
      <c r="O132" s="1">
        <v>73626</v>
      </c>
      <c r="P132" s="7">
        <v>0.14000000000000001</v>
      </c>
    </row>
    <row r="133" spans="1:16">
      <c r="A133" s="1">
        <v>2554</v>
      </c>
      <c r="B133" s="14" t="s">
        <v>109</v>
      </c>
      <c r="C133" s="1" t="s">
        <v>20</v>
      </c>
      <c r="D133" s="1"/>
      <c r="E133" s="1" t="s">
        <v>109</v>
      </c>
      <c r="F133" s="1" t="s">
        <v>20</v>
      </c>
      <c r="G133" s="1" t="s">
        <v>20</v>
      </c>
      <c r="H133" s="1" t="s">
        <v>20</v>
      </c>
      <c r="I133" s="1" t="s">
        <v>20</v>
      </c>
      <c r="J133" s="1" t="s">
        <v>20</v>
      </c>
      <c r="K133" s="1" t="s">
        <v>20</v>
      </c>
      <c r="L133" s="1" t="s">
        <v>20</v>
      </c>
      <c r="M133" s="1" t="s">
        <v>20</v>
      </c>
      <c r="N133" s="1" t="s">
        <v>20</v>
      </c>
      <c r="O133" s="1" t="s">
        <v>20</v>
      </c>
      <c r="P133" s="7" t="s">
        <v>20</v>
      </c>
    </row>
    <row r="134" spans="1:16">
      <c r="A134" s="1">
        <v>2555</v>
      </c>
      <c r="B134" s="15" t="s">
        <v>314</v>
      </c>
      <c r="C134" s="1" t="s">
        <v>364</v>
      </c>
      <c r="D134" s="1" t="s">
        <v>31</v>
      </c>
      <c r="E134" s="1" t="s">
        <v>360</v>
      </c>
      <c r="F134" s="1" t="s">
        <v>365</v>
      </c>
      <c r="G134" s="1">
        <v>1.4</v>
      </c>
      <c r="H134" s="1">
        <v>5003</v>
      </c>
      <c r="I134" s="1">
        <v>7004.2</v>
      </c>
      <c r="J134" s="1">
        <v>1300</v>
      </c>
      <c r="K134" s="1" t="s">
        <v>20</v>
      </c>
      <c r="L134" s="1">
        <v>8304.2000000000007</v>
      </c>
      <c r="M134" s="1">
        <v>249.13</v>
      </c>
      <c r="N134" s="1">
        <v>8553.33</v>
      </c>
      <c r="O134" s="1">
        <v>8700</v>
      </c>
      <c r="P134" s="7">
        <v>-146.66999999999999</v>
      </c>
    </row>
    <row r="135" spans="1:16">
      <c r="A135" s="1">
        <v>2556</v>
      </c>
      <c r="B135" s="14" t="s">
        <v>314</v>
      </c>
      <c r="C135" s="1" t="s">
        <v>366</v>
      </c>
      <c r="D135" s="1" t="s">
        <v>35</v>
      </c>
      <c r="E135" s="1" t="s">
        <v>22</v>
      </c>
      <c r="F135" s="1" t="s">
        <v>367</v>
      </c>
      <c r="G135" s="1">
        <v>7.36</v>
      </c>
      <c r="H135" s="1">
        <v>5003</v>
      </c>
      <c r="I135" s="1">
        <v>36822.080000000002</v>
      </c>
      <c r="J135" s="1">
        <v>4408</v>
      </c>
      <c r="K135" s="1">
        <v>250</v>
      </c>
      <c r="L135" s="1">
        <v>41480.080000000002</v>
      </c>
      <c r="M135" s="1">
        <v>1244.4000000000001</v>
      </c>
      <c r="N135" s="1">
        <v>42724.480000000003</v>
      </c>
      <c r="O135" s="1">
        <v>42600</v>
      </c>
      <c r="P135" s="7">
        <v>124.48</v>
      </c>
    </row>
    <row r="136" spans="1:16">
      <c r="A136" s="1">
        <v>2557</v>
      </c>
      <c r="B136" s="15" t="s">
        <v>368</v>
      </c>
      <c r="C136" s="1" t="s">
        <v>369</v>
      </c>
      <c r="D136" s="1" t="s">
        <v>38</v>
      </c>
      <c r="E136" s="1" t="s">
        <v>27</v>
      </c>
      <c r="F136" s="1" t="s">
        <v>370</v>
      </c>
      <c r="G136" s="1">
        <v>2.09</v>
      </c>
      <c r="H136" s="1">
        <v>5020</v>
      </c>
      <c r="I136" s="1">
        <v>10491.8</v>
      </c>
      <c r="J136" s="1">
        <v>1500</v>
      </c>
      <c r="K136" s="1"/>
      <c r="L136" s="1">
        <v>11991.8</v>
      </c>
      <c r="M136" s="1">
        <v>359.75</v>
      </c>
      <c r="N136" s="1">
        <v>12351.55</v>
      </c>
      <c r="O136" s="1">
        <v>12350</v>
      </c>
      <c r="P136" s="7">
        <v>1.55</v>
      </c>
    </row>
    <row r="137" spans="1:16">
      <c r="A137" s="1">
        <v>2558</v>
      </c>
      <c r="B137" s="14" t="s">
        <v>368</v>
      </c>
      <c r="C137" s="1" t="s">
        <v>371</v>
      </c>
      <c r="D137" s="1" t="s">
        <v>31</v>
      </c>
      <c r="E137" s="1" t="s">
        <v>372</v>
      </c>
      <c r="F137" s="1" t="s">
        <v>373</v>
      </c>
      <c r="G137" s="1">
        <v>2.13</v>
      </c>
      <c r="H137" s="1">
        <v>5020</v>
      </c>
      <c r="I137" s="1">
        <v>10692.6</v>
      </c>
      <c r="J137" s="1">
        <v>1500</v>
      </c>
      <c r="K137" s="1">
        <v>150</v>
      </c>
      <c r="L137" s="1">
        <v>12342.6</v>
      </c>
      <c r="M137" s="1">
        <v>370.28</v>
      </c>
      <c r="N137" s="1">
        <v>12712.88</v>
      </c>
      <c r="O137" s="1">
        <v>12700</v>
      </c>
      <c r="P137" s="7">
        <v>12.88</v>
      </c>
    </row>
    <row r="138" spans="1:16">
      <c r="A138" s="1">
        <v>2559</v>
      </c>
      <c r="B138" s="15" t="s">
        <v>368</v>
      </c>
      <c r="C138" s="1" t="s">
        <v>374</v>
      </c>
      <c r="D138" s="1" t="s">
        <v>45</v>
      </c>
      <c r="E138" s="1" t="s">
        <v>53</v>
      </c>
      <c r="F138" s="1" t="s">
        <v>375</v>
      </c>
      <c r="G138" s="1">
        <v>2.52</v>
      </c>
      <c r="H138" s="1">
        <v>5020</v>
      </c>
      <c r="I138" s="1">
        <v>12550</v>
      </c>
      <c r="J138" s="1">
        <v>1700</v>
      </c>
      <c r="K138" s="1" t="s">
        <v>20</v>
      </c>
      <c r="L138" s="1">
        <v>14250</v>
      </c>
      <c r="M138" s="1">
        <v>427.5</v>
      </c>
      <c r="N138" s="1">
        <v>14677.5</v>
      </c>
      <c r="O138" s="1">
        <v>14600</v>
      </c>
      <c r="P138" s="7">
        <v>77.5</v>
      </c>
    </row>
    <row r="139" spans="1:16">
      <c r="A139" s="1">
        <v>2560</v>
      </c>
      <c r="B139" s="14" t="s">
        <v>368</v>
      </c>
      <c r="C139" s="1" t="s">
        <v>376</v>
      </c>
      <c r="D139" s="1" t="s">
        <v>48</v>
      </c>
      <c r="E139" s="1" t="s">
        <v>271</v>
      </c>
      <c r="F139" s="1" t="s">
        <v>377</v>
      </c>
      <c r="G139" s="1">
        <v>3.23</v>
      </c>
      <c r="H139" s="1">
        <v>5020</v>
      </c>
      <c r="I139" s="1">
        <v>16214.6</v>
      </c>
      <c r="J139" s="1">
        <v>1300</v>
      </c>
      <c r="K139" s="1">
        <v>80</v>
      </c>
      <c r="L139" s="1">
        <v>17594.599999999999</v>
      </c>
      <c r="M139" s="1">
        <v>527.84</v>
      </c>
      <c r="N139" s="1">
        <v>18122.439999999999</v>
      </c>
      <c r="O139" s="1">
        <v>18100</v>
      </c>
      <c r="P139" s="7">
        <v>22.44</v>
      </c>
    </row>
    <row r="140" spans="1:16">
      <c r="A140" s="1">
        <v>2561</v>
      </c>
      <c r="B140" s="15" t="s">
        <v>368</v>
      </c>
      <c r="C140" s="1" t="s">
        <v>378</v>
      </c>
      <c r="D140" s="1" t="s">
        <v>52</v>
      </c>
      <c r="E140" s="1" t="s">
        <v>379</v>
      </c>
      <c r="F140" s="1" t="s">
        <v>380</v>
      </c>
      <c r="G140" s="1">
        <v>1.4</v>
      </c>
      <c r="H140" s="1">
        <v>5020</v>
      </c>
      <c r="I140" s="1">
        <v>7028</v>
      </c>
      <c r="J140" s="1">
        <v>1300</v>
      </c>
      <c r="K140" s="1">
        <v>80</v>
      </c>
      <c r="L140" s="1">
        <v>8408</v>
      </c>
      <c r="M140" s="1">
        <v>252.24</v>
      </c>
      <c r="N140" s="1">
        <v>8660.24</v>
      </c>
      <c r="O140" s="1">
        <v>8660</v>
      </c>
      <c r="P140" s="7">
        <v>0.24</v>
      </c>
    </row>
    <row r="141" spans="1:16">
      <c r="A141" s="1">
        <v>2531</v>
      </c>
      <c r="B141" s="14" t="s">
        <v>368</v>
      </c>
      <c r="C141" s="1" t="s">
        <v>381</v>
      </c>
      <c r="D141" s="1" t="s">
        <v>57</v>
      </c>
      <c r="E141" s="1" t="s">
        <v>360</v>
      </c>
      <c r="F141" s="1" t="s">
        <v>382</v>
      </c>
      <c r="G141" s="1">
        <v>4.5599999999999996</v>
      </c>
      <c r="H141" s="1">
        <v>5020</v>
      </c>
      <c r="I141" s="1">
        <v>22891.200000000001</v>
      </c>
      <c r="J141" s="1">
        <v>1824</v>
      </c>
      <c r="K141" s="1">
        <v>150</v>
      </c>
      <c r="L141" s="1">
        <v>24865.200000000001</v>
      </c>
      <c r="M141" s="1">
        <v>745.96</v>
      </c>
      <c r="N141" s="1">
        <v>25611.16</v>
      </c>
      <c r="O141" s="1">
        <v>25600</v>
      </c>
      <c r="P141" s="7">
        <v>11.16</v>
      </c>
    </row>
    <row r="142" spans="1:16">
      <c r="A142" s="1">
        <v>2532</v>
      </c>
      <c r="B142" s="15" t="s">
        <v>368</v>
      </c>
      <c r="C142" s="1" t="s">
        <v>383</v>
      </c>
      <c r="D142" s="1" t="s">
        <v>57</v>
      </c>
      <c r="E142" s="1" t="s">
        <v>27</v>
      </c>
      <c r="F142" s="1" t="s">
        <v>384</v>
      </c>
      <c r="G142" s="1">
        <v>3.16</v>
      </c>
      <c r="H142" s="1">
        <v>5020</v>
      </c>
      <c r="I142" s="1">
        <v>15863.2</v>
      </c>
      <c r="J142" s="1">
        <v>1264</v>
      </c>
      <c r="K142" s="1" t="s">
        <v>20</v>
      </c>
      <c r="L142" s="1">
        <v>17127.2</v>
      </c>
      <c r="M142" s="1">
        <v>513.82000000000005</v>
      </c>
      <c r="N142" s="1">
        <v>17641.02</v>
      </c>
      <c r="O142" s="1">
        <v>17600</v>
      </c>
      <c r="P142" s="7">
        <v>41.02</v>
      </c>
    </row>
    <row r="143" spans="1:16">
      <c r="A143" s="1">
        <v>2533</v>
      </c>
      <c r="B143" s="14" t="s">
        <v>385</v>
      </c>
      <c r="C143" s="1" t="s">
        <v>386</v>
      </c>
      <c r="D143" s="1" t="s">
        <v>62</v>
      </c>
      <c r="E143" s="1" t="s">
        <v>53</v>
      </c>
      <c r="F143" s="1" t="s">
        <v>387</v>
      </c>
      <c r="G143" s="1">
        <v>2.63</v>
      </c>
      <c r="H143" s="1">
        <v>5041</v>
      </c>
      <c r="I143" s="1">
        <v>13257.83</v>
      </c>
      <c r="J143" s="1">
        <v>1200</v>
      </c>
      <c r="K143" s="1" t="s">
        <v>20</v>
      </c>
      <c r="L143" s="1">
        <v>14457.83</v>
      </c>
      <c r="M143" s="1">
        <v>433.73</v>
      </c>
      <c r="N143" s="1">
        <v>14891.56</v>
      </c>
      <c r="O143" s="1">
        <v>14890</v>
      </c>
      <c r="P143" s="7">
        <v>1.56</v>
      </c>
    </row>
    <row r="144" spans="1:16">
      <c r="A144" s="1">
        <v>2562</v>
      </c>
      <c r="B144" s="15" t="s">
        <v>385</v>
      </c>
      <c r="C144" s="1" t="s">
        <v>388</v>
      </c>
      <c r="D144" s="1" t="s">
        <v>65</v>
      </c>
      <c r="E144" s="1" t="s">
        <v>27</v>
      </c>
      <c r="F144" s="1" t="s">
        <v>389</v>
      </c>
      <c r="G144" s="1">
        <v>1.63</v>
      </c>
      <c r="H144" s="1">
        <v>5041</v>
      </c>
      <c r="I144" s="1">
        <v>8216.83</v>
      </c>
      <c r="J144" s="1">
        <v>1200</v>
      </c>
      <c r="K144" s="1" t="s">
        <v>20</v>
      </c>
      <c r="L144" s="1">
        <v>9416.83</v>
      </c>
      <c r="M144" s="1">
        <v>282.5</v>
      </c>
      <c r="N144" s="1">
        <v>9699.33</v>
      </c>
      <c r="O144" s="1">
        <v>9700</v>
      </c>
      <c r="P144" s="7">
        <v>-0.67</v>
      </c>
    </row>
    <row r="145" spans="1:16">
      <c r="A145" s="1">
        <v>2563</v>
      </c>
      <c r="B145" s="14" t="s">
        <v>385</v>
      </c>
      <c r="C145" s="1" t="s">
        <v>390</v>
      </c>
      <c r="D145" s="1" t="s">
        <v>69</v>
      </c>
      <c r="E145" s="1" t="s">
        <v>22</v>
      </c>
      <c r="F145" s="1" t="s">
        <v>391</v>
      </c>
      <c r="G145" s="1">
        <v>1.68</v>
      </c>
      <c r="H145" s="1">
        <v>5041</v>
      </c>
      <c r="I145" s="1">
        <v>8468.8799999999992</v>
      </c>
      <c r="J145" s="1">
        <v>1050</v>
      </c>
      <c r="K145" s="1" t="s">
        <v>20</v>
      </c>
      <c r="L145" s="1">
        <v>9518.8799999999992</v>
      </c>
      <c r="M145" s="1">
        <v>285.57</v>
      </c>
      <c r="N145" s="1">
        <v>9804.4500000000007</v>
      </c>
      <c r="O145" s="1">
        <v>9800</v>
      </c>
      <c r="P145" s="7">
        <v>4.45</v>
      </c>
    </row>
    <row r="146" spans="1:16">
      <c r="A146" s="1">
        <v>2564</v>
      </c>
      <c r="B146" s="15" t="s">
        <v>109</v>
      </c>
      <c r="C146" s="1" t="s">
        <v>20</v>
      </c>
      <c r="D146" s="1"/>
      <c r="E146" s="1" t="s">
        <v>20</v>
      </c>
      <c r="F146" s="1" t="s">
        <v>20</v>
      </c>
      <c r="G146" s="1" t="s">
        <v>20</v>
      </c>
      <c r="H146" s="1" t="s">
        <v>20</v>
      </c>
      <c r="I146" s="1" t="s">
        <v>20</v>
      </c>
      <c r="J146" s="1" t="s">
        <v>20</v>
      </c>
      <c r="K146" s="1" t="s">
        <v>20</v>
      </c>
      <c r="L146" s="1" t="s">
        <v>20</v>
      </c>
      <c r="M146" s="1" t="s">
        <v>20</v>
      </c>
      <c r="N146" s="1" t="s">
        <v>20</v>
      </c>
      <c r="O146" s="1" t="s">
        <v>20</v>
      </c>
      <c r="P146" s="7" t="s">
        <v>20</v>
      </c>
    </row>
    <row r="147" spans="1:16">
      <c r="A147" s="1">
        <v>2537</v>
      </c>
      <c r="B147" s="14" t="s">
        <v>392</v>
      </c>
      <c r="C147" s="1" t="s">
        <v>393</v>
      </c>
      <c r="D147" s="1" t="s">
        <v>76</v>
      </c>
      <c r="E147" s="1" t="s">
        <v>27</v>
      </c>
      <c r="F147" s="1" t="s">
        <v>394</v>
      </c>
      <c r="G147" s="1">
        <v>4.21</v>
      </c>
      <c r="H147" s="1">
        <v>5041</v>
      </c>
      <c r="I147" s="1">
        <v>21222.61</v>
      </c>
      <c r="J147" s="1">
        <v>2800</v>
      </c>
      <c r="K147" s="1" t="s">
        <v>20</v>
      </c>
      <c r="L147" s="1">
        <v>24022.61</v>
      </c>
      <c r="M147" s="1">
        <v>720.68</v>
      </c>
      <c r="N147" s="1">
        <v>24743.29</v>
      </c>
      <c r="O147" s="1">
        <v>24700</v>
      </c>
      <c r="P147" s="7">
        <v>43.29</v>
      </c>
    </row>
    <row r="148" spans="1:16">
      <c r="A148" s="1">
        <v>2538</v>
      </c>
      <c r="B148" s="15">
        <v>16.112020000000001</v>
      </c>
      <c r="C148" s="1" t="s">
        <v>395</v>
      </c>
      <c r="D148" s="1" t="s">
        <v>62</v>
      </c>
      <c r="E148" s="1" t="s">
        <v>22</v>
      </c>
      <c r="F148" s="1" t="s">
        <v>396</v>
      </c>
      <c r="G148" s="1">
        <v>2.78</v>
      </c>
      <c r="H148" s="1">
        <v>5041</v>
      </c>
      <c r="I148" s="1">
        <v>14013.98</v>
      </c>
      <c r="J148" s="1">
        <v>1400</v>
      </c>
      <c r="K148" s="1" t="s">
        <v>20</v>
      </c>
      <c r="L148" s="1">
        <v>15413.98</v>
      </c>
      <c r="M148" s="1">
        <v>462.42</v>
      </c>
      <c r="N148" s="1">
        <v>15876.4</v>
      </c>
      <c r="O148" s="1">
        <v>15800</v>
      </c>
      <c r="P148" s="7">
        <v>76.400000000000006</v>
      </c>
    </row>
    <row r="149" spans="1:16">
      <c r="A149" s="1">
        <v>2539</v>
      </c>
      <c r="B149" s="14">
        <v>16.112020000000001</v>
      </c>
      <c r="C149" s="1" t="s">
        <v>397</v>
      </c>
      <c r="D149" s="1" t="s">
        <v>84</v>
      </c>
      <c r="E149" s="1" t="s">
        <v>247</v>
      </c>
      <c r="F149" s="1" t="s">
        <v>398</v>
      </c>
      <c r="G149" s="1">
        <v>3.95</v>
      </c>
      <c r="H149" s="1">
        <v>5041</v>
      </c>
      <c r="I149" s="1">
        <v>19911.95</v>
      </c>
      <c r="J149" s="1">
        <v>1580</v>
      </c>
      <c r="K149" s="1">
        <v>1800</v>
      </c>
      <c r="L149" s="1">
        <v>23291.95</v>
      </c>
      <c r="M149" s="1">
        <v>698.76</v>
      </c>
      <c r="N149" s="1">
        <v>23990.71</v>
      </c>
      <c r="O149" s="1">
        <v>23900</v>
      </c>
      <c r="P149" s="7">
        <v>90.71</v>
      </c>
    </row>
    <row r="150" spans="1:16">
      <c r="A150" s="1">
        <v>2567</v>
      </c>
      <c r="B150" s="15" t="s">
        <v>399</v>
      </c>
      <c r="C150" s="1" t="s">
        <v>294</v>
      </c>
      <c r="D150" s="1" t="s">
        <v>87</v>
      </c>
      <c r="E150" s="1" t="s">
        <v>271</v>
      </c>
      <c r="F150" s="1" t="s">
        <v>400</v>
      </c>
      <c r="G150" s="1">
        <v>15.01</v>
      </c>
      <c r="H150" s="1">
        <v>5036</v>
      </c>
      <c r="I150" s="1">
        <v>75590.36</v>
      </c>
      <c r="J150" s="1">
        <v>6004</v>
      </c>
      <c r="K150" s="1">
        <v>100</v>
      </c>
      <c r="L150" s="1">
        <v>81694.36</v>
      </c>
      <c r="M150" s="1">
        <v>2450.83</v>
      </c>
      <c r="N150" s="1">
        <v>84145.19</v>
      </c>
      <c r="O150" s="1">
        <v>84145</v>
      </c>
      <c r="P150" s="7">
        <v>0.19</v>
      </c>
    </row>
    <row r="151" spans="1:16">
      <c r="A151" s="1">
        <v>2568</v>
      </c>
      <c r="B151" s="14" t="s">
        <v>399</v>
      </c>
      <c r="C151" s="1" t="s">
        <v>401</v>
      </c>
      <c r="D151" s="1" t="s">
        <v>87</v>
      </c>
      <c r="E151" s="1" t="s">
        <v>181</v>
      </c>
      <c r="F151" s="1" t="s">
        <v>402</v>
      </c>
      <c r="G151" s="1">
        <v>4.88</v>
      </c>
      <c r="H151" s="1">
        <v>5036</v>
      </c>
      <c r="I151" s="1">
        <v>24575.68</v>
      </c>
      <c r="J151" s="1">
        <v>1952</v>
      </c>
      <c r="K151" s="1" t="s">
        <v>20</v>
      </c>
      <c r="L151" s="1">
        <v>26527.68</v>
      </c>
      <c r="M151" s="1">
        <v>795.83</v>
      </c>
      <c r="N151" s="1">
        <v>27323.51</v>
      </c>
      <c r="O151" s="1">
        <v>27320</v>
      </c>
      <c r="P151" s="7">
        <v>3.51</v>
      </c>
    </row>
    <row r="152" spans="1:16">
      <c r="A152" s="1">
        <v>2569</v>
      </c>
      <c r="B152" s="15" t="s">
        <v>399</v>
      </c>
      <c r="C152" s="1" t="s">
        <v>403</v>
      </c>
      <c r="D152" s="1" t="s">
        <v>31</v>
      </c>
      <c r="E152" s="1" t="s">
        <v>360</v>
      </c>
      <c r="F152" s="1" t="s">
        <v>404</v>
      </c>
      <c r="G152" s="1">
        <v>5.2</v>
      </c>
      <c r="H152" s="1">
        <v>5036</v>
      </c>
      <c r="I152" s="1">
        <v>26187.200000000001</v>
      </c>
      <c r="J152" s="1">
        <v>2080</v>
      </c>
      <c r="K152" s="1">
        <v>200</v>
      </c>
      <c r="L152" s="1">
        <v>28467.200000000001</v>
      </c>
      <c r="M152" s="1">
        <v>854.02</v>
      </c>
      <c r="N152" s="1">
        <v>29321.22</v>
      </c>
      <c r="O152" s="1">
        <v>29320</v>
      </c>
      <c r="P152" s="7">
        <v>1.22</v>
      </c>
    </row>
    <row r="153" spans="1:16">
      <c r="A153" s="1">
        <v>2570</v>
      </c>
      <c r="B153" s="14" t="s">
        <v>399</v>
      </c>
      <c r="C153" s="1" t="s">
        <v>405</v>
      </c>
      <c r="D153" s="1" t="s">
        <v>35</v>
      </c>
      <c r="E153" s="1" t="s">
        <v>372</v>
      </c>
      <c r="F153" s="1" t="s">
        <v>406</v>
      </c>
      <c r="G153" s="1">
        <v>1.4</v>
      </c>
      <c r="H153" s="1">
        <v>5036</v>
      </c>
      <c r="I153" s="1">
        <v>7050.4</v>
      </c>
      <c r="J153" s="1">
        <v>1300</v>
      </c>
      <c r="K153" s="1">
        <v>80</v>
      </c>
      <c r="L153" s="1">
        <v>8430.4</v>
      </c>
      <c r="M153" s="1">
        <v>252.91</v>
      </c>
      <c r="N153" s="1">
        <v>8683.31</v>
      </c>
      <c r="O153" s="1">
        <v>8680</v>
      </c>
      <c r="P153" s="7">
        <v>3.31</v>
      </c>
    </row>
    <row r="154" spans="1:16">
      <c r="A154" s="1">
        <v>2571</v>
      </c>
      <c r="B154" s="15" t="s">
        <v>399</v>
      </c>
      <c r="C154" s="1" t="s">
        <v>405</v>
      </c>
      <c r="D154" s="1" t="s">
        <v>38</v>
      </c>
      <c r="E154" s="1" t="s">
        <v>27</v>
      </c>
      <c r="F154" s="1" t="s">
        <v>407</v>
      </c>
      <c r="G154" s="1">
        <v>2.92</v>
      </c>
      <c r="H154" s="1">
        <v>5036</v>
      </c>
      <c r="I154" s="1">
        <v>14705.12</v>
      </c>
      <c r="J154" s="1">
        <v>1400</v>
      </c>
      <c r="K154" s="1" t="s">
        <v>20</v>
      </c>
      <c r="L154" s="1">
        <v>16105.12</v>
      </c>
      <c r="M154" s="1">
        <v>483.15</v>
      </c>
      <c r="N154" s="1">
        <v>16588.27</v>
      </c>
      <c r="O154" s="1">
        <v>16580</v>
      </c>
      <c r="P154" s="7">
        <v>8.27</v>
      </c>
    </row>
    <row r="155" spans="1:16">
      <c r="A155" s="1">
        <v>2572</v>
      </c>
      <c r="B155" s="14" t="s">
        <v>399</v>
      </c>
      <c r="C155" s="1" t="s">
        <v>408</v>
      </c>
      <c r="D155" s="1" t="s">
        <v>31</v>
      </c>
      <c r="E155" s="1" t="s">
        <v>271</v>
      </c>
      <c r="F155" s="1" t="s">
        <v>409</v>
      </c>
      <c r="G155" s="1">
        <v>2.34</v>
      </c>
      <c r="H155" s="1">
        <v>5036</v>
      </c>
      <c r="I155" s="1">
        <v>11784.24</v>
      </c>
      <c r="J155" s="1">
        <v>1500</v>
      </c>
      <c r="K155" s="1" t="s">
        <v>20</v>
      </c>
      <c r="L155" s="1">
        <v>13284.24</v>
      </c>
      <c r="M155" s="1">
        <v>398.53</v>
      </c>
      <c r="N155" s="1">
        <v>13682.77</v>
      </c>
      <c r="O155" s="1">
        <v>13780</v>
      </c>
      <c r="P155" s="7">
        <v>-97.23</v>
      </c>
    </row>
    <row r="156" spans="1:16">
      <c r="A156" s="1">
        <v>2573</v>
      </c>
      <c r="B156" s="15" t="s">
        <v>399</v>
      </c>
      <c r="C156" s="1" t="s">
        <v>410</v>
      </c>
      <c r="D156" s="1" t="s">
        <v>45</v>
      </c>
      <c r="E156" s="1" t="s">
        <v>271</v>
      </c>
      <c r="F156" s="1" t="s">
        <v>411</v>
      </c>
      <c r="G156" s="1">
        <v>1.69</v>
      </c>
      <c r="H156" s="1">
        <v>5036</v>
      </c>
      <c r="I156" s="1">
        <v>8510.84</v>
      </c>
      <c r="J156" s="1">
        <v>1300</v>
      </c>
      <c r="K156" s="1">
        <v>100</v>
      </c>
      <c r="L156" s="1">
        <v>9910.84</v>
      </c>
      <c r="M156" s="1">
        <v>297.33</v>
      </c>
      <c r="N156" s="1">
        <v>10208.17</v>
      </c>
      <c r="O156" s="1">
        <v>10200</v>
      </c>
      <c r="P156" s="7">
        <v>8.17</v>
      </c>
    </row>
    <row r="157" spans="1:16">
      <c r="A157" s="1">
        <v>2574</v>
      </c>
      <c r="B157" s="14" t="s">
        <v>412</v>
      </c>
      <c r="C157" s="1" t="s">
        <v>413</v>
      </c>
      <c r="D157" s="1" t="s">
        <v>48</v>
      </c>
      <c r="E157" s="1" t="s">
        <v>247</v>
      </c>
      <c r="F157" s="1" t="s">
        <v>414</v>
      </c>
      <c r="G157" s="1">
        <v>18.329999999999998</v>
      </c>
      <c r="H157" s="1">
        <v>5003</v>
      </c>
      <c r="I157" s="1">
        <v>91704.99</v>
      </c>
      <c r="J157" s="1">
        <v>7332</v>
      </c>
      <c r="K157" s="1">
        <v>2500</v>
      </c>
      <c r="L157" s="1">
        <v>101536.99</v>
      </c>
      <c r="M157" s="1">
        <v>3046.11</v>
      </c>
      <c r="N157" s="1">
        <v>104583.1</v>
      </c>
      <c r="O157" s="1">
        <v>104583</v>
      </c>
      <c r="P157" s="7">
        <v>0.1</v>
      </c>
    </row>
    <row r="158" spans="1:16">
      <c r="A158" s="1">
        <v>2575</v>
      </c>
      <c r="B158" s="15" t="s">
        <v>415</v>
      </c>
      <c r="C158" s="1" t="s">
        <v>416</v>
      </c>
      <c r="D158" s="1" t="s">
        <v>52</v>
      </c>
      <c r="E158" s="1" t="s">
        <v>271</v>
      </c>
      <c r="F158" s="1" t="s">
        <v>417</v>
      </c>
      <c r="G158" s="1">
        <v>1.57</v>
      </c>
      <c r="H158" s="1">
        <v>4971</v>
      </c>
      <c r="I158" s="1">
        <v>7804.47</v>
      </c>
      <c r="J158" s="1">
        <v>1300</v>
      </c>
      <c r="K158" s="1">
        <v>100</v>
      </c>
      <c r="L158" s="1">
        <v>9204.4699999999993</v>
      </c>
      <c r="M158" s="1">
        <v>276.13</v>
      </c>
      <c r="N158" s="1">
        <v>9480.6</v>
      </c>
      <c r="O158" s="1">
        <v>9450</v>
      </c>
      <c r="P158" s="7">
        <v>30.6</v>
      </c>
    </row>
    <row r="159" spans="1:16">
      <c r="A159" s="1">
        <v>2576</v>
      </c>
      <c r="B159" s="14" t="s">
        <v>109</v>
      </c>
      <c r="C159" s="1" t="s">
        <v>20</v>
      </c>
      <c r="D159" s="1"/>
      <c r="E159" s="1" t="s">
        <v>109</v>
      </c>
      <c r="F159" s="1" t="s">
        <v>20</v>
      </c>
      <c r="G159" s="1" t="s">
        <v>20</v>
      </c>
      <c r="H159" s="1" t="s">
        <v>20</v>
      </c>
      <c r="I159" s="1" t="s">
        <v>20</v>
      </c>
      <c r="J159" s="1" t="s">
        <v>20</v>
      </c>
      <c r="K159" s="1" t="s">
        <v>20</v>
      </c>
      <c r="L159" s="1" t="s">
        <v>20</v>
      </c>
      <c r="M159" s="1" t="s">
        <v>20</v>
      </c>
      <c r="N159" s="1" t="s">
        <v>20</v>
      </c>
      <c r="O159" s="1" t="s">
        <v>20</v>
      </c>
      <c r="P159" s="7" t="s">
        <v>20</v>
      </c>
    </row>
    <row r="160" spans="1:16">
      <c r="A160" s="1">
        <v>2577</v>
      </c>
      <c r="B160" s="15" t="s">
        <v>418</v>
      </c>
      <c r="C160" s="1" t="s">
        <v>419</v>
      </c>
      <c r="D160" s="1" t="s">
        <v>57</v>
      </c>
      <c r="E160" s="1" t="s">
        <v>27</v>
      </c>
      <c r="F160" s="1" t="s">
        <v>420</v>
      </c>
      <c r="G160" s="1">
        <v>2.4700000000000002</v>
      </c>
      <c r="H160" s="1">
        <v>4984</v>
      </c>
      <c r="I160" s="1">
        <v>12310.48</v>
      </c>
      <c r="J160" s="1">
        <v>1500</v>
      </c>
      <c r="K160" s="1" t="s">
        <v>20</v>
      </c>
      <c r="L160" s="1">
        <v>13810.48</v>
      </c>
      <c r="M160" s="1">
        <v>414.31</v>
      </c>
      <c r="N160" s="1">
        <v>14224.79</v>
      </c>
      <c r="O160" s="1">
        <v>14220</v>
      </c>
      <c r="P160" s="7">
        <v>4.79</v>
      </c>
    </row>
    <row r="161" spans="1:16">
      <c r="A161" s="1">
        <v>2578</v>
      </c>
      <c r="B161" s="14" t="s">
        <v>421</v>
      </c>
      <c r="C161" s="1" t="s">
        <v>422</v>
      </c>
      <c r="D161" s="1" t="s">
        <v>62</v>
      </c>
      <c r="E161" s="1" t="s">
        <v>22</v>
      </c>
      <c r="F161" s="1" t="s">
        <v>423</v>
      </c>
      <c r="G161" s="1">
        <v>3.02</v>
      </c>
      <c r="H161" s="1">
        <v>4984</v>
      </c>
      <c r="I161" s="1">
        <v>15051.68</v>
      </c>
      <c r="J161" s="1">
        <v>1812</v>
      </c>
      <c r="K161" s="1" t="s">
        <v>20</v>
      </c>
      <c r="L161" s="1">
        <v>16863.68</v>
      </c>
      <c r="M161" s="1">
        <v>505.91</v>
      </c>
      <c r="N161" s="1">
        <v>17369.59</v>
      </c>
      <c r="O161" s="1">
        <v>17360</v>
      </c>
      <c r="P161" s="7">
        <v>9.59</v>
      </c>
    </row>
    <row r="162" spans="1:16">
      <c r="A162" s="1">
        <v>2579</v>
      </c>
      <c r="B162" s="15" t="s">
        <v>421</v>
      </c>
      <c r="C162" s="1" t="s">
        <v>424</v>
      </c>
      <c r="D162" s="1" t="s">
        <v>65</v>
      </c>
      <c r="E162" s="1" t="s">
        <v>181</v>
      </c>
      <c r="F162" s="1" t="s">
        <v>425</v>
      </c>
      <c r="G162" s="1">
        <v>16.29</v>
      </c>
      <c r="H162" s="1">
        <v>4984</v>
      </c>
      <c r="I162" s="1">
        <v>81189.36</v>
      </c>
      <c r="J162" s="1">
        <v>9774</v>
      </c>
      <c r="K162" s="1" t="s">
        <v>20</v>
      </c>
      <c r="L162" s="1">
        <v>90963.36</v>
      </c>
      <c r="M162" s="1">
        <v>2728.9</v>
      </c>
      <c r="N162" s="1">
        <v>93692.26</v>
      </c>
      <c r="O162" s="1">
        <v>93690</v>
      </c>
      <c r="P162" s="7">
        <v>2.2599999999999998</v>
      </c>
    </row>
    <row r="163" spans="1:16">
      <c r="A163" s="1">
        <v>2580</v>
      </c>
      <c r="B163" s="14" t="s">
        <v>426</v>
      </c>
      <c r="C163" s="1" t="s">
        <v>427</v>
      </c>
      <c r="D163" s="1" t="s">
        <v>69</v>
      </c>
      <c r="E163" s="1" t="s">
        <v>22</v>
      </c>
      <c r="F163" s="1" t="s">
        <v>428</v>
      </c>
      <c r="G163" s="1">
        <v>2.74</v>
      </c>
      <c r="H163" s="1">
        <v>4974</v>
      </c>
      <c r="I163" s="1">
        <v>13628.76</v>
      </c>
      <c r="J163" s="1">
        <v>1500</v>
      </c>
      <c r="K163" s="1" t="s">
        <v>20</v>
      </c>
      <c r="L163" s="1">
        <v>15128.76</v>
      </c>
      <c r="M163" s="1">
        <v>453.86</v>
      </c>
      <c r="N163" s="1">
        <v>15582.62</v>
      </c>
      <c r="O163" s="1">
        <v>15500</v>
      </c>
      <c r="P163" s="7">
        <v>82.62</v>
      </c>
    </row>
    <row r="164" spans="1:16">
      <c r="A164" s="1">
        <v>2581</v>
      </c>
      <c r="B164" s="15" t="s">
        <v>426</v>
      </c>
      <c r="C164" s="1" t="s">
        <v>429</v>
      </c>
      <c r="D164" s="1" t="s">
        <v>31</v>
      </c>
      <c r="E164" s="1" t="s">
        <v>27</v>
      </c>
      <c r="F164" s="1" t="s">
        <v>430</v>
      </c>
      <c r="G164" s="1">
        <v>1.84</v>
      </c>
      <c r="H164" s="1">
        <v>4975</v>
      </c>
      <c r="I164" s="1">
        <v>9154</v>
      </c>
      <c r="J164" s="1">
        <v>1300</v>
      </c>
      <c r="K164" s="1" t="s">
        <v>20</v>
      </c>
      <c r="L164" s="1">
        <v>10454</v>
      </c>
      <c r="M164" s="1">
        <v>313.62</v>
      </c>
      <c r="N164" s="1">
        <v>10767.62</v>
      </c>
      <c r="O164" s="1">
        <v>10770</v>
      </c>
      <c r="P164" s="7">
        <v>-2.38</v>
      </c>
    </row>
    <row r="165" spans="1:16">
      <c r="A165" s="1">
        <v>2582</v>
      </c>
      <c r="B165" s="14" t="s">
        <v>426</v>
      </c>
      <c r="C165" s="1" t="s">
        <v>431</v>
      </c>
      <c r="D165" s="1" t="s">
        <v>35</v>
      </c>
      <c r="E165" s="1" t="s">
        <v>27</v>
      </c>
      <c r="F165" s="1" t="s">
        <v>432</v>
      </c>
      <c r="G165" s="1">
        <v>0.67</v>
      </c>
      <c r="H165" s="1">
        <v>4975</v>
      </c>
      <c r="I165" s="1">
        <v>3333.25</v>
      </c>
      <c r="J165" s="1">
        <v>1000</v>
      </c>
      <c r="K165" s="1" t="s">
        <v>20</v>
      </c>
      <c r="L165" s="1">
        <v>4333.25</v>
      </c>
      <c r="M165" s="1">
        <v>130</v>
      </c>
      <c r="N165" s="1">
        <v>4463.25</v>
      </c>
      <c r="O165" s="1">
        <v>4460</v>
      </c>
      <c r="P165" s="7">
        <v>3.25</v>
      </c>
    </row>
    <row r="166" spans="1:16">
      <c r="A166" s="1">
        <v>2583</v>
      </c>
      <c r="B166" s="15" t="s">
        <v>433</v>
      </c>
      <c r="C166" s="1" t="s">
        <v>434</v>
      </c>
      <c r="D166" s="1" t="s">
        <v>38</v>
      </c>
      <c r="E166" s="1" t="s">
        <v>181</v>
      </c>
      <c r="F166" s="1" t="s">
        <v>435</v>
      </c>
      <c r="G166" s="1">
        <v>5.05</v>
      </c>
      <c r="H166" s="1">
        <v>4850</v>
      </c>
      <c r="I166" s="1">
        <v>24492.5</v>
      </c>
      <c r="J166" s="1">
        <v>3030</v>
      </c>
      <c r="K166" s="1" t="s">
        <v>20</v>
      </c>
      <c r="L166" s="1">
        <v>27522.5</v>
      </c>
      <c r="M166" s="1">
        <v>825.67499999999995</v>
      </c>
      <c r="N166" s="1">
        <v>28348.18</v>
      </c>
      <c r="O166" s="1">
        <v>28350</v>
      </c>
      <c r="P166" s="7">
        <v>-1.83</v>
      </c>
    </row>
    <row r="167" spans="1:16">
      <c r="A167" s="1">
        <v>2584</v>
      </c>
      <c r="B167" s="14" t="s">
        <v>433</v>
      </c>
      <c r="C167" s="1" t="s">
        <v>436</v>
      </c>
      <c r="D167" s="1" t="s">
        <v>31</v>
      </c>
      <c r="E167" s="1" t="s">
        <v>437</v>
      </c>
      <c r="F167" s="1" t="s">
        <v>438</v>
      </c>
      <c r="G167" s="1">
        <v>5.15</v>
      </c>
      <c r="H167" s="1">
        <v>4850</v>
      </c>
      <c r="I167" s="1">
        <v>24977.5</v>
      </c>
      <c r="J167" s="1">
        <v>3090</v>
      </c>
      <c r="K167" s="1">
        <v>100</v>
      </c>
      <c r="L167" s="1">
        <v>28167.5</v>
      </c>
      <c r="M167" s="1">
        <v>845.02499999999998</v>
      </c>
      <c r="N167" s="1">
        <v>29012.53</v>
      </c>
      <c r="O167" s="1">
        <v>29000</v>
      </c>
      <c r="P167" s="7">
        <v>12.53</v>
      </c>
    </row>
    <row r="168" spans="1:16">
      <c r="A168" s="1">
        <v>2585</v>
      </c>
      <c r="B168" s="15" t="s">
        <v>433</v>
      </c>
      <c r="C168" s="1" t="s">
        <v>439</v>
      </c>
      <c r="D168" s="1" t="s">
        <v>45</v>
      </c>
      <c r="E168" s="1" t="s">
        <v>42</v>
      </c>
      <c r="F168" s="1" t="s">
        <v>440</v>
      </c>
      <c r="G168" s="1">
        <v>1.34</v>
      </c>
      <c r="H168" s="1">
        <v>4850</v>
      </c>
      <c r="I168" s="1">
        <v>6499</v>
      </c>
      <c r="J168" s="1">
        <v>1300</v>
      </c>
      <c r="K168" s="1">
        <v>150</v>
      </c>
      <c r="L168" s="1">
        <v>7949</v>
      </c>
      <c r="M168" s="1">
        <v>238.47</v>
      </c>
      <c r="N168" s="1">
        <v>8187.47</v>
      </c>
      <c r="O168" s="1">
        <v>8180</v>
      </c>
      <c r="P168" s="7">
        <v>7.47</v>
      </c>
    </row>
    <row r="169" spans="1:16">
      <c r="A169" s="1">
        <v>2586</v>
      </c>
      <c r="B169" s="14" t="s">
        <v>433</v>
      </c>
      <c r="C169" s="1" t="s">
        <v>441</v>
      </c>
      <c r="D169" s="1" t="s">
        <v>48</v>
      </c>
      <c r="E169" s="1" t="s">
        <v>27</v>
      </c>
      <c r="F169" s="1" t="s">
        <v>330</v>
      </c>
      <c r="G169" s="1">
        <v>2.25</v>
      </c>
      <c r="H169" s="1">
        <v>4850</v>
      </c>
      <c r="I169" s="1">
        <v>10912.5</v>
      </c>
      <c r="J169" s="1">
        <v>1500</v>
      </c>
      <c r="K169" s="1" t="s">
        <v>20</v>
      </c>
      <c r="L169" s="1">
        <v>12412.5</v>
      </c>
      <c r="M169" s="1">
        <v>372.375</v>
      </c>
      <c r="N169" s="1">
        <v>12784.88</v>
      </c>
      <c r="O169" s="1">
        <v>12784</v>
      </c>
      <c r="P169" s="7">
        <v>0.875</v>
      </c>
    </row>
    <row r="170" spans="1:16">
      <c r="A170" s="1">
        <v>2587</v>
      </c>
      <c r="B170" s="15" t="s">
        <v>433</v>
      </c>
      <c r="C170" s="1" t="s">
        <v>111</v>
      </c>
      <c r="D170" s="1" t="s">
        <v>52</v>
      </c>
      <c r="E170" s="1" t="s">
        <v>27</v>
      </c>
      <c r="F170" s="1" t="s">
        <v>442</v>
      </c>
      <c r="G170" s="1">
        <v>1.89</v>
      </c>
      <c r="H170" s="1">
        <v>4850</v>
      </c>
      <c r="I170" s="1">
        <v>9166.5</v>
      </c>
      <c r="J170" s="1">
        <v>1300</v>
      </c>
      <c r="K170" s="1" t="s">
        <v>20</v>
      </c>
      <c r="L170" s="1">
        <v>10466.5</v>
      </c>
      <c r="M170" s="1">
        <v>313.995</v>
      </c>
      <c r="N170" s="1">
        <v>10780.5</v>
      </c>
      <c r="O170" s="1">
        <v>10780</v>
      </c>
      <c r="P170" s="7">
        <v>0.495</v>
      </c>
    </row>
    <row r="171" spans="1:16">
      <c r="A171" s="1">
        <v>2588</v>
      </c>
      <c r="B171" s="14" t="s">
        <v>443</v>
      </c>
      <c r="C171" s="1" t="s">
        <v>444</v>
      </c>
      <c r="D171" s="1" t="s">
        <v>57</v>
      </c>
      <c r="E171" s="1" t="s">
        <v>27</v>
      </c>
      <c r="F171" s="1" t="s">
        <v>445</v>
      </c>
      <c r="G171" s="1">
        <v>2.29</v>
      </c>
      <c r="H171" s="1">
        <v>4850</v>
      </c>
      <c r="I171" s="1">
        <v>11106.5</v>
      </c>
      <c r="J171" s="1">
        <v>1500</v>
      </c>
      <c r="K171" s="1" t="s">
        <v>20</v>
      </c>
      <c r="L171" s="1">
        <v>12606.5</v>
      </c>
      <c r="M171" s="1">
        <v>378.19499999999999</v>
      </c>
      <c r="N171" s="1">
        <v>12984.7</v>
      </c>
      <c r="O171" s="1">
        <v>12980</v>
      </c>
      <c r="P171" s="7">
        <v>4.6950000000000003</v>
      </c>
    </row>
    <row r="172" spans="1:16">
      <c r="A172" s="1">
        <v>2589</v>
      </c>
      <c r="B172" s="15" t="s">
        <v>443</v>
      </c>
      <c r="C172" s="1" t="s">
        <v>446</v>
      </c>
      <c r="D172" s="1" t="s">
        <v>57</v>
      </c>
      <c r="E172" s="1" t="s">
        <v>140</v>
      </c>
      <c r="F172" s="1" t="s">
        <v>447</v>
      </c>
      <c r="G172" s="1">
        <v>2.23</v>
      </c>
      <c r="H172" s="1">
        <v>4850</v>
      </c>
      <c r="I172" s="1">
        <v>10815.5</v>
      </c>
      <c r="J172" s="1">
        <v>1500</v>
      </c>
      <c r="K172" s="1">
        <v>80</v>
      </c>
      <c r="L172" s="1">
        <v>12395.5</v>
      </c>
      <c r="M172" s="1">
        <v>371.86500000000001</v>
      </c>
      <c r="N172" s="1">
        <v>12767.37</v>
      </c>
      <c r="O172" s="1">
        <v>12750</v>
      </c>
      <c r="P172" s="7">
        <v>17.364999999999998</v>
      </c>
    </row>
    <row r="173" spans="1:16">
      <c r="A173" s="1">
        <v>2590</v>
      </c>
      <c r="B173" s="14" t="s">
        <v>448</v>
      </c>
      <c r="C173" s="1" t="s">
        <v>449</v>
      </c>
      <c r="D173" s="1" t="s">
        <v>62</v>
      </c>
      <c r="E173" s="1" t="s">
        <v>27</v>
      </c>
      <c r="F173" s="1" t="s">
        <v>450</v>
      </c>
      <c r="G173" s="1">
        <v>1.89</v>
      </c>
      <c r="H173" s="1">
        <v>4838</v>
      </c>
      <c r="I173" s="1">
        <v>9143.82</v>
      </c>
      <c r="J173" s="1">
        <v>1250</v>
      </c>
      <c r="K173" s="1" t="s">
        <v>20</v>
      </c>
      <c r="L173" s="1">
        <v>10393.82</v>
      </c>
      <c r="M173" s="1">
        <v>311.81459999999998</v>
      </c>
      <c r="N173" s="1">
        <v>10705.63</v>
      </c>
      <c r="O173" s="1">
        <v>10700</v>
      </c>
      <c r="P173" s="7">
        <v>5.6345999999999998</v>
      </c>
    </row>
    <row r="174" spans="1:16">
      <c r="A174" s="1">
        <v>2591</v>
      </c>
      <c r="B174" s="15" t="s">
        <v>448</v>
      </c>
      <c r="C174" s="1" t="s">
        <v>451</v>
      </c>
      <c r="D174" s="1" t="s">
        <v>65</v>
      </c>
      <c r="E174" s="1" t="s">
        <v>27</v>
      </c>
      <c r="F174" s="1" t="s">
        <v>452</v>
      </c>
      <c r="G174" s="1">
        <v>0.88</v>
      </c>
      <c r="H174" s="1">
        <v>4838</v>
      </c>
      <c r="I174" s="1">
        <v>4257.4399999999996</v>
      </c>
      <c r="J174" s="1">
        <v>900</v>
      </c>
      <c r="K174" s="1" t="s">
        <v>20</v>
      </c>
      <c r="L174" s="1">
        <v>5157.4399999999996</v>
      </c>
      <c r="M174" s="1">
        <v>154.72319999999999</v>
      </c>
      <c r="N174" s="1">
        <v>5312.16</v>
      </c>
      <c r="O174" s="1">
        <v>5300</v>
      </c>
      <c r="P174" s="7">
        <v>12.1632</v>
      </c>
    </row>
    <row r="175" spans="1:16">
      <c r="A175" s="1">
        <v>2592</v>
      </c>
      <c r="B175" s="14" t="s">
        <v>448</v>
      </c>
      <c r="C175" s="1" t="s">
        <v>453</v>
      </c>
      <c r="D175" s="1" t="s">
        <v>69</v>
      </c>
      <c r="E175" s="1" t="s">
        <v>360</v>
      </c>
      <c r="F175" s="1" t="s">
        <v>454</v>
      </c>
      <c r="G175" s="1">
        <v>1.52</v>
      </c>
      <c r="H175" s="1">
        <v>4838</v>
      </c>
      <c r="I175" s="1">
        <v>7353.76</v>
      </c>
      <c r="J175" s="1">
        <v>1300</v>
      </c>
      <c r="K175" s="1">
        <v>100</v>
      </c>
      <c r="L175" s="1">
        <v>8753.76</v>
      </c>
      <c r="M175" s="1">
        <v>262.61279999999999</v>
      </c>
      <c r="N175" s="1">
        <v>9016.3700000000008</v>
      </c>
      <c r="O175" s="1">
        <v>9000</v>
      </c>
      <c r="P175" s="7">
        <v>16.372800000000002</v>
      </c>
    </row>
    <row r="176" spans="1:16">
      <c r="A176" s="1">
        <v>2593</v>
      </c>
      <c r="B176" s="15" t="s">
        <v>455</v>
      </c>
      <c r="C176" s="1" t="s">
        <v>456</v>
      </c>
      <c r="D176" s="1" t="s">
        <v>31</v>
      </c>
      <c r="E176" s="1" t="s">
        <v>22</v>
      </c>
      <c r="F176" s="1" t="s">
        <v>457</v>
      </c>
      <c r="G176" s="1">
        <v>1.71</v>
      </c>
      <c r="H176" s="1">
        <v>4785</v>
      </c>
      <c r="I176" s="1">
        <v>8182.35</v>
      </c>
      <c r="J176" s="1">
        <v>1400</v>
      </c>
      <c r="K176" s="1" t="s">
        <v>20</v>
      </c>
      <c r="L176" s="1">
        <v>9582.35</v>
      </c>
      <c r="M176" s="1">
        <v>287.47050000000002</v>
      </c>
      <c r="N176" s="1">
        <v>9869.82</v>
      </c>
      <c r="O176" s="1">
        <v>9850</v>
      </c>
      <c r="P176" s="7">
        <v>19.820499999999999</v>
      </c>
    </row>
    <row r="177" spans="1:16">
      <c r="A177" s="1">
        <v>2594</v>
      </c>
      <c r="B177" s="14" t="s">
        <v>455</v>
      </c>
      <c r="C177" s="1" t="s">
        <v>458</v>
      </c>
      <c r="D177" s="1" t="s">
        <v>35</v>
      </c>
      <c r="E177" s="1" t="s">
        <v>247</v>
      </c>
      <c r="F177" s="1" t="s">
        <v>459</v>
      </c>
      <c r="G177" s="1">
        <v>4.04</v>
      </c>
      <c r="H177" s="1">
        <v>4785</v>
      </c>
      <c r="I177" s="1">
        <v>19331.400000000001</v>
      </c>
      <c r="J177" s="1">
        <v>2424</v>
      </c>
      <c r="K177" s="1">
        <v>1800</v>
      </c>
      <c r="L177" s="1">
        <v>23555.4</v>
      </c>
      <c r="M177" s="1">
        <v>706.66200000000003</v>
      </c>
      <c r="N177" s="1">
        <v>24262.06</v>
      </c>
      <c r="O177" s="1">
        <v>24200</v>
      </c>
      <c r="P177" s="7">
        <v>62.061999999999998</v>
      </c>
    </row>
    <row r="178" spans="1:16">
      <c r="A178" s="1">
        <v>2595</v>
      </c>
      <c r="B178" s="15" t="s">
        <v>455</v>
      </c>
      <c r="C178" s="1" t="s">
        <v>460</v>
      </c>
      <c r="D178" s="1" t="s">
        <v>38</v>
      </c>
      <c r="E178" s="1" t="s">
        <v>27</v>
      </c>
      <c r="F178" s="1" t="s">
        <v>461</v>
      </c>
      <c r="G178" s="1">
        <v>1.01</v>
      </c>
      <c r="H178" s="1">
        <v>4785</v>
      </c>
      <c r="I178" s="1">
        <v>4832.8500000000004</v>
      </c>
      <c r="J178" s="1">
        <v>1300</v>
      </c>
      <c r="K178" s="1" t="s">
        <v>20</v>
      </c>
      <c r="L178" s="1">
        <v>6132.85</v>
      </c>
      <c r="M178" s="1">
        <v>183.9855</v>
      </c>
      <c r="N178" s="1">
        <v>6316.84</v>
      </c>
      <c r="O178" s="1">
        <v>6300</v>
      </c>
      <c r="P178" s="7">
        <v>16.8355</v>
      </c>
    </row>
    <row r="179" spans="1:16">
      <c r="A179" s="1">
        <v>2596</v>
      </c>
      <c r="B179" s="14" t="s">
        <v>455</v>
      </c>
      <c r="C179" s="1" t="s">
        <v>462</v>
      </c>
      <c r="D179" s="1" t="s">
        <v>31</v>
      </c>
      <c r="E179" s="1" t="s">
        <v>27</v>
      </c>
      <c r="F179" s="1" t="s">
        <v>463</v>
      </c>
      <c r="G179" s="1">
        <v>0.78</v>
      </c>
      <c r="H179" s="1">
        <v>4785</v>
      </c>
      <c r="I179" s="1">
        <v>3732.3</v>
      </c>
      <c r="J179" s="1">
        <v>1000</v>
      </c>
      <c r="K179" s="1" t="s">
        <v>20</v>
      </c>
      <c r="L179" s="1">
        <v>4732.3</v>
      </c>
      <c r="M179" s="1">
        <v>141.96899999999999</v>
      </c>
      <c r="N179" s="1">
        <v>4874.2700000000004</v>
      </c>
      <c r="O179" s="1">
        <v>4870</v>
      </c>
      <c r="P179" s="7">
        <v>4.2690000000000001</v>
      </c>
    </row>
    <row r="180" spans="1:16">
      <c r="A180" s="1">
        <v>2597</v>
      </c>
      <c r="B180" s="15" t="s">
        <v>464</v>
      </c>
      <c r="C180" s="1" t="s">
        <v>465</v>
      </c>
      <c r="D180" s="1" t="s">
        <v>45</v>
      </c>
      <c r="E180" s="1" t="s">
        <v>42</v>
      </c>
      <c r="F180" s="1" t="s">
        <v>466</v>
      </c>
      <c r="G180" s="1">
        <v>2.46</v>
      </c>
      <c r="H180" s="1">
        <v>4785</v>
      </c>
      <c r="I180" s="1">
        <v>11771.1</v>
      </c>
      <c r="J180" s="1">
        <v>1400</v>
      </c>
      <c r="K180" s="1">
        <v>200</v>
      </c>
      <c r="L180" s="1">
        <v>13371.1</v>
      </c>
      <c r="M180" s="1">
        <v>401.13299999999998</v>
      </c>
      <c r="N180" s="1">
        <v>13772.23</v>
      </c>
      <c r="O180" s="1">
        <v>13770</v>
      </c>
      <c r="P180" s="7">
        <v>2.2330000000000001</v>
      </c>
    </row>
    <row r="181" spans="1:16">
      <c r="A181" s="1">
        <v>2598</v>
      </c>
      <c r="B181" s="14" t="s">
        <v>464</v>
      </c>
      <c r="C181" s="1" t="s">
        <v>467</v>
      </c>
      <c r="D181" s="1" t="s">
        <v>48</v>
      </c>
      <c r="E181" s="1" t="s">
        <v>27</v>
      </c>
      <c r="F181" s="1" t="s">
        <v>468</v>
      </c>
      <c r="G181" s="1">
        <v>3.04</v>
      </c>
      <c r="H181" s="1">
        <v>4785</v>
      </c>
      <c r="I181" s="1">
        <v>14546.4</v>
      </c>
      <c r="J181" s="1">
        <v>1185</v>
      </c>
      <c r="K181" s="1" t="s">
        <v>20</v>
      </c>
      <c r="L181" s="1">
        <v>15731.4</v>
      </c>
      <c r="M181" s="1">
        <v>471.94200000000001</v>
      </c>
      <c r="N181" s="1">
        <v>16203.34</v>
      </c>
      <c r="O181" s="1">
        <v>16200</v>
      </c>
      <c r="P181" s="7">
        <v>3.3420000000000001</v>
      </c>
    </row>
    <row r="182" spans="1:16">
      <c r="A182" s="1">
        <v>2599</v>
      </c>
      <c r="B182" s="15" t="s">
        <v>464</v>
      </c>
      <c r="C182" s="1" t="s">
        <v>469</v>
      </c>
      <c r="D182" s="1" t="s">
        <v>52</v>
      </c>
      <c r="E182" s="1" t="s">
        <v>140</v>
      </c>
      <c r="F182" s="1" t="s">
        <v>470</v>
      </c>
      <c r="G182" s="1">
        <v>0.86</v>
      </c>
      <c r="H182" s="1">
        <v>4785</v>
      </c>
      <c r="I182" s="1">
        <v>4115.1000000000004</v>
      </c>
      <c r="J182" s="1">
        <v>1000</v>
      </c>
      <c r="K182" s="1" t="s">
        <v>20</v>
      </c>
      <c r="L182" s="1">
        <v>5115.1000000000004</v>
      </c>
      <c r="M182" s="1">
        <v>153.453</v>
      </c>
      <c r="N182" s="1">
        <v>5268.55</v>
      </c>
      <c r="O182" s="1">
        <v>5250</v>
      </c>
      <c r="P182" s="7">
        <v>18.553000000000001</v>
      </c>
    </row>
    <row r="183" spans="1:16">
      <c r="A183" s="1">
        <v>2600</v>
      </c>
      <c r="B183" s="14" t="s">
        <v>464</v>
      </c>
      <c r="C183" s="1" t="s">
        <v>471</v>
      </c>
      <c r="D183" s="1" t="s">
        <v>57</v>
      </c>
      <c r="E183" s="1" t="s">
        <v>22</v>
      </c>
      <c r="F183" s="1" t="s">
        <v>472</v>
      </c>
      <c r="G183" s="1">
        <v>2.78</v>
      </c>
      <c r="H183" s="1">
        <v>4785</v>
      </c>
      <c r="I183" s="1">
        <v>13302.3</v>
      </c>
      <c r="J183" s="1">
        <v>1400</v>
      </c>
      <c r="K183" s="1" t="s">
        <v>20</v>
      </c>
      <c r="L183" s="1">
        <v>14702.3</v>
      </c>
      <c r="M183" s="1">
        <v>441.06900000000002</v>
      </c>
      <c r="N183" s="1">
        <v>15143.37</v>
      </c>
      <c r="O183" s="1">
        <v>15050</v>
      </c>
      <c r="P183" s="7">
        <v>93.369</v>
      </c>
    </row>
    <row r="184" spans="1:16">
      <c r="A184" s="1">
        <v>2540</v>
      </c>
      <c r="B184" s="15" t="s">
        <v>473</v>
      </c>
      <c r="C184" s="1" t="s">
        <v>388</v>
      </c>
      <c r="D184" s="1" t="s">
        <v>57</v>
      </c>
      <c r="E184" s="1" t="s">
        <v>42</v>
      </c>
      <c r="F184" s="1" t="s">
        <v>474</v>
      </c>
      <c r="G184" s="1">
        <v>5.32</v>
      </c>
      <c r="H184" s="1">
        <v>5041</v>
      </c>
      <c r="I184" s="1">
        <v>26818</v>
      </c>
      <c r="J184" s="1">
        <v>2128</v>
      </c>
      <c r="K184" s="1">
        <v>300</v>
      </c>
      <c r="L184" s="1">
        <v>29246</v>
      </c>
      <c r="M184" s="1">
        <v>877.38</v>
      </c>
      <c r="N184" s="1">
        <v>30123.38</v>
      </c>
      <c r="O184" s="1">
        <v>30120</v>
      </c>
      <c r="P184" s="7">
        <v>3.38</v>
      </c>
    </row>
    <row r="185" spans="1:16">
      <c r="A185" s="1">
        <v>2541</v>
      </c>
      <c r="B185" s="14" t="s">
        <v>473</v>
      </c>
      <c r="C185" s="1" t="s">
        <v>475</v>
      </c>
      <c r="D185" s="1" t="s">
        <v>62</v>
      </c>
      <c r="E185" s="1" t="s">
        <v>27</v>
      </c>
      <c r="F185" s="1" t="s">
        <v>476</v>
      </c>
      <c r="G185" s="1">
        <v>0.48</v>
      </c>
      <c r="H185" s="1">
        <v>4767</v>
      </c>
      <c r="I185" s="1">
        <v>2288.16</v>
      </c>
      <c r="J185" s="1">
        <v>900</v>
      </c>
      <c r="K185" s="1" t="s">
        <v>20</v>
      </c>
      <c r="L185" s="1">
        <v>3188.16</v>
      </c>
      <c r="M185" s="1">
        <v>95.644800000000004</v>
      </c>
      <c r="N185" s="1">
        <v>3283.8047999999999</v>
      </c>
      <c r="O185" s="1">
        <v>3280</v>
      </c>
      <c r="P185" s="7">
        <v>3.8048000000000002</v>
      </c>
    </row>
    <row r="186" spans="1:16">
      <c r="A186" s="1">
        <v>2542</v>
      </c>
      <c r="B186" s="15" t="s">
        <v>477</v>
      </c>
      <c r="C186" s="1" t="s">
        <v>20</v>
      </c>
      <c r="D186" s="1" t="s">
        <v>65</v>
      </c>
      <c r="E186" s="1" t="s">
        <v>157</v>
      </c>
      <c r="F186" s="1" t="s">
        <v>478</v>
      </c>
      <c r="G186" s="1">
        <v>4.3899999999999997</v>
      </c>
      <c r="H186" s="1">
        <v>4767</v>
      </c>
      <c r="I186" s="1">
        <v>20927</v>
      </c>
      <c r="J186" s="1">
        <v>3118</v>
      </c>
      <c r="K186" s="1">
        <v>80</v>
      </c>
      <c r="L186" s="1">
        <v>24125</v>
      </c>
      <c r="M186" s="1">
        <v>723.75</v>
      </c>
      <c r="N186" s="1">
        <v>24848.75</v>
      </c>
      <c r="O186" s="1">
        <v>24840</v>
      </c>
      <c r="P186" s="7">
        <v>8.75</v>
      </c>
    </row>
    <row r="187" spans="1:16">
      <c r="A187" s="1">
        <v>2543</v>
      </c>
      <c r="B187" s="14" t="s">
        <v>477</v>
      </c>
      <c r="C187" s="1" t="s">
        <v>479</v>
      </c>
      <c r="D187" s="1" t="s">
        <v>69</v>
      </c>
      <c r="E187" s="1" t="s">
        <v>27</v>
      </c>
      <c r="F187" s="1" t="s">
        <v>480</v>
      </c>
      <c r="G187" s="1">
        <v>1.56</v>
      </c>
      <c r="H187" s="1">
        <v>4767</v>
      </c>
      <c r="I187" s="1">
        <v>7436.52</v>
      </c>
      <c r="J187" s="1">
        <v>1400</v>
      </c>
      <c r="K187" s="1" t="s">
        <v>20</v>
      </c>
      <c r="L187" s="1">
        <v>8836.52</v>
      </c>
      <c r="M187" s="1">
        <v>265.09559999999999</v>
      </c>
      <c r="N187" s="1">
        <v>9101.6155999999992</v>
      </c>
      <c r="O187" s="1">
        <v>9000</v>
      </c>
      <c r="P187" s="7">
        <v>101.6156</v>
      </c>
    </row>
    <row r="188" spans="1:16">
      <c r="A188" s="1">
        <v>2544</v>
      </c>
      <c r="B188" s="15" t="s">
        <v>477</v>
      </c>
      <c r="C188" s="1" t="s">
        <v>481</v>
      </c>
      <c r="D188" s="1" t="s">
        <v>31</v>
      </c>
      <c r="E188" s="1" t="s">
        <v>27</v>
      </c>
      <c r="F188" s="1" t="s">
        <v>482</v>
      </c>
      <c r="G188" s="1">
        <v>0.93</v>
      </c>
      <c r="H188" s="1">
        <v>4767</v>
      </c>
      <c r="I188" s="1">
        <v>4433.3100000000004</v>
      </c>
      <c r="J188" s="1">
        <v>900</v>
      </c>
      <c r="K188" s="1" t="s">
        <v>20</v>
      </c>
      <c r="L188" s="1">
        <v>5333.31</v>
      </c>
      <c r="M188" s="1">
        <v>159.99930000000001</v>
      </c>
      <c r="N188" s="1">
        <v>5493.3092999999999</v>
      </c>
      <c r="O188" s="1">
        <v>5490</v>
      </c>
      <c r="P188" s="7">
        <v>3.3092999999999999</v>
      </c>
    </row>
    <row r="189" spans="1:16">
      <c r="A189" s="1">
        <v>2545</v>
      </c>
      <c r="B189" s="14" t="s">
        <v>483</v>
      </c>
      <c r="C189" s="1" t="s">
        <v>479</v>
      </c>
      <c r="D189" s="1" t="s">
        <v>35</v>
      </c>
      <c r="E189" s="1" t="s">
        <v>22</v>
      </c>
      <c r="F189" s="1" t="s">
        <v>484</v>
      </c>
      <c r="G189" s="1">
        <v>2.76</v>
      </c>
      <c r="H189" s="1">
        <v>4843</v>
      </c>
      <c r="I189" s="1">
        <v>13366.68</v>
      </c>
      <c r="J189" s="1">
        <v>1500</v>
      </c>
      <c r="K189" s="1" t="s">
        <v>20</v>
      </c>
      <c r="L189" s="1">
        <v>14866.68</v>
      </c>
      <c r="M189" s="1">
        <v>446.00040000000001</v>
      </c>
      <c r="N189" s="1">
        <v>15312.68</v>
      </c>
      <c r="O189" s="1">
        <v>15300</v>
      </c>
      <c r="P189" s="7">
        <v>12.680400000000001</v>
      </c>
    </row>
    <row r="190" spans="1:16">
      <c r="A190" s="1">
        <v>2546</v>
      </c>
      <c r="B190" s="15" t="s">
        <v>485</v>
      </c>
      <c r="C190" s="1" t="s">
        <v>486</v>
      </c>
      <c r="D190" s="1" t="s">
        <v>38</v>
      </c>
      <c r="E190" s="1" t="s">
        <v>72</v>
      </c>
      <c r="F190" s="1" t="s">
        <v>487</v>
      </c>
      <c r="G190" s="1">
        <v>10.050000000000001</v>
      </c>
      <c r="H190" s="1">
        <v>4696</v>
      </c>
      <c r="I190" s="1">
        <v>47194.8</v>
      </c>
      <c r="J190" s="1">
        <v>4020</v>
      </c>
      <c r="K190" s="1">
        <v>2200</v>
      </c>
      <c r="L190" s="1">
        <v>53414.8</v>
      </c>
      <c r="M190" s="1">
        <v>1602.444</v>
      </c>
      <c r="N190" s="1">
        <v>55017.243999999999</v>
      </c>
      <c r="O190" s="1">
        <v>55000</v>
      </c>
      <c r="P190" s="7">
        <v>17.244</v>
      </c>
    </row>
    <row r="191" spans="1:16">
      <c r="A191" s="1">
        <v>2547</v>
      </c>
      <c r="B191" s="14" t="s">
        <v>488</v>
      </c>
      <c r="C191" s="1" t="s">
        <v>489</v>
      </c>
      <c r="D191" s="1" t="s">
        <v>31</v>
      </c>
      <c r="E191" s="1" t="s">
        <v>22</v>
      </c>
      <c r="F191" s="1" t="s">
        <v>490</v>
      </c>
      <c r="G191" s="1">
        <v>2</v>
      </c>
      <c r="H191" s="1">
        <v>4871</v>
      </c>
      <c r="I191" s="1">
        <v>9742</v>
      </c>
      <c r="J191" s="1">
        <v>1400</v>
      </c>
      <c r="K191" s="1">
        <v>50</v>
      </c>
      <c r="L191" s="1">
        <v>11192</v>
      </c>
      <c r="M191" s="1">
        <v>335.76</v>
      </c>
      <c r="N191" s="1">
        <v>11527.76</v>
      </c>
      <c r="O191" s="1">
        <v>11520</v>
      </c>
      <c r="P191" s="7">
        <v>7.76</v>
      </c>
    </row>
    <row r="192" spans="1:16">
      <c r="A192" s="1">
        <v>2548</v>
      </c>
      <c r="B192" s="15" t="s">
        <v>491</v>
      </c>
      <c r="C192" s="1" t="s">
        <v>492</v>
      </c>
      <c r="D192" s="1" t="s">
        <v>45</v>
      </c>
      <c r="E192" s="1" t="s">
        <v>27</v>
      </c>
      <c r="F192" s="1" t="s">
        <v>493</v>
      </c>
      <c r="G192" s="1">
        <v>4.6100000000000003</v>
      </c>
      <c r="H192" s="1">
        <v>4871</v>
      </c>
      <c r="I192" s="1">
        <v>22455.31</v>
      </c>
      <c r="J192" s="1">
        <v>1844</v>
      </c>
      <c r="K192" s="1" t="s">
        <v>20</v>
      </c>
      <c r="L192" s="1">
        <v>24299.31</v>
      </c>
      <c r="M192" s="1">
        <v>728.97929999999997</v>
      </c>
      <c r="N192" s="1">
        <v>25028.289000000001</v>
      </c>
      <c r="O192" s="1">
        <v>25000</v>
      </c>
      <c r="P192" s="7">
        <v>28.289300000000001</v>
      </c>
    </row>
    <row r="193" spans="1:16">
      <c r="A193" s="1">
        <v>2549</v>
      </c>
      <c r="B193" s="14" t="s">
        <v>494</v>
      </c>
      <c r="C193" s="1" t="s">
        <v>495</v>
      </c>
      <c r="D193" s="1" t="s">
        <v>48</v>
      </c>
      <c r="E193" s="1" t="s">
        <v>157</v>
      </c>
      <c r="F193" s="1" t="s">
        <v>496</v>
      </c>
      <c r="G193" s="1">
        <v>43.09</v>
      </c>
      <c r="H193" s="1">
        <v>4871</v>
      </c>
      <c r="I193" s="1">
        <v>209891.39</v>
      </c>
      <c r="J193" s="1">
        <v>16805</v>
      </c>
      <c r="K193" s="1">
        <v>2000</v>
      </c>
      <c r="L193" s="1">
        <v>228696.39</v>
      </c>
      <c r="M193" s="1">
        <v>6860.8917000000001</v>
      </c>
      <c r="N193" s="1">
        <v>235557.28</v>
      </c>
      <c r="O193" s="1">
        <v>235500</v>
      </c>
      <c r="P193" s="7">
        <v>57.281700000000001</v>
      </c>
    </row>
    <row r="194" spans="1:16">
      <c r="A194" s="1">
        <v>2550</v>
      </c>
      <c r="B194" s="15" t="s">
        <v>494</v>
      </c>
      <c r="C194" s="1" t="s">
        <v>479</v>
      </c>
      <c r="D194" s="1" t="s">
        <v>52</v>
      </c>
      <c r="E194" s="1" t="s">
        <v>22</v>
      </c>
      <c r="F194" s="1" t="s">
        <v>497</v>
      </c>
      <c r="G194" s="1">
        <v>1.25</v>
      </c>
      <c r="H194" s="1">
        <v>4871</v>
      </c>
      <c r="I194" s="1">
        <v>6088.75</v>
      </c>
      <c r="J194" s="1">
        <v>1300</v>
      </c>
      <c r="K194" s="1" t="s">
        <v>20</v>
      </c>
      <c r="L194" s="1">
        <v>7388.75</v>
      </c>
      <c r="M194" s="1">
        <v>221.66249999999999</v>
      </c>
      <c r="N194" s="1">
        <v>7610.4125000000004</v>
      </c>
      <c r="O194" s="1">
        <v>7600</v>
      </c>
      <c r="P194" s="7">
        <v>10.4125</v>
      </c>
    </row>
    <row r="195" spans="1:16">
      <c r="A195" s="1">
        <v>2601</v>
      </c>
      <c r="B195" s="14" t="s">
        <v>498</v>
      </c>
      <c r="C195" s="1" t="s">
        <v>499</v>
      </c>
      <c r="D195" s="1" t="s">
        <v>57</v>
      </c>
      <c r="E195" s="1" t="s">
        <v>271</v>
      </c>
      <c r="F195" s="1" t="s">
        <v>500</v>
      </c>
      <c r="G195" s="1">
        <v>1.6</v>
      </c>
      <c r="H195" s="1">
        <v>4851</v>
      </c>
      <c r="I195" s="1">
        <v>7761.6</v>
      </c>
      <c r="J195" s="1">
        <v>1300</v>
      </c>
      <c r="K195" s="1">
        <v>80</v>
      </c>
      <c r="L195" s="1">
        <v>9141.6</v>
      </c>
      <c r="M195" s="1">
        <v>274.24799999999999</v>
      </c>
      <c r="N195" s="1">
        <v>9415.848</v>
      </c>
      <c r="O195" s="1">
        <v>9410</v>
      </c>
      <c r="P195" s="7">
        <v>5.8479999999999999</v>
      </c>
    </row>
    <row r="196" spans="1:16">
      <c r="A196" s="1">
        <v>2602</v>
      </c>
      <c r="B196" s="15" t="s">
        <v>498</v>
      </c>
      <c r="C196" s="1" t="s">
        <v>501</v>
      </c>
      <c r="D196" s="1" t="s">
        <v>57</v>
      </c>
      <c r="E196" s="1" t="s">
        <v>271</v>
      </c>
      <c r="F196" s="1" t="s">
        <v>502</v>
      </c>
      <c r="G196" s="1">
        <v>0.8</v>
      </c>
      <c r="H196" s="1">
        <v>4851</v>
      </c>
      <c r="I196" s="1">
        <v>3880.8</v>
      </c>
      <c r="J196" s="1">
        <v>1000</v>
      </c>
      <c r="K196" s="1" t="s">
        <v>20</v>
      </c>
      <c r="L196" s="1">
        <v>4880.8</v>
      </c>
      <c r="M196" s="1">
        <v>146.42400000000001</v>
      </c>
      <c r="N196" s="1">
        <v>5027.2240000000002</v>
      </c>
      <c r="O196" s="1">
        <v>5020</v>
      </c>
      <c r="P196" s="7">
        <v>7.2240000000000002</v>
      </c>
    </row>
    <row r="197" spans="1:16">
      <c r="A197" s="1">
        <v>2603</v>
      </c>
      <c r="B197" s="14" t="s">
        <v>498</v>
      </c>
      <c r="C197" s="1" t="s">
        <v>503</v>
      </c>
      <c r="D197" s="1" t="s">
        <v>62</v>
      </c>
      <c r="E197" s="1" t="s">
        <v>72</v>
      </c>
      <c r="F197" s="1" t="s">
        <v>504</v>
      </c>
      <c r="G197" s="1">
        <v>4.72</v>
      </c>
      <c r="H197" s="1">
        <v>4851</v>
      </c>
      <c r="I197" s="1">
        <v>22896.720000000001</v>
      </c>
      <c r="J197" s="1">
        <v>1840.8</v>
      </c>
      <c r="K197" s="1">
        <v>1800</v>
      </c>
      <c r="L197" s="1">
        <v>26537.52</v>
      </c>
      <c r="M197" s="1">
        <v>796.12559999999996</v>
      </c>
      <c r="N197" s="1">
        <v>27333.646000000001</v>
      </c>
      <c r="O197" s="1">
        <v>27300</v>
      </c>
      <c r="P197" s="7">
        <v>33.645600000000002</v>
      </c>
    </row>
    <row r="198" spans="1:16">
      <c r="A198" s="1">
        <v>2604</v>
      </c>
      <c r="B198" s="15" t="s">
        <v>505</v>
      </c>
      <c r="C198" s="1" t="s">
        <v>506</v>
      </c>
      <c r="D198" s="1" t="s">
        <v>65</v>
      </c>
      <c r="E198" s="1" t="s">
        <v>72</v>
      </c>
      <c r="F198" s="1" t="s">
        <v>507</v>
      </c>
      <c r="G198" s="1">
        <v>4.67</v>
      </c>
      <c r="H198" s="1">
        <v>4851</v>
      </c>
      <c r="I198" s="1">
        <v>22654.17</v>
      </c>
      <c r="J198" s="1">
        <v>1821.3</v>
      </c>
      <c r="K198" s="1">
        <v>2200</v>
      </c>
      <c r="L198" s="1">
        <v>26675.47</v>
      </c>
      <c r="M198" s="1">
        <v>800.26409999999998</v>
      </c>
      <c r="N198" s="1">
        <v>27475.734</v>
      </c>
      <c r="O198" s="1">
        <v>27470</v>
      </c>
      <c r="P198" s="7">
        <v>5.7340999999999998</v>
      </c>
    </row>
    <row r="199" spans="1:16">
      <c r="A199" s="1">
        <v>2605</v>
      </c>
      <c r="B199" s="14" t="s">
        <v>508</v>
      </c>
      <c r="C199" s="1" t="s">
        <v>20</v>
      </c>
      <c r="D199" s="1"/>
      <c r="E199" s="1" t="s">
        <v>508</v>
      </c>
      <c r="F199" s="1" t="s">
        <v>20</v>
      </c>
      <c r="G199" s="1" t="s">
        <v>20</v>
      </c>
      <c r="H199" s="1" t="s">
        <v>20</v>
      </c>
      <c r="I199" s="1" t="s">
        <v>20</v>
      </c>
      <c r="J199" s="1" t="s">
        <v>20</v>
      </c>
      <c r="K199" s="1" t="s">
        <v>20</v>
      </c>
      <c r="L199" s="1" t="s">
        <v>20</v>
      </c>
      <c r="M199" s="1" t="s">
        <v>20</v>
      </c>
      <c r="N199" s="1" t="s">
        <v>20</v>
      </c>
      <c r="O199" s="1" t="s">
        <v>20</v>
      </c>
      <c r="P199" s="7" t="s">
        <v>20</v>
      </c>
    </row>
    <row r="200" spans="1:16">
      <c r="A200" s="1">
        <v>2606</v>
      </c>
      <c r="B200" s="15" t="s">
        <v>505</v>
      </c>
      <c r="C200" s="1" t="s">
        <v>509</v>
      </c>
      <c r="D200" s="1" t="s">
        <v>31</v>
      </c>
      <c r="E200" s="1" t="s">
        <v>39</v>
      </c>
      <c r="F200" s="1" t="s">
        <v>510</v>
      </c>
      <c r="G200" s="1">
        <v>7.46</v>
      </c>
      <c r="H200" s="1">
        <v>4851</v>
      </c>
      <c r="I200" s="1">
        <v>36188.46</v>
      </c>
      <c r="J200" s="1">
        <v>2909.4</v>
      </c>
      <c r="K200" s="1" t="s">
        <v>20</v>
      </c>
      <c r="L200" s="1">
        <v>39097.86</v>
      </c>
      <c r="M200" s="1">
        <v>1172.9358</v>
      </c>
      <c r="N200" s="1">
        <v>40270.796000000002</v>
      </c>
      <c r="O200" s="1">
        <v>40260</v>
      </c>
      <c r="P200" s="7">
        <v>10.7958</v>
      </c>
    </row>
    <row r="201" spans="1:16">
      <c r="A201" s="1">
        <v>2607</v>
      </c>
      <c r="B201" s="14" t="s">
        <v>505</v>
      </c>
      <c r="C201" s="1" t="s">
        <v>511</v>
      </c>
      <c r="D201" s="1" t="s">
        <v>35</v>
      </c>
      <c r="E201" s="1" t="s">
        <v>512</v>
      </c>
      <c r="F201" s="1" t="s">
        <v>513</v>
      </c>
      <c r="G201" s="1">
        <v>16.04</v>
      </c>
      <c r="H201" s="1">
        <v>4851</v>
      </c>
      <c r="I201" s="1">
        <v>77810.039999999994</v>
      </c>
      <c r="J201" s="1">
        <v>6255.6</v>
      </c>
      <c r="K201" s="1">
        <v>160</v>
      </c>
      <c r="L201" s="1">
        <v>84225.64</v>
      </c>
      <c r="M201" s="1">
        <v>2526.7692000000002</v>
      </c>
      <c r="N201" s="1">
        <v>86752.409</v>
      </c>
      <c r="O201" s="1">
        <v>86750</v>
      </c>
      <c r="P201" s="7">
        <v>2.4091999999999998</v>
      </c>
    </row>
    <row r="202" spans="1:16">
      <c r="A202" s="1">
        <v>2608</v>
      </c>
      <c r="B202" s="15" t="s">
        <v>514</v>
      </c>
      <c r="C202" s="1" t="s">
        <v>479</v>
      </c>
      <c r="D202" s="1" t="s">
        <v>38</v>
      </c>
      <c r="E202" s="1" t="s">
        <v>22</v>
      </c>
      <c r="F202" s="1" t="s">
        <v>515</v>
      </c>
      <c r="G202" s="1">
        <v>1.33</v>
      </c>
      <c r="H202" s="1">
        <v>4900</v>
      </c>
      <c r="I202" s="1">
        <v>6517</v>
      </c>
      <c r="J202" s="1">
        <v>1300</v>
      </c>
      <c r="K202" s="1" t="s">
        <v>20</v>
      </c>
      <c r="L202" s="1">
        <v>7817</v>
      </c>
      <c r="M202" s="1">
        <v>234.51</v>
      </c>
      <c r="N202" s="1">
        <v>8051.51</v>
      </c>
      <c r="O202" s="1">
        <v>7828</v>
      </c>
      <c r="P202" s="7">
        <v>223.51</v>
      </c>
    </row>
    <row r="203" spans="1:16">
      <c r="A203" s="1">
        <v>2609</v>
      </c>
      <c r="B203" s="14" t="s">
        <v>516</v>
      </c>
      <c r="C203" s="1" t="s">
        <v>517</v>
      </c>
      <c r="D203" s="1" t="s">
        <v>31</v>
      </c>
      <c r="E203" s="1" t="s">
        <v>271</v>
      </c>
      <c r="F203" s="1" t="s">
        <v>518</v>
      </c>
      <c r="G203" s="1">
        <v>2.87</v>
      </c>
      <c r="H203" s="1">
        <v>4843</v>
      </c>
      <c r="I203" s="1">
        <v>13899.41</v>
      </c>
      <c r="J203" s="1">
        <v>1500</v>
      </c>
      <c r="K203" s="1">
        <v>80</v>
      </c>
      <c r="L203" s="1">
        <v>15479.41</v>
      </c>
      <c r="M203" s="1">
        <v>464.38229999999999</v>
      </c>
      <c r="N203" s="1">
        <v>15943.791999999999</v>
      </c>
      <c r="O203" s="1">
        <v>15940</v>
      </c>
      <c r="P203" s="7">
        <v>3.7923</v>
      </c>
    </row>
    <row r="204" spans="1:16">
      <c r="A204" s="1">
        <v>2610</v>
      </c>
      <c r="B204" s="15" t="s">
        <v>516</v>
      </c>
      <c r="C204" s="1" t="s">
        <v>517</v>
      </c>
      <c r="D204" s="1" t="s">
        <v>45</v>
      </c>
      <c r="E204" s="1" t="s">
        <v>27</v>
      </c>
      <c r="F204" s="1" t="s">
        <v>519</v>
      </c>
      <c r="G204" s="1">
        <v>1.24</v>
      </c>
      <c r="H204" s="1">
        <v>4843</v>
      </c>
      <c r="I204" s="1">
        <v>6005.32</v>
      </c>
      <c r="J204" s="1">
        <v>1300</v>
      </c>
      <c r="K204" s="1" t="s">
        <v>20</v>
      </c>
      <c r="L204" s="1">
        <v>7305.32</v>
      </c>
      <c r="M204" s="1">
        <v>219.15960000000001</v>
      </c>
      <c r="N204" s="1">
        <v>7524.4795999999997</v>
      </c>
      <c r="O204" s="1">
        <v>7500</v>
      </c>
      <c r="P204" s="7">
        <v>24.479600000000001</v>
      </c>
    </row>
    <row r="205" spans="1:16">
      <c r="A205" s="1">
        <v>2611</v>
      </c>
      <c r="B205" s="14" t="s">
        <v>516</v>
      </c>
      <c r="C205" s="1" t="s">
        <v>520</v>
      </c>
      <c r="D205" s="1" t="s">
        <v>48</v>
      </c>
      <c r="E205" s="1" t="s">
        <v>27</v>
      </c>
      <c r="F205" s="1" t="s">
        <v>521</v>
      </c>
      <c r="G205" s="1">
        <v>0.45</v>
      </c>
      <c r="H205" s="1">
        <v>4843</v>
      </c>
      <c r="I205" s="1">
        <v>2179.35</v>
      </c>
      <c r="J205" s="1">
        <v>830</v>
      </c>
      <c r="K205" s="1" t="s">
        <v>20</v>
      </c>
      <c r="L205" s="1">
        <v>3009.35</v>
      </c>
      <c r="M205" s="1">
        <v>90.280500000000004</v>
      </c>
      <c r="N205" s="1">
        <v>3099.6305000000002</v>
      </c>
      <c r="O205" s="1">
        <v>3100</v>
      </c>
      <c r="P205" s="7">
        <v>-0.3695</v>
      </c>
    </row>
    <row r="206" spans="1:16">
      <c r="A206" s="1">
        <v>2612</v>
      </c>
      <c r="B206" s="15" t="s">
        <v>516</v>
      </c>
      <c r="C206" s="1" t="s">
        <v>522</v>
      </c>
      <c r="D206" s="1" t="s">
        <v>52</v>
      </c>
      <c r="E206" s="1" t="s">
        <v>27</v>
      </c>
      <c r="F206" s="1" t="s">
        <v>523</v>
      </c>
      <c r="G206" s="1">
        <v>2.35</v>
      </c>
      <c r="H206" s="1">
        <v>4843</v>
      </c>
      <c r="I206" s="1">
        <v>11381.05</v>
      </c>
      <c r="J206" s="1">
        <v>1500</v>
      </c>
      <c r="K206" s="1" t="s">
        <v>20</v>
      </c>
      <c r="L206" s="1">
        <v>12881.05</v>
      </c>
      <c r="M206" s="1">
        <v>386.43150000000003</v>
      </c>
      <c r="N206" s="1">
        <v>13267.482</v>
      </c>
      <c r="O206" s="1">
        <v>13260</v>
      </c>
      <c r="P206" s="7">
        <v>7.4814999999999996</v>
      </c>
    </row>
    <row r="207" spans="1:16">
      <c r="A207" s="1">
        <v>2613</v>
      </c>
      <c r="B207" s="14" t="s">
        <v>524</v>
      </c>
      <c r="C207" s="1" t="s">
        <v>525</v>
      </c>
      <c r="D207" s="1" t="s">
        <v>57</v>
      </c>
      <c r="E207" s="1" t="s">
        <v>526</v>
      </c>
      <c r="F207" s="1" t="s">
        <v>527</v>
      </c>
      <c r="G207" s="1">
        <v>4.4800000000000004</v>
      </c>
      <c r="H207" s="1">
        <v>4767</v>
      </c>
      <c r="I207" s="1">
        <v>21356.16</v>
      </c>
      <c r="J207" s="1">
        <v>1792</v>
      </c>
      <c r="K207" s="1" t="s">
        <v>20</v>
      </c>
      <c r="L207" s="1">
        <v>23148.16</v>
      </c>
      <c r="M207" s="1">
        <v>694.44479999999999</v>
      </c>
      <c r="N207" s="1">
        <v>23842.605</v>
      </c>
      <c r="O207" s="1">
        <v>23840</v>
      </c>
      <c r="P207" s="7">
        <v>2.6048</v>
      </c>
    </row>
    <row r="208" spans="1:16">
      <c r="A208" s="1">
        <v>2614</v>
      </c>
      <c r="B208" s="15" t="s">
        <v>524</v>
      </c>
      <c r="C208" s="1" t="s">
        <v>528</v>
      </c>
      <c r="D208" s="1" t="s">
        <v>57</v>
      </c>
      <c r="E208" s="1" t="s">
        <v>271</v>
      </c>
      <c r="F208" s="1" t="s">
        <v>529</v>
      </c>
      <c r="G208" s="1">
        <v>1.1299999999999999</v>
      </c>
      <c r="H208" s="1">
        <v>4847</v>
      </c>
      <c r="I208" s="1">
        <v>5477.11</v>
      </c>
      <c r="J208" s="1">
        <v>1300</v>
      </c>
      <c r="K208" s="1">
        <v>80</v>
      </c>
      <c r="L208" s="1">
        <v>6857.11</v>
      </c>
      <c r="M208" s="1">
        <v>205.7133</v>
      </c>
      <c r="N208" s="1">
        <v>7062.8233</v>
      </c>
      <c r="O208" s="1">
        <v>7060</v>
      </c>
      <c r="P208" s="7">
        <v>2.8233000000000001</v>
      </c>
    </row>
    <row r="209" spans="1:16">
      <c r="A209" s="1">
        <v>2615</v>
      </c>
      <c r="B209" s="14" t="s">
        <v>524</v>
      </c>
      <c r="C209" s="1" t="s">
        <v>525</v>
      </c>
      <c r="D209" s="1" t="s">
        <v>62</v>
      </c>
      <c r="E209" s="1" t="s">
        <v>72</v>
      </c>
      <c r="F209" s="1" t="s">
        <v>530</v>
      </c>
      <c r="G209" s="1">
        <v>2.83</v>
      </c>
      <c r="H209" s="1">
        <v>4847</v>
      </c>
      <c r="I209" s="1">
        <v>13717.01</v>
      </c>
      <c r="J209" s="1">
        <v>1132</v>
      </c>
      <c r="K209" s="1">
        <v>2200</v>
      </c>
      <c r="L209" s="1">
        <v>17049.009999999998</v>
      </c>
      <c r="M209" s="1">
        <v>511.47030000000001</v>
      </c>
      <c r="N209" s="1">
        <v>17560.48</v>
      </c>
      <c r="O209" s="1">
        <v>17560</v>
      </c>
      <c r="P209" s="7">
        <v>0.4803</v>
      </c>
    </row>
    <row r="210" spans="1:16">
      <c r="A210" s="1">
        <v>2616</v>
      </c>
      <c r="B210" s="15" t="s">
        <v>531</v>
      </c>
      <c r="C210" s="1" t="s">
        <v>532</v>
      </c>
      <c r="D210" s="1" t="s">
        <v>65</v>
      </c>
      <c r="E210" s="1" t="s">
        <v>533</v>
      </c>
      <c r="F210" s="1" t="s">
        <v>534</v>
      </c>
      <c r="G210" s="1">
        <v>0.28000000000000003</v>
      </c>
      <c r="H210" s="1">
        <v>4861</v>
      </c>
      <c r="I210" s="1">
        <v>1361.08</v>
      </c>
      <c r="J210" s="1">
        <v>580</v>
      </c>
      <c r="K210" s="1" t="s">
        <v>20</v>
      </c>
      <c r="L210" s="1">
        <v>1941.08</v>
      </c>
      <c r="M210" s="1">
        <v>58.232399999999998</v>
      </c>
      <c r="N210" s="1">
        <v>1999.3124</v>
      </c>
      <c r="O210" s="1">
        <v>2000</v>
      </c>
      <c r="P210" s="7">
        <v>-0.68759999999999999</v>
      </c>
    </row>
    <row r="211" spans="1:16">
      <c r="A211" s="1">
        <v>2617</v>
      </c>
      <c r="B211" s="14" t="s">
        <v>531</v>
      </c>
      <c r="C211" s="1" t="s">
        <v>535</v>
      </c>
      <c r="D211" s="1" t="s">
        <v>69</v>
      </c>
      <c r="E211" s="1" t="s">
        <v>27</v>
      </c>
      <c r="F211" s="1" t="s">
        <v>536</v>
      </c>
      <c r="G211" s="1">
        <v>1.31</v>
      </c>
      <c r="H211" s="1">
        <v>4861</v>
      </c>
      <c r="I211" s="1">
        <v>6367.91</v>
      </c>
      <c r="J211" s="1">
        <v>1300</v>
      </c>
      <c r="K211" s="1" t="s">
        <v>20</v>
      </c>
      <c r="L211" s="1">
        <v>7667.91</v>
      </c>
      <c r="M211" s="1">
        <v>230.03729999999999</v>
      </c>
      <c r="N211" s="1">
        <v>7897.9472999999998</v>
      </c>
      <c r="O211" s="1">
        <v>7890</v>
      </c>
      <c r="P211" s="7">
        <v>7.9473000000000003</v>
      </c>
    </row>
    <row r="212" spans="1:16">
      <c r="A212" s="1">
        <v>2618</v>
      </c>
      <c r="B212" s="15" t="s">
        <v>531</v>
      </c>
      <c r="C212" s="1" t="s">
        <v>537</v>
      </c>
      <c r="D212" s="1" t="s">
        <v>31</v>
      </c>
      <c r="E212" s="1" t="s">
        <v>72</v>
      </c>
      <c r="F212" s="1" t="s">
        <v>538</v>
      </c>
      <c r="G212" s="1">
        <v>3.75</v>
      </c>
      <c r="H212" s="1">
        <v>4861</v>
      </c>
      <c r="I212" s="1">
        <v>18228.75</v>
      </c>
      <c r="J212" s="1">
        <v>1500</v>
      </c>
      <c r="K212" s="1">
        <v>1700</v>
      </c>
      <c r="L212" s="1">
        <v>21428.75</v>
      </c>
      <c r="M212" s="1">
        <v>642.86249999999995</v>
      </c>
      <c r="N212" s="1">
        <v>22071.613000000001</v>
      </c>
      <c r="O212" s="1">
        <v>22070</v>
      </c>
      <c r="P212" s="7">
        <v>1.6125</v>
      </c>
    </row>
    <row r="213" spans="1:16">
      <c r="A213" s="1">
        <v>2619</v>
      </c>
      <c r="B213" s="14" t="s">
        <v>539</v>
      </c>
      <c r="C213" s="1" t="s">
        <v>540</v>
      </c>
      <c r="D213" s="1" t="s">
        <v>35</v>
      </c>
      <c r="E213" s="1" t="s">
        <v>271</v>
      </c>
      <c r="F213" s="1" t="s">
        <v>541</v>
      </c>
      <c r="G213" s="1">
        <v>1.65</v>
      </c>
      <c r="H213" s="1">
        <v>4861</v>
      </c>
      <c r="I213" s="1">
        <v>8020.65</v>
      </c>
      <c r="J213" s="1">
        <v>1400</v>
      </c>
      <c r="K213" s="1" t="s">
        <v>20</v>
      </c>
      <c r="L213" s="1">
        <v>9420.65</v>
      </c>
      <c r="M213" s="1">
        <v>282.61950000000002</v>
      </c>
      <c r="N213" s="1">
        <v>9703.2695000000003</v>
      </c>
      <c r="O213" s="1">
        <v>9700</v>
      </c>
      <c r="P213" s="7">
        <v>3.2694999999999999</v>
      </c>
    </row>
    <row r="214" spans="1:16">
      <c r="A214" s="1">
        <v>2620</v>
      </c>
      <c r="B214" s="15" t="s">
        <v>542</v>
      </c>
      <c r="C214" s="1" t="s">
        <v>543</v>
      </c>
      <c r="D214" s="1" t="s">
        <v>38</v>
      </c>
      <c r="E214" s="1" t="s">
        <v>372</v>
      </c>
      <c r="F214" s="1" t="s">
        <v>544</v>
      </c>
      <c r="G214" s="1">
        <v>6.18</v>
      </c>
      <c r="H214" s="1">
        <v>4850</v>
      </c>
      <c r="I214" s="1">
        <v>29973</v>
      </c>
      <c r="J214" s="1">
        <v>2472</v>
      </c>
      <c r="K214" s="1">
        <v>80</v>
      </c>
      <c r="L214" s="1">
        <v>32525</v>
      </c>
      <c r="M214" s="1">
        <v>975.75</v>
      </c>
      <c r="N214" s="1">
        <v>33500.75</v>
      </c>
      <c r="O214" s="1">
        <v>33500</v>
      </c>
      <c r="P214" s="7">
        <v>0.75</v>
      </c>
    </row>
    <row r="215" spans="1:16">
      <c r="A215" s="1">
        <v>2621</v>
      </c>
      <c r="B215" s="14" t="s">
        <v>545</v>
      </c>
      <c r="C215" s="1" t="s">
        <v>546</v>
      </c>
      <c r="D215" s="1" t="s">
        <v>31</v>
      </c>
      <c r="E215" s="1" t="s">
        <v>39</v>
      </c>
      <c r="F215" s="1" t="s">
        <v>547</v>
      </c>
      <c r="G215" s="1">
        <v>10.86</v>
      </c>
      <c r="H215" s="1">
        <v>4785</v>
      </c>
      <c r="I215" s="1">
        <v>51965.1</v>
      </c>
      <c r="J215" s="1">
        <v>4344</v>
      </c>
      <c r="K215" s="1" t="s">
        <v>20</v>
      </c>
      <c r="L215" s="1">
        <v>56309.1</v>
      </c>
      <c r="M215" s="1">
        <v>1689.2729999999999</v>
      </c>
      <c r="N215" s="1">
        <v>57998.373</v>
      </c>
      <c r="O215" s="1">
        <v>57990</v>
      </c>
      <c r="P215" s="7">
        <v>8.3729999999999993</v>
      </c>
    </row>
    <row r="216" spans="1:16">
      <c r="A216" s="1">
        <v>2622</v>
      </c>
      <c r="B216" s="15" t="s">
        <v>548</v>
      </c>
      <c r="C216" s="1" t="s">
        <v>549</v>
      </c>
      <c r="D216" s="1" t="s">
        <v>45</v>
      </c>
      <c r="E216" s="1" t="s">
        <v>72</v>
      </c>
      <c r="F216" s="1" t="s">
        <v>550</v>
      </c>
      <c r="G216" s="1">
        <v>6.22</v>
      </c>
      <c r="H216" s="1">
        <v>4904</v>
      </c>
      <c r="I216" s="1">
        <v>30502.880000000001</v>
      </c>
      <c r="J216" s="1">
        <v>3732</v>
      </c>
      <c r="K216" s="1">
        <v>2500</v>
      </c>
      <c r="L216" s="1">
        <v>36734.879999999997</v>
      </c>
      <c r="M216" s="1">
        <v>1102.0463999999999</v>
      </c>
      <c r="N216" s="1">
        <v>37836.925999999999</v>
      </c>
      <c r="O216" s="1">
        <v>37800</v>
      </c>
      <c r="P216" s="7">
        <v>36.926400000000001</v>
      </c>
    </row>
    <row r="217" spans="1:16">
      <c r="A217" s="1">
        <v>2623</v>
      </c>
      <c r="B217" s="14" t="s">
        <v>551</v>
      </c>
      <c r="C217" s="1" t="s">
        <v>552</v>
      </c>
      <c r="D217" s="1" t="s">
        <v>48</v>
      </c>
      <c r="E217" s="1" t="s">
        <v>42</v>
      </c>
      <c r="F217" s="1" t="s">
        <v>553</v>
      </c>
      <c r="G217" s="1">
        <v>3.35</v>
      </c>
      <c r="H217" s="1">
        <v>4946</v>
      </c>
      <c r="I217" s="1">
        <v>16569.099999999999</v>
      </c>
      <c r="J217" s="1">
        <v>2010</v>
      </c>
      <c r="K217" s="1">
        <v>100</v>
      </c>
      <c r="L217" s="1">
        <v>18679.099999999999</v>
      </c>
      <c r="M217" s="1">
        <v>560.37300000000005</v>
      </c>
      <c r="N217" s="1">
        <v>19239.473000000002</v>
      </c>
      <c r="O217" s="1">
        <v>19240</v>
      </c>
      <c r="P217" s="7">
        <v>-0.52700000000000002</v>
      </c>
    </row>
    <row r="218" spans="1:16">
      <c r="A218" s="1">
        <v>2624</v>
      </c>
      <c r="B218" s="15" t="s">
        <v>551</v>
      </c>
      <c r="C218" s="1" t="s">
        <v>554</v>
      </c>
      <c r="D218" s="1" t="s">
        <v>52</v>
      </c>
      <c r="E218" s="1" t="s">
        <v>42</v>
      </c>
      <c r="F218" s="1" t="s">
        <v>555</v>
      </c>
      <c r="G218" s="1">
        <v>5.08</v>
      </c>
      <c r="H218" s="1">
        <v>4946</v>
      </c>
      <c r="I218" s="1">
        <v>25125.68</v>
      </c>
      <c r="J218" s="1">
        <v>3472</v>
      </c>
      <c r="K218" s="1">
        <v>200</v>
      </c>
      <c r="L218" s="1">
        <v>28797.68</v>
      </c>
      <c r="M218" s="1">
        <v>863.93039999999996</v>
      </c>
      <c r="N218" s="1">
        <v>29661.61</v>
      </c>
      <c r="O218" s="1">
        <v>29660</v>
      </c>
      <c r="P218" s="7">
        <v>1.6104000000000001</v>
      </c>
    </row>
    <row r="219" spans="1:16">
      <c r="A219" s="1">
        <v>2625</v>
      </c>
      <c r="B219" s="14" t="s">
        <v>556</v>
      </c>
      <c r="C219" s="1" t="s">
        <v>557</v>
      </c>
      <c r="D219" s="1" t="s">
        <v>57</v>
      </c>
      <c r="E219" s="1" t="s">
        <v>27</v>
      </c>
      <c r="F219" s="1" t="s">
        <v>558</v>
      </c>
      <c r="G219" s="1">
        <v>0.86</v>
      </c>
      <c r="H219" s="1">
        <v>4948</v>
      </c>
      <c r="I219" s="1">
        <v>4255.28</v>
      </c>
      <c r="J219" s="1">
        <v>900</v>
      </c>
      <c r="K219" s="1" t="s">
        <v>20</v>
      </c>
      <c r="L219" s="1">
        <v>5155.28</v>
      </c>
      <c r="M219" s="1">
        <v>154.6584</v>
      </c>
      <c r="N219" s="1">
        <v>5309.9384</v>
      </c>
      <c r="O219" s="1">
        <v>5300</v>
      </c>
      <c r="P219" s="7">
        <v>9.9383999999999997</v>
      </c>
    </row>
    <row r="220" spans="1:16">
      <c r="A220" s="1">
        <v>2626</v>
      </c>
      <c r="B220" s="15" t="s">
        <v>556</v>
      </c>
      <c r="C220" s="1" t="s">
        <v>559</v>
      </c>
      <c r="D220" s="1" t="s">
        <v>57</v>
      </c>
      <c r="E220" s="1" t="s">
        <v>27</v>
      </c>
      <c r="F220" s="1" t="s">
        <v>560</v>
      </c>
      <c r="G220" s="1">
        <v>2.97</v>
      </c>
      <c r="H220" s="1">
        <v>4948</v>
      </c>
      <c r="I220" s="1">
        <v>14695.56</v>
      </c>
      <c r="J220" s="1">
        <v>1500</v>
      </c>
      <c r="K220" s="1" t="s">
        <v>20</v>
      </c>
      <c r="L220" s="1">
        <v>16195.56</v>
      </c>
      <c r="M220" s="1">
        <v>485.86680000000001</v>
      </c>
      <c r="N220" s="1">
        <v>16681.427</v>
      </c>
      <c r="O220" s="1">
        <v>16680</v>
      </c>
      <c r="P220" s="7">
        <v>1.4268000000000001</v>
      </c>
    </row>
    <row r="221" spans="1:16">
      <c r="A221" s="1">
        <v>2627</v>
      </c>
      <c r="B221" s="14" t="s">
        <v>561</v>
      </c>
      <c r="C221" s="1" t="s">
        <v>562</v>
      </c>
      <c r="D221" s="1" t="s">
        <v>62</v>
      </c>
      <c r="E221" s="1" t="s">
        <v>27</v>
      </c>
      <c r="F221" s="1" t="s">
        <v>563</v>
      </c>
      <c r="G221" s="1">
        <v>1.2</v>
      </c>
      <c r="H221" s="1">
        <v>4923</v>
      </c>
      <c r="I221" s="1">
        <v>5907.6</v>
      </c>
      <c r="J221" s="1">
        <v>1300</v>
      </c>
      <c r="K221" s="1" t="s">
        <v>20</v>
      </c>
      <c r="L221" s="1">
        <v>7207.6</v>
      </c>
      <c r="M221" s="1">
        <v>216.22800000000001</v>
      </c>
      <c r="N221" s="1">
        <v>7423.8280000000004</v>
      </c>
      <c r="O221" s="1">
        <v>7420</v>
      </c>
      <c r="P221" s="7">
        <v>3.8279999999999998</v>
      </c>
    </row>
    <row r="222" spans="1:16">
      <c r="A222" s="1">
        <v>2628</v>
      </c>
      <c r="B222" s="15" t="s">
        <v>508</v>
      </c>
      <c r="C222" s="1" t="s">
        <v>20</v>
      </c>
      <c r="D222" s="1" t="s">
        <v>65</v>
      </c>
      <c r="E222" s="1" t="s">
        <v>508</v>
      </c>
      <c r="F222" s="1" t="s">
        <v>20</v>
      </c>
      <c r="G222" s="1" t="s">
        <v>20</v>
      </c>
      <c r="H222" s="1" t="s">
        <v>20</v>
      </c>
      <c r="I222" s="1" t="s">
        <v>20</v>
      </c>
      <c r="J222" s="1" t="s">
        <v>20</v>
      </c>
      <c r="K222" s="1" t="s">
        <v>20</v>
      </c>
      <c r="L222" s="1" t="s">
        <v>20</v>
      </c>
      <c r="M222" s="1" t="s">
        <v>20</v>
      </c>
      <c r="N222" s="1" t="s">
        <v>20</v>
      </c>
      <c r="O222" s="1" t="s">
        <v>20</v>
      </c>
      <c r="P222" s="7" t="s">
        <v>20</v>
      </c>
    </row>
    <row r="223" spans="1:16">
      <c r="A223" s="1">
        <v>2629</v>
      </c>
      <c r="B223" s="14" t="s">
        <v>561</v>
      </c>
      <c r="C223" s="1" t="s">
        <v>564</v>
      </c>
      <c r="D223" s="1" t="s">
        <v>69</v>
      </c>
      <c r="E223" s="1" t="s">
        <v>565</v>
      </c>
      <c r="F223" s="1" t="s">
        <v>566</v>
      </c>
      <c r="G223" s="1">
        <v>1.8</v>
      </c>
      <c r="H223" s="1">
        <v>4923</v>
      </c>
      <c r="I223" s="1">
        <v>8861.4</v>
      </c>
      <c r="J223" s="1">
        <v>1300</v>
      </c>
      <c r="K223" s="1" t="s">
        <v>20</v>
      </c>
      <c r="L223" s="1">
        <v>10161.4</v>
      </c>
      <c r="M223" s="1">
        <v>304.84199999999998</v>
      </c>
      <c r="N223" s="1">
        <v>10466.242</v>
      </c>
      <c r="O223" s="1">
        <v>10460</v>
      </c>
      <c r="P223" s="7">
        <v>6.242</v>
      </c>
    </row>
    <row r="224" spans="1:16">
      <c r="A224" s="1">
        <v>2630</v>
      </c>
      <c r="B224" s="15" t="s">
        <v>567</v>
      </c>
      <c r="C224" s="1" t="s">
        <v>568</v>
      </c>
      <c r="D224" s="1" t="s">
        <v>31</v>
      </c>
      <c r="E224" s="1" t="s">
        <v>72</v>
      </c>
      <c r="F224" s="1" t="s">
        <v>569</v>
      </c>
      <c r="G224" s="1">
        <v>6.13</v>
      </c>
      <c r="H224" s="1">
        <v>4932</v>
      </c>
      <c r="I224" s="1">
        <v>30233.16</v>
      </c>
      <c r="J224" s="1">
        <v>3678</v>
      </c>
      <c r="K224" s="1">
        <v>2000</v>
      </c>
      <c r="L224" s="1">
        <v>35911.160000000003</v>
      </c>
      <c r="M224" s="1">
        <v>1077.3348000000001</v>
      </c>
      <c r="N224" s="1">
        <v>36988.495000000003</v>
      </c>
      <c r="O224" s="1">
        <v>36980</v>
      </c>
      <c r="P224" s="7">
        <v>8.4947999999999997</v>
      </c>
    </row>
    <row r="225" spans="1:16">
      <c r="A225" s="1">
        <v>2631</v>
      </c>
      <c r="B225" s="14" t="s">
        <v>570</v>
      </c>
      <c r="C225" s="1" t="s">
        <v>571</v>
      </c>
      <c r="D225" s="1" t="s">
        <v>35</v>
      </c>
      <c r="E225" s="1" t="s">
        <v>572</v>
      </c>
      <c r="F225" s="1" t="s">
        <v>573</v>
      </c>
      <c r="G225" s="1">
        <v>1.04</v>
      </c>
      <c r="H225" s="1">
        <v>4927</v>
      </c>
      <c r="I225" s="1">
        <v>5124.08</v>
      </c>
      <c r="J225" s="1">
        <v>1500</v>
      </c>
      <c r="K225" s="1" t="s">
        <v>20</v>
      </c>
      <c r="L225" s="1">
        <v>6624.08</v>
      </c>
      <c r="M225" s="1">
        <v>198.72239999999999</v>
      </c>
      <c r="N225" s="1">
        <v>6822.8023999999996</v>
      </c>
      <c r="O225" s="1">
        <v>6800</v>
      </c>
      <c r="P225" s="7">
        <v>22.802399999999999</v>
      </c>
    </row>
    <row r="226" spans="1:16">
      <c r="A226" s="1">
        <v>2632</v>
      </c>
      <c r="B226" s="15" t="s">
        <v>508</v>
      </c>
      <c r="C226" s="1" t="s">
        <v>20</v>
      </c>
      <c r="D226" s="1"/>
      <c r="E226" s="1" t="s">
        <v>508</v>
      </c>
      <c r="F226" s="1" t="s">
        <v>20</v>
      </c>
      <c r="G226" s="1" t="s">
        <v>20</v>
      </c>
      <c r="H226" s="1" t="s">
        <v>20</v>
      </c>
      <c r="I226" s="1" t="s">
        <v>20</v>
      </c>
      <c r="J226" s="1" t="s">
        <v>20</v>
      </c>
      <c r="K226" s="1" t="s">
        <v>20</v>
      </c>
      <c r="L226" s="1" t="s">
        <v>20</v>
      </c>
      <c r="M226" s="1" t="s">
        <v>20</v>
      </c>
      <c r="N226" s="1" t="s">
        <v>20</v>
      </c>
      <c r="O226" s="1" t="s">
        <v>20</v>
      </c>
      <c r="P226" s="7" t="s">
        <v>20</v>
      </c>
    </row>
    <row r="227" spans="1:16">
      <c r="A227" s="1">
        <v>2633</v>
      </c>
      <c r="B227" s="14" t="s">
        <v>508</v>
      </c>
      <c r="C227" s="1" t="s">
        <v>20</v>
      </c>
      <c r="D227" s="1"/>
      <c r="E227" s="1" t="s">
        <v>508</v>
      </c>
      <c r="F227" s="1" t="s">
        <v>20</v>
      </c>
      <c r="G227" s="1" t="s">
        <v>20</v>
      </c>
      <c r="H227" s="1" t="s">
        <v>20</v>
      </c>
      <c r="I227" s="1" t="s">
        <v>20</v>
      </c>
      <c r="J227" s="1" t="s">
        <v>20</v>
      </c>
      <c r="K227" s="1" t="s">
        <v>20</v>
      </c>
      <c r="L227" s="1" t="s">
        <v>20</v>
      </c>
      <c r="M227" s="1" t="s">
        <v>20</v>
      </c>
      <c r="N227" s="1" t="s">
        <v>20</v>
      </c>
      <c r="O227" s="1" t="s">
        <v>20</v>
      </c>
      <c r="P227" s="7" t="s">
        <v>20</v>
      </c>
    </row>
    <row r="228" spans="1:16">
      <c r="A228" s="1">
        <v>2634</v>
      </c>
      <c r="B228" s="15" t="s">
        <v>570</v>
      </c>
      <c r="C228" s="1" t="s">
        <v>574</v>
      </c>
      <c r="D228" s="1" t="s">
        <v>45</v>
      </c>
      <c r="E228" s="1" t="s">
        <v>27</v>
      </c>
      <c r="F228" s="1" t="s">
        <v>575</v>
      </c>
      <c r="G228" s="1">
        <v>12.21</v>
      </c>
      <c r="H228" s="1">
        <v>4927</v>
      </c>
      <c r="I228" s="1">
        <v>60158.67</v>
      </c>
      <c r="J228" s="1">
        <v>7692</v>
      </c>
      <c r="K228" s="1">
        <v>180</v>
      </c>
      <c r="L228" s="1">
        <v>68030.67</v>
      </c>
      <c r="M228" s="1">
        <v>2040.9201</v>
      </c>
      <c r="N228" s="1">
        <v>70071.59</v>
      </c>
      <c r="O228" s="1">
        <v>70000</v>
      </c>
      <c r="P228" s="7">
        <v>71.590100000000007</v>
      </c>
    </row>
    <row r="229" spans="1:16">
      <c r="A229" s="1">
        <v>2635</v>
      </c>
      <c r="B229" s="14" t="s">
        <v>576</v>
      </c>
      <c r="C229" s="1" t="s">
        <v>564</v>
      </c>
      <c r="D229" s="1" t="s">
        <v>48</v>
      </c>
      <c r="E229" s="1" t="s">
        <v>27</v>
      </c>
      <c r="F229" s="1" t="s">
        <v>577</v>
      </c>
      <c r="G229" s="1">
        <v>0.85</v>
      </c>
      <c r="H229" s="1">
        <v>4946</v>
      </c>
      <c r="I229" s="1">
        <v>4204.1000000000004</v>
      </c>
      <c r="J229" s="1">
        <v>900</v>
      </c>
      <c r="K229" s="1" t="s">
        <v>20</v>
      </c>
      <c r="L229" s="1">
        <v>5104.1000000000004</v>
      </c>
      <c r="M229" s="1">
        <v>153.12299999999999</v>
      </c>
      <c r="N229" s="1">
        <v>5257.223</v>
      </c>
      <c r="O229" s="1">
        <v>5250</v>
      </c>
      <c r="P229" s="7">
        <v>7.2229999999999999</v>
      </c>
    </row>
    <row r="230" spans="1:16">
      <c r="A230" s="1">
        <v>2636</v>
      </c>
      <c r="B230" s="15" t="s">
        <v>576</v>
      </c>
      <c r="C230" s="1" t="s">
        <v>578</v>
      </c>
      <c r="D230" s="1" t="s">
        <v>52</v>
      </c>
      <c r="E230" s="1" t="s">
        <v>22</v>
      </c>
      <c r="F230" s="1" t="s">
        <v>579</v>
      </c>
      <c r="G230" s="1">
        <v>4.41</v>
      </c>
      <c r="H230" s="1">
        <v>4946</v>
      </c>
      <c r="I230" s="1">
        <v>21811.86</v>
      </c>
      <c r="J230" s="1">
        <v>2646</v>
      </c>
      <c r="K230" s="1" t="s">
        <v>20</v>
      </c>
      <c r="L230" s="1">
        <v>24457.86</v>
      </c>
      <c r="M230" s="1">
        <v>733.73580000000004</v>
      </c>
      <c r="N230" s="1">
        <v>25191.596000000001</v>
      </c>
      <c r="O230" s="1">
        <v>25190</v>
      </c>
      <c r="P230" s="7">
        <v>1.5958000000000001</v>
      </c>
    </row>
    <row r="231" spans="1:16">
      <c r="A231" s="1">
        <v>2637</v>
      </c>
      <c r="B231" s="14" t="s">
        <v>580</v>
      </c>
      <c r="C231" s="1" t="s">
        <v>581</v>
      </c>
      <c r="D231" s="1" t="s">
        <v>57</v>
      </c>
      <c r="E231" s="1" t="s">
        <v>39</v>
      </c>
      <c r="F231" s="1" t="s">
        <v>582</v>
      </c>
      <c r="G231" s="1">
        <v>17.649999999999999</v>
      </c>
      <c r="H231" s="1">
        <v>4942</v>
      </c>
      <c r="I231" s="1">
        <v>87226.3</v>
      </c>
      <c r="J231" s="1">
        <v>12355</v>
      </c>
      <c r="K231" s="1" t="s">
        <v>20</v>
      </c>
      <c r="L231" s="1">
        <v>99581.3</v>
      </c>
      <c r="M231" s="1">
        <v>2987.4389999999999</v>
      </c>
      <c r="N231" s="1">
        <v>102568.74</v>
      </c>
      <c r="O231" s="1">
        <v>102560</v>
      </c>
      <c r="P231" s="7">
        <v>8.7390000000000008</v>
      </c>
    </row>
    <row r="232" spans="1:16">
      <c r="A232" s="1">
        <v>2638</v>
      </c>
      <c r="B232" s="15" t="s">
        <v>580</v>
      </c>
      <c r="C232" s="1" t="s">
        <v>583</v>
      </c>
      <c r="D232" s="1" t="s">
        <v>57</v>
      </c>
      <c r="E232" s="1" t="s">
        <v>584</v>
      </c>
      <c r="F232" s="1" t="s">
        <v>585</v>
      </c>
      <c r="G232" s="1">
        <v>3.08</v>
      </c>
      <c r="H232" s="1">
        <v>4942</v>
      </c>
      <c r="I232" s="1">
        <v>15221.36</v>
      </c>
      <c r="J232" s="1">
        <v>1848</v>
      </c>
      <c r="K232" s="1" t="s">
        <v>20</v>
      </c>
      <c r="L232" s="1">
        <v>17069.36</v>
      </c>
      <c r="M232" s="1">
        <v>512.08079999999995</v>
      </c>
      <c r="N232" s="1">
        <v>17581.440999999999</v>
      </c>
      <c r="O232" s="1">
        <v>17580</v>
      </c>
      <c r="P232" s="7">
        <v>1.4408000000000001</v>
      </c>
    </row>
    <row r="233" spans="1:16">
      <c r="A233" s="2">
        <v>2639</v>
      </c>
      <c r="B233" s="17" t="s">
        <v>586</v>
      </c>
      <c r="C233" s="2" t="s">
        <v>587</v>
      </c>
      <c r="D233" s="1" t="s">
        <v>62</v>
      </c>
      <c r="E233" s="2" t="s">
        <v>39</v>
      </c>
      <c r="F233" s="2" t="s">
        <v>588</v>
      </c>
      <c r="G233" s="2">
        <v>5.31</v>
      </c>
      <c r="H233" s="2">
        <v>4946</v>
      </c>
      <c r="I233" s="2">
        <v>26263.26</v>
      </c>
      <c r="J233" s="2">
        <v>3186</v>
      </c>
      <c r="K233" s="2" t="s">
        <v>20</v>
      </c>
      <c r="L233" s="2">
        <v>29449.26</v>
      </c>
      <c r="M233" s="2">
        <v>883.48</v>
      </c>
      <c r="N233" s="2">
        <v>30332.74</v>
      </c>
      <c r="O233" s="2">
        <v>30330</v>
      </c>
      <c r="P233" s="8">
        <v>2.74</v>
      </c>
    </row>
    <row r="234" spans="1:16">
      <c r="A234" s="2">
        <v>2640</v>
      </c>
      <c r="B234" s="16" t="s">
        <v>589</v>
      </c>
      <c r="C234" s="2" t="s">
        <v>549</v>
      </c>
      <c r="D234" s="1" t="s">
        <v>65</v>
      </c>
      <c r="E234" s="2" t="s">
        <v>27</v>
      </c>
      <c r="F234" s="2" t="s">
        <v>590</v>
      </c>
      <c r="G234" s="2">
        <v>3.44</v>
      </c>
      <c r="H234" s="2">
        <v>4904</v>
      </c>
      <c r="I234" s="2">
        <v>16869.759999999998</v>
      </c>
      <c r="J234" s="2">
        <v>2064</v>
      </c>
      <c r="K234" s="2" t="s">
        <v>20</v>
      </c>
      <c r="L234" s="2">
        <v>18933.759999999998</v>
      </c>
      <c r="M234" s="2">
        <v>568.01</v>
      </c>
      <c r="N234" s="2">
        <v>19501.77</v>
      </c>
      <c r="O234" s="2">
        <v>19500</v>
      </c>
      <c r="P234" s="8">
        <v>1.77</v>
      </c>
    </row>
    <row r="235" spans="1:16">
      <c r="A235" s="2">
        <v>2642</v>
      </c>
      <c r="B235" s="17" t="s">
        <v>591</v>
      </c>
      <c r="C235" s="2" t="s">
        <v>592</v>
      </c>
      <c r="D235" s="1" t="s">
        <v>69</v>
      </c>
      <c r="E235" s="2" t="s">
        <v>181</v>
      </c>
      <c r="F235" s="2" t="s">
        <v>593</v>
      </c>
      <c r="G235" s="2">
        <v>8.06</v>
      </c>
      <c r="H235" s="2">
        <v>4957</v>
      </c>
      <c r="I235" s="2">
        <v>39953.42</v>
      </c>
      <c r="J235" s="2">
        <v>4836</v>
      </c>
      <c r="K235" s="2" t="s">
        <v>20</v>
      </c>
      <c r="L235" s="2">
        <v>44789.42</v>
      </c>
      <c r="M235" s="2">
        <v>1343.68</v>
      </c>
      <c r="N235" s="2">
        <v>46133.1</v>
      </c>
      <c r="O235" s="2">
        <v>46132</v>
      </c>
      <c r="P235" s="8">
        <v>1.1000000000000001</v>
      </c>
    </row>
    <row r="236" spans="1:16">
      <c r="A236" s="2">
        <v>2641</v>
      </c>
      <c r="B236" s="16" t="s">
        <v>591</v>
      </c>
      <c r="C236" s="2" t="s">
        <v>594</v>
      </c>
      <c r="D236" s="1" t="s">
        <v>31</v>
      </c>
      <c r="E236" s="2" t="s">
        <v>157</v>
      </c>
      <c r="F236" s="2" t="s">
        <v>595</v>
      </c>
      <c r="G236" s="2">
        <v>2.95</v>
      </c>
      <c r="H236" s="2">
        <v>4957</v>
      </c>
      <c r="I236" s="2">
        <v>14623.15</v>
      </c>
      <c r="J236" s="2">
        <v>1800</v>
      </c>
      <c r="K236" s="2" t="s">
        <v>20</v>
      </c>
      <c r="L236" s="2">
        <v>16423.150000000001</v>
      </c>
      <c r="M236" s="2">
        <v>492.69</v>
      </c>
      <c r="N236" s="2">
        <v>16915.84</v>
      </c>
      <c r="O236" s="2">
        <v>16900</v>
      </c>
      <c r="P236" s="8">
        <v>15.84</v>
      </c>
    </row>
    <row r="237" spans="1:16">
      <c r="A237" s="2">
        <v>2643</v>
      </c>
      <c r="B237" s="17" t="s">
        <v>591</v>
      </c>
      <c r="C237" s="2" t="s">
        <v>596</v>
      </c>
      <c r="D237" s="1" t="s">
        <v>35</v>
      </c>
      <c r="E237" s="2" t="s">
        <v>27</v>
      </c>
      <c r="F237" s="2" t="s">
        <v>597</v>
      </c>
      <c r="G237" s="2">
        <v>3.93</v>
      </c>
      <c r="H237" s="2">
        <v>4957</v>
      </c>
      <c r="I237" s="2">
        <v>19481.009999999998</v>
      </c>
      <c r="J237" s="2">
        <v>2358</v>
      </c>
      <c r="K237" s="2" t="s">
        <v>20</v>
      </c>
      <c r="L237" s="2">
        <v>21839.01</v>
      </c>
      <c r="M237" s="2">
        <v>655.16999999999996</v>
      </c>
      <c r="N237" s="2">
        <v>22494.18</v>
      </c>
      <c r="O237" s="2">
        <v>22490</v>
      </c>
      <c r="P237" s="8">
        <v>4.18</v>
      </c>
    </row>
    <row r="238" spans="1:16">
      <c r="A238" s="2">
        <v>2644</v>
      </c>
      <c r="B238" s="16" t="s">
        <v>598</v>
      </c>
      <c r="C238" s="2" t="s">
        <v>599</v>
      </c>
      <c r="D238" s="1" t="s">
        <v>38</v>
      </c>
      <c r="E238" s="2" t="s">
        <v>27</v>
      </c>
      <c r="F238" s="2" t="s">
        <v>600</v>
      </c>
      <c r="G238" s="2">
        <v>0.51</v>
      </c>
      <c r="H238" s="2">
        <v>4957</v>
      </c>
      <c r="I238" s="2">
        <v>2528.0700000000002</v>
      </c>
      <c r="J238" s="2">
        <v>900</v>
      </c>
      <c r="K238" s="2" t="s">
        <v>20</v>
      </c>
      <c r="L238" s="2">
        <v>3428.07</v>
      </c>
      <c r="M238" s="2">
        <v>102.84</v>
      </c>
      <c r="N238" s="2">
        <v>3530.91</v>
      </c>
      <c r="O238" s="2">
        <v>3530</v>
      </c>
      <c r="P238" s="8">
        <v>0.91</v>
      </c>
    </row>
    <row r="239" spans="1:16">
      <c r="A239" s="2">
        <v>2645</v>
      </c>
      <c r="B239" s="17" t="s">
        <v>109</v>
      </c>
      <c r="C239" s="2" t="s">
        <v>20</v>
      </c>
      <c r="D239" s="1"/>
      <c r="E239" s="2" t="s">
        <v>109</v>
      </c>
      <c r="F239" s="2" t="s">
        <v>20</v>
      </c>
      <c r="G239" s="2" t="s">
        <v>20</v>
      </c>
      <c r="H239" s="2" t="s">
        <v>20</v>
      </c>
      <c r="I239" s="2" t="s">
        <v>20</v>
      </c>
      <c r="J239" s="2" t="s">
        <v>20</v>
      </c>
      <c r="K239" s="2" t="s">
        <v>20</v>
      </c>
      <c r="L239" s="2" t="s">
        <v>20</v>
      </c>
      <c r="M239" s="2" t="s">
        <v>20</v>
      </c>
      <c r="N239" s="2" t="s">
        <v>20</v>
      </c>
      <c r="O239" s="2" t="s">
        <v>20</v>
      </c>
      <c r="P239" s="8" t="s">
        <v>20</v>
      </c>
    </row>
    <row r="240" spans="1:16">
      <c r="A240" s="2">
        <v>2646</v>
      </c>
      <c r="B240" s="16" t="s">
        <v>601</v>
      </c>
      <c r="C240" s="2" t="s">
        <v>602</v>
      </c>
      <c r="D240" s="1" t="s">
        <v>45</v>
      </c>
      <c r="E240" s="2" t="s">
        <v>157</v>
      </c>
      <c r="F240" s="2" t="s">
        <v>603</v>
      </c>
      <c r="G240" s="2">
        <v>4.92</v>
      </c>
      <c r="H240" s="2">
        <v>5103</v>
      </c>
      <c r="I240" s="2">
        <v>25106.76</v>
      </c>
      <c r="J240" s="2">
        <v>2952</v>
      </c>
      <c r="K240" s="2" t="s">
        <v>20</v>
      </c>
      <c r="L240" s="2">
        <v>28058.76</v>
      </c>
      <c r="M240" s="2">
        <v>841.76</v>
      </c>
      <c r="N240" s="2">
        <v>28900.52</v>
      </c>
      <c r="O240" s="2">
        <v>28900</v>
      </c>
      <c r="P240" s="8">
        <v>0.52</v>
      </c>
    </row>
    <row r="241" spans="1:16">
      <c r="A241" s="2">
        <v>2647</v>
      </c>
      <c r="B241" s="17" t="s">
        <v>604</v>
      </c>
      <c r="C241" s="2" t="s">
        <v>605</v>
      </c>
      <c r="D241" s="1" t="s">
        <v>48</v>
      </c>
      <c r="E241" s="2" t="s">
        <v>606</v>
      </c>
      <c r="F241" s="2" t="s">
        <v>607</v>
      </c>
      <c r="G241" s="2">
        <v>2.42</v>
      </c>
      <c r="H241" s="2">
        <v>4890</v>
      </c>
      <c r="I241" s="2">
        <v>11833.8</v>
      </c>
      <c r="J241" s="2">
        <v>1600</v>
      </c>
      <c r="K241" s="2" t="s">
        <v>20</v>
      </c>
      <c r="L241" s="2">
        <v>13433.8</v>
      </c>
      <c r="M241" s="2">
        <v>403.01</v>
      </c>
      <c r="N241" s="2">
        <v>13836.81</v>
      </c>
      <c r="O241" s="2">
        <v>13800</v>
      </c>
      <c r="P241" s="8">
        <v>36.81</v>
      </c>
    </row>
    <row r="242" spans="1:16">
      <c r="A242" s="2">
        <v>2648</v>
      </c>
      <c r="B242" s="16" t="s">
        <v>608</v>
      </c>
      <c r="C242" s="2" t="s">
        <v>609</v>
      </c>
      <c r="D242" s="1" t="s">
        <v>52</v>
      </c>
      <c r="E242" s="2" t="s">
        <v>72</v>
      </c>
      <c r="F242" s="2" t="s">
        <v>610</v>
      </c>
      <c r="G242" s="2">
        <v>3.19</v>
      </c>
      <c r="H242" s="2">
        <v>4890</v>
      </c>
      <c r="I242" s="2">
        <v>15599.1</v>
      </c>
      <c r="J242" s="2">
        <v>1914</v>
      </c>
      <c r="K242" s="2">
        <v>1800</v>
      </c>
      <c r="L242" s="2">
        <v>19313.099999999999</v>
      </c>
      <c r="M242" s="2">
        <v>579.39</v>
      </c>
      <c r="N242" s="2">
        <v>19892.490000000002</v>
      </c>
      <c r="O242" s="2">
        <v>19890</v>
      </c>
      <c r="P242" s="8">
        <v>2.4900000000000002</v>
      </c>
    </row>
    <row r="243" spans="1:16">
      <c r="A243" s="2">
        <v>2649</v>
      </c>
      <c r="B243" s="17" t="s">
        <v>608</v>
      </c>
      <c r="C243" s="2" t="s">
        <v>611</v>
      </c>
      <c r="D243" s="1" t="s">
        <v>57</v>
      </c>
      <c r="E243" s="2" t="s">
        <v>72</v>
      </c>
      <c r="F243" s="2" t="s">
        <v>612</v>
      </c>
      <c r="G243" s="2">
        <v>5.36</v>
      </c>
      <c r="H243" s="2">
        <v>4890</v>
      </c>
      <c r="I243" s="2">
        <v>26210.400000000001</v>
      </c>
      <c r="J243" s="2">
        <v>3216</v>
      </c>
      <c r="K243" s="2">
        <v>2000</v>
      </c>
      <c r="L243" s="2">
        <v>31426.400000000001</v>
      </c>
      <c r="M243" s="2">
        <v>942.79</v>
      </c>
      <c r="N243" s="2">
        <v>32369.19</v>
      </c>
      <c r="O243" s="2">
        <v>32300</v>
      </c>
      <c r="P243" s="8">
        <v>69.19</v>
      </c>
    </row>
    <row r="244" spans="1:16">
      <c r="A244" s="2">
        <v>2650</v>
      </c>
      <c r="B244" s="16" t="s">
        <v>608</v>
      </c>
      <c r="C244" s="2" t="s">
        <v>613</v>
      </c>
      <c r="D244" s="1" t="s">
        <v>57</v>
      </c>
      <c r="E244" s="2" t="s">
        <v>27</v>
      </c>
      <c r="F244" s="2" t="s">
        <v>614</v>
      </c>
      <c r="G244" s="2">
        <v>4.04</v>
      </c>
      <c r="H244" s="2">
        <v>4890</v>
      </c>
      <c r="I244" s="2">
        <v>19755.599999999999</v>
      </c>
      <c r="J244" s="2">
        <v>2424</v>
      </c>
      <c r="K244" s="2" t="s">
        <v>20</v>
      </c>
      <c r="L244" s="2">
        <v>22179.599999999999</v>
      </c>
      <c r="M244" s="2">
        <v>665.39</v>
      </c>
      <c r="N244" s="2">
        <v>22844.99</v>
      </c>
      <c r="O244" s="2">
        <v>22840</v>
      </c>
      <c r="P244" s="8">
        <v>4.99</v>
      </c>
    </row>
    <row r="245" spans="1:16">
      <c r="A245" s="2">
        <v>2651</v>
      </c>
      <c r="B245" s="17" t="s">
        <v>608</v>
      </c>
      <c r="C245" s="2" t="s">
        <v>615</v>
      </c>
      <c r="D245" s="1" t="s">
        <v>62</v>
      </c>
      <c r="E245" s="2" t="s">
        <v>27</v>
      </c>
      <c r="F245" s="2" t="s">
        <v>616</v>
      </c>
      <c r="G245" s="2">
        <v>0.61</v>
      </c>
      <c r="H245" s="2">
        <v>4890</v>
      </c>
      <c r="I245" s="2">
        <v>2982.9</v>
      </c>
      <c r="J245" s="2">
        <v>900</v>
      </c>
      <c r="K245" s="2" t="s">
        <v>20</v>
      </c>
      <c r="L245" s="2">
        <v>3882.9</v>
      </c>
      <c r="M245" s="2">
        <v>116.49</v>
      </c>
      <c r="N245" s="2">
        <v>3999.39</v>
      </c>
      <c r="O245" s="2">
        <v>3990</v>
      </c>
      <c r="P245" s="8">
        <v>9.39</v>
      </c>
    </row>
    <row r="246" spans="1:16">
      <c r="A246" s="2">
        <v>2652</v>
      </c>
      <c r="B246" s="16" t="s">
        <v>608</v>
      </c>
      <c r="C246" s="2" t="s">
        <v>617</v>
      </c>
      <c r="D246" s="1" t="s">
        <v>65</v>
      </c>
      <c r="E246" s="2" t="s">
        <v>27</v>
      </c>
      <c r="F246" s="2" t="s">
        <v>618</v>
      </c>
      <c r="G246" s="2">
        <v>1.24</v>
      </c>
      <c r="H246" s="2">
        <v>4890</v>
      </c>
      <c r="I246" s="2">
        <v>6063.6</v>
      </c>
      <c r="J246" s="2">
        <v>1500</v>
      </c>
      <c r="K246" s="2" t="s">
        <v>20</v>
      </c>
      <c r="L246" s="2">
        <v>7563.6</v>
      </c>
      <c r="M246" s="2">
        <v>226.91</v>
      </c>
      <c r="N246" s="2">
        <v>7790.51</v>
      </c>
      <c r="O246" s="2">
        <v>7700</v>
      </c>
      <c r="P246" s="8">
        <v>90.51</v>
      </c>
    </row>
    <row r="247" spans="1:16">
      <c r="A247" s="2">
        <v>2653</v>
      </c>
      <c r="B247" s="17" t="s">
        <v>608</v>
      </c>
      <c r="C247" s="2" t="s">
        <v>619</v>
      </c>
      <c r="D247" s="1" t="s">
        <v>69</v>
      </c>
      <c r="E247" s="2" t="s">
        <v>372</v>
      </c>
      <c r="F247" s="2" t="s">
        <v>620</v>
      </c>
      <c r="G247" s="2">
        <v>6.71</v>
      </c>
      <c r="H247" s="2">
        <v>4890</v>
      </c>
      <c r="I247" s="2">
        <v>32811.9</v>
      </c>
      <c r="J247" s="2">
        <v>4026</v>
      </c>
      <c r="K247" s="2">
        <v>100</v>
      </c>
      <c r="L247" s="2">
        <v>36937.9</v>
      </c>
      <c r="M247" s="2">
        <v>1108.1400000000001</v>
      </c>
      <c r="N247" s="2">
        <v>38046.04</v>
      </c>
      <c r="O247" s="2">
        <v>38040</v>
      </c>
      <c r="P247" s="8">
        <v>6.04</v>
      </c>
    </row>
    <row r="248" spans="1:16">
      <c r="A248" s="2">
        <v>2654</v>
      </c>
      <c r="B248" s="16" t="s">
        <v>608</v>
      </c>
      <c r="C248" s="2" t="s">
        <v>621</v>
      </c>
      <c r="D248" s="1" t="s">
        <v>31</v>
      </c>
      <c r="E248" s="2" t="s">
        <v>27</v>
      </c>
      <c r="F248" s="2" t="s">
        <v>622</v>
      </c>
      <c r="G248" s="2">
        <v>2.02</v>
      </c>
      <c r="H248" s="2">
        <v>4890</v>
      </c>
      <c r="I248" s="2">
        <v>9877.7999999999993</v>
      </c>
      <c r="J248" s="2">
        <v>1600</v>
      </c>
      <c r="K248" s="2" t="s">
        <v>20</v>
      </c>
      <c r="L248" s="2">
        <v>11477.8</v>
      </c>
      <c r="M248" s="2">
        <v>344.33</v>
      </c>
      <c r="N248" s="2">
        <v>11822.13</v>
      </c>
      <c r="O248" s="2">
        <v>11800</v>
      </c>
      <c r="P248" s="8">
        <v>22.13</v>
      </c>
    </row>
    <row r="249" spans="1:16">
      <c r="A249" s="2">
        <v>2655</v>
      </c>
      <c r="B249" s="17" t="s">
        <v>608</v>
      </c>
      <c r="C249" s="2" t="s">
        <v>623</v>
      </c>
      <c r="D249" s="1" t="s">
        <v>35</v>
      </c>
      <c r="E249" s="2" t="s">
        <v>27</v>
      </c>
      <c r="F249" s="2" t="s">
        <v>624</v>
      </c>
      <c r="G249" s="2">
        <v>3.08</v>
      </c>
      <c r="H249" s="2">
        <v>4890</v>
      </c>
      <c r="I249" s="2">
        <v>15061.2</v>
      </c>
      <c r="J249" s="2">
        <v>1848</v>
      </c>
      <c r="K249" s="2" t="s">
        <v>20</v>
      </c>
      <c r="L249" s="2">
        <v>16909.2</v>
      </c>
      <c r="M249" s="2">
        <v>507.28</v>
      </c>
      <c r="N249" s="2">
        <v>17416.48</v>
      </c>
      <c r="O249" s="2">
        <v>17398</v>
      </c>
      <c r="P249" s="8">
        <v>18.48</v>
      </c>
    </row>
    <row r="250" spans="1:16">
      <c r="A250" s="2">
        <v>2656</v>
      </c>
      <c r="B250" s="16" t="s">
        <v>625</v>
      </c>
      <c r="C250" s="2" t="s">
        <v>403</v>
      </c>
      <c r="D250" s="1" t="s">
        <v>38</v>
      </c>
      <c r="E250" s="2" t="s">
        <v>27</v>
      </c>
      <c r="F250" s="2" t="s">
        <v>626</v>
      </c>
      <c r="G250" s="2">
        <v>0.92</v>
      </c>
      <c r="H250" s="2">
        <v>4885</v>
      </c>
      <c r="I250" s="2">
        <v>4494.2</v>
      </c>
      <c r="J250" s="2">
        <v>850</v>
      </c>
      <c r="K250" s="2" t="s">
        <v>20</v>
      </c>
      <c r="L250" s="2">
        <v>5344.2</v>
      </c>
      <c r="M250" s="2">
        <v>160.33000000000001</v>
      </c>
      <c r="N250" s="2">
        <v>5504.53</v>
      </c>
      <c r="O250" s="2">
        <v>5500</v>
      </c>
      <c r="P250" s="8">
        <v>4.53</v>
      </c>
    </row>
    <row r="251" spans="1:16">
      <c r="A251" s="2">
        <v>2658</v>
      </c>
      <c r="B251" s="17" t="s">
        <v>627</v>
      </c>
      <c r="C251" s="2" t="s">
        <v>628</v>
      </c>
      <c r="D251" s="1" t="s">
        <v>31</v>
      </c>
      <c r="E251" s="2" t="s">
        <v>27</v>
      </c>
      <c r="F251" s="2" t="s">
        <v>629</v>
      </c>
      <c r="G251" s="2">
        <v>0.94</v>
      </c>
      <c r="H251" s="2">
        <v>4885</v>
      </c>
      <c r="I251" s="2">
        <v>4591.8999999999996</v>
      </c>
      <c r="J251" s="2">
        <v>900</v>
      </c>
      <c r="K251" s="2" t="s">
        <v>20</v>
      </c>
      <c r="L251" s="2">
        <v>5491.9</v>
      </c>
      <c r="M251" s="2">
        <v>164.76</v>
      </c>
      <c r="N251" s="2">
        <v>5656.66</v>
      </c>
      <c r="O251" s="2">
        <v>5650</v>
      </c>
      <c r="P251" s="8">
        <v>6.66</v>
      </c>
    </row>
    <row r="252" spans="1:16">
      <c r="A252" s="2">
        <v>2657</v>
      </c>
      <c r="B252" s="16" t="s">
        <v>627</v>
      </c>
      <c r="C252" s="2" t="s">
        <v>630</v>
      </c>
      <c r="D252" s="1" t="s">
        <v>45</v>
      </c>
      <c r="E252" s="2" t="s">
        <v>181</v>
      </c>
      <c r="F252" s="2" t="s">
        <v>631</v>
      </c>
      <c r="G252" s="2">
        <v>11.94</v>
      </c>
      <c r="H252" s="2">
        <v>4905</v>
      </c>
      <c r="I252" s="2">
        <v>58565.7</v>
      </c>
      <c r="J252" s="2">
        <v>7164</v>
      </c>
      <c r="K252" s="2" t="s">
        <v>20</v>
      </c>
      <c r="L252" s="2">
        <v>65729.7</v>
      </c>
      <c r="M252" s="2">
        <v>1971.89</v>
      </c>
      <c r="N252" s="2">
        <v>67701.59</v>
      </c>
      <c r="O252" s="2">
        <v>67700</v>
      </c>
      <c r="P252" s="8">
        <v>1.59</v>
      </c>
    </row>
    <row r="253" spans="1:16">
      <c r="A253" s="2">
        <v>2659</v>
      </c>
      <c r="B253" s="17" t="s">
        <v>627</v>
      </c>
      <c r="C253" s="2" t="s">
        <v>632</v>
      </c>
      <c r="D253" s="1" t="s">
        <v>48</v>
      </c>
      <c r="E253" s="2" t="s">
        <v>584</v>
      </c>
      <c r="F253" s="2" t="s">
        <v>633</v>
      </c>
      <c r="G253" s="2">
        <v>1.44</v>
      </c>
      <c r="H253" s="2">
        <v>4905</v>
      </c>
      <c r="I253" s="2">
        <v>7063.2</v>
      </c>
      <c r="J253" s="2">
        <v>1050</v>
      </c>
      <c r="K253" s="2" t="s">
        <v>20</v>
      </c>
      <c r="L253" s="2">
        <v>8113.2</v>
      </c>
      <c r="M253" s="2">
        <v>243.4</v>
      </c>
      <c r="N253" s="2">
        <v>8356.6</v>
      </c>
      <c r="O253" s="2">
        <v>8350</v>
      </c>
      <c r="P253" s="8">
        <v>6.6</v>
      </c>
    </row>
    <row r="254" spans="1:16">
      <c r="A254" s="2">
        <v>2660</v>
      </c>
      <c r="B254" s="16" t="s">
        <v>634</v>
      </c>
      <c r="C254" s="2" t="s">
        <v>635</v>
      </c>
      <c r="D254" s="1" t="s">
        <v>52</v>
      </c>
      <c r="E254" s="2" t="s">
        <v>72</v>
      </c>
      <c r="F254" s="2" t="s">
        <v>636</v>
      </c>
      <c r="G254" s="2">
        <v>3.35</v>
      </c>
      <c r="H254" s="2">
        <v>4870</v>
      </c>
      <c r="I254" s="2">
        <v>16314.5</v>
      </c>
      <c r="J254" s="2">
        <v>2010</v>
      </c>
      <c r="K254" s="2">
        <v>1800</v>
      </c>
      <c r="L254" s="2">
        <v>20124.5</v>
      </c>
      <c r="M254" s="2">
        <v>603.74</v>
      </c>
      <c r="N254" s="2">
        <v>20728.240000000002</v>
      </c>
      <c r="O254" s="2">
        <v>20700</v>
      </c>
      <c r="P254" s="8">
        <v>28.24</v>
      </c>
    </row>
    <row r="255" spans="1:16">
      <c r="A255" s="2">
        <v>2661</v>
      </c>
      <c r="B255" s="17" t="s">
        <v>634</v>
      </c>
      <c r="C255" s="2" t="s">
        <v>637</v>
      </c>
      <c r="D255" s="1" t="s">
        <v>57</v>
      </c>
      <c r="E255" s="2" t="s">
        <v>27</v>
      </c>
      <c r="F255" s="2" t="s">
        <v>638</v>
      </c>
      <c r="G255" s="2">
        <v>2.38</v>
      </c>
      <c r="H255" s="2">
        <v>4870</v>
      </c>
      <c r="I255" s="2">
        <v>11590.6</v>
      </c>
      <c r="J255" s="2">
        <v>1600</v>
      </c>
      <c r="K255" s="2" t="s">
        <v>20</v>
      </c>
      <c r="L255" s="2">
        <v>13190.6</v>
      </c>
      <c r="M255" s="2">
        <v>395.72</v>
      </c>
      <c r="N255" s="2">
        <v>13586.32</v>
      </c>
      <c r="O255" s="2">
        <v>13582</v>
      </c>
      <c r="P255" s="8">
        <v>4.32</v>
      </c>
    </row>
    <row r="256" spans="1:16">
      <c r="A256" s="2">
        <v>2662</v>
      </c>
      <c r="B256" s="16" t="s">
        <v>639</v>
      </c>
      <c r="C256" s="2" t="s">
        <v>640</v>
      </c>
      <c r="D256" s="1" t="s">
        <v>57</v>
      </c>
      <c r="E256" s="2" t="s">
        <v>360</v>
      </c>
      <c r="F256" s="2" t="s">
        <v>641</v>
      </c>
      <c r="G256" s="2">
        <v>2.0499999999999998</v>
      </c>
      <c r="H256" s="2">
        <v>4833</v>
      </c>
      <c r="I256" s="2">
        <v>9907.65</v>
      </c>
      <c r="J256" s="2">
        <v>1600</v>
      </c>
      <c r="K256" s="2">
        <v>200</v>
      </c>
      <c r="L256" s="2">
        <v>11707.65</v>
      </c>
      <c r="M256" s="2">
        <v>351.23</v>
      </c>
      <c r="N256" s="2">
        <v>12058.88</v>
      </c>
      <c r="O256" s="2">
        <v>12000</v>
      </c>
      <c r="P256" s="8">
        <v>58.88</v>
      </c>
    </row>
    <row r="257" spans="1:16">
      <c r="A257" s="2">
        <v>2663</v>
      </c>
      <c r="B257" s="17" t="s">
        <v>639</v>
      </c>
      <c r="C257" s="2" t="s">
        <v>642</v>
      </c>
      <c r="D257" s="1" t="s">
        <v>62</v>
      </c>
      <c r="E257" s="2" t="s">
        <v>27</v>
      </c>
      <c r="F257" s="2" t="s">
        <v>643</v>
      </c>
      <c r="G257" s="2">
        <v>2.44</v>
      </c>
      <c r="H257" s="2">
        <v>4833</v>
      </c>
      <c r="I257" s="2">
        <v>11792.52</v>
      </c>
      <c r="J257" s="2">
        <v>1600</v>
      </c>
      <c r="K257" s="2" t="s">
        <v>20</v>
      </c>
      <c r="L257" s="2">
        <v>13392.52</v>
      </c>
      <c r="M257" s="2">
        <v>401.78</v>
      </c>
      <c r="N257" s="2">
        <v>13794.3</v>
      </c>
      <c r="O257" s="2">
        <v>13794</v>
      </c>
      <c r="P257" s="8">
        <v>0.3</v>
      </c>
    </row>
    <row r="258" spans="1:16">
      <c r="A258" s="2">
        <v>2664</v>
      </c>
      <c r="B258" s="16" t="s">
        <v>639</v>
      </c>
      <c r="C258" s="2" t="s">
        <v>644</v>
      </c>
      <c r="D258" s="1" t="s">
        <v>65</v>
      </c>
      <c r="E258" s="2" t="s">
        <v>584</v>
      </c>
      <c r="F258" s="2" t="s">
        <v>645</v>
      </c>
      <c r="G258" s="2">
        <v>1.54</v>
      </c>
      <c r="H258" s="2">
        <v>4833</v>
      </c>
      <c r="I258" s="2">
        <v>7442.82</v>
      </c>
      <c r="J258" s="2">
        <v>1500</v>
      </c>
      <c r="K258" s="2" t="s">
        <v>20</v>
      </c>
      <c r="L258" s="2">
        <v>8942.82</v>
      </c>
      <c r="M258" s="2">
        <v>268.27999999999997</v>
      </c>
      <c r="N258" s="2">
        <v>9211.1</v>
      </c>
      <c r="O258" s="2">
        <v>9200</v>
      </c>
      <c r="P258" s="8">
        <v>11.1</v>
      </c>
    </row>
    <row r="259" spans="1:16">
      <c r="A259" s="2">
        <v>2665</v>
      </c>
      <c r="B259" s="17" t="s">
        <v>639</v>
      </c>
      <c r="C259" s="2" t="s">
        <v>646</v>
      </c>
      <c r="D259" s="1" t="s">
        <v>69</v>
      </c>
      <c r="E259" s="2" t="s">
        <v>27</v>
      </c>
      <c r="F259" s="2" t="s">
        <v>647</v>
      </c>
      <c r="G259" s="2">
        <v>1.05</v>
      </c>
      <c r="H259" s="2">
        <v>4833</v>
      </c>
      <c r="I259" s="2">
        <v>5074.6499999999996</v>
      </c>
      <c r="J259" s="2">
        <v>1300</v>
      </c>
      <c r="K259" s="2" t="s">
        <v>20</v>
      </c>
      <c r="L259" s="2">
        <v>6374.65</v>
      </c>
      <c r="M259" s="2">
        <v>191.24</v>
      </c>
      <c r="N259" s="2">
        <v>6565.89</v>
      </c>
      <c r="O259" s="2">
        <v>6560</v>
      </c>
      <c r="P259" s="8">
        <v>5.89</v>
      </c>
    </row>
    <row r="260" spans="1:16">
      <c r="A260" s="2">
        <v>2666</v>
      </c>
      <c r="B260" s="16" t="s">
        <v>639</v>
      </c>
      <c r="C260" s="2" t="s">
        <v>648</v>
      </c>
      <c r="D260" s="1" t="s">
        <v>45</v>
      </c>
      <c r="E260" s="2" t="s">
        <v>584</v>
      </c>
      <c r="F260" s="2" t="s">
        <v>649</v>
      </c>
      <c r="G260" s="2">
        <v>4</v>
      </c>
      <c r="H260" s="2">
        <v>4833</v>
      </c>
      <c r="I260" s="2">
        <v>19332</v>
      </c>
      <c r="J260" s="2">
        <v>2800</v>
      </c>
      <c r="K260" s="2" t="s">
        <v>20</v>
      </c>
      <c r="L260" s="2">
        <v>22132</v>
      </c>
      <c r="M260" s="2">
        <v>663.96</v>
      </c>
      <c r="N260" s="2">
        <v>22795.96</v>
      </c>
      <c r="O260" s="2">
        <v>22790</v>
      </c>
      <c r="P260" s="8">
        <v>5.96</v>
      </c>
    </row>
    <row r="261" spans="1:16">
      <c r="A261" s="2">
        <v>2667</v>
      </c>
      <c r="B261" s="17" t="s">
        <v>650</v>
      </c>
      <c r="C261" s="2" t="s">
        <v>651</v>
      </c>
      <c r="D261" s="1" t="s">
        <v>48</v>
      </c>
      <c r="E261" s="2" t="s">
        <v>181</v>
      </c>
      <c r="F261" s="2" t="s">
        <v>652</v>
      </c>
      <c r="G261" s="2">
        <v>7.46</v>
      </c>
      <c r="H261" s="2">
        <v>4833</v>
      </c>
      <c r="I261" s="2">
        <v>36054.18</v>
      </c>
      <c r="J261" s="2">
        <v>4476</v>
      </c>
      <c r="K261" s="2" t="s">
        <v>20</v>
      </c>
      <c r="L261" s="2">
        <v>40530.18</v>
      </c>
      <c r="M261" s="2">
        <v>1215.9100000000001</v>
      </c>
      <c r="N261" s="2">
        <v>41746.089999999997</v>
      </c>
      <c r="O261" s="2">
        <v>41740</v>
      </c>
      <c r="P261" s="8">
        <v>6.09</v>
      </c>
    </row>
    <row r="262" spans="1:16">
      <c r="A262" s="2">
        <v>2668</v>
      </c>
      <c r="B262" s="16" t="s">
        <v>650</v>
      </c>
      <c r="C262" s="2" t="s">
        <v>653</v>
      </c>
      <c r="D262" s="1" t="s">
        <v>52</v>
      </c>
      <c r="E262" s="2" t="s">
        <v>584</v>
      </c>
      <c r="F262" s="2" t="s">
        <v>654</v>
      </c>
      <c r="G262" s="2">
        <v>1.44</v>
      </c>
      <c r="H262" s="2">
        <v>4833</v>
      </c>
      <c r="I262" s="2">
        <v>6959.52</v>
      </c>
      <c r="J262" s="2">
        <v>1500</v>
      </c>
      <c r="K262" s="2" t="s">
        <v>20</v>
      </c>
      <c r="L262" s="2">
        <v>8459.52</v>
      </c>
      <c r="M262" s="2">
        <v>253.79</v>
      </c>
      <c r="N262" s="2">
        <v>8713.31</v>
      </c>
      <c r="O262" s="2">
        <v>8710</v>
      </c>
      <c r="P262" s="8">
        <v>3.31</v>
      </c>
    </row>
    <row r="263" spans="1:16">
      <c r="A263" s="2">
        <v>2669</v>
      </c>
      <c r="B263" s="17" t="s">
        <v>650</v>
      </c>
      <c r="C263" s="2" t="s">
        <v>655</v>
      </c>
      <c r="D263" s="1" t="s">
        <v>57</v>
      </c>
      <c r="E263" s="2" t="s">
        <v>271</v>
      </c>
      <c r="F263" s="2" t="s">
        <v>656</v>
      </c>
      <c r="G263" s="2">
        <v>7.22</v>
      </c>
      <c r="H263" s="2">
        <v>4890</v>
      </c>
      <c r="I263" s="2">
        <v>35305.800000000003</v>
      </c>
      <c r="J263" s="2">
        <v>4332</v>
      </c>
      <c r="K263" s="2">
        <v>100</v>
      </c>
      <c r="L263" s="2">
        <v>39737.800000000003</v>
      </c>
      <c r="M263" s="2">
        <v>1192.1300000000001</v>
      </c>
      <c r="N263" s="2">
        <v>40929.93</v>
      </c>
      <c r="O263" s="2">
        <v>40800</v>
      </c>
      <c r="P263" s="8">
        <v>129.93</v>
      </c>
    </row>
    <row r="264" spans="1:16">
      <c r="A264" s="2">
        <v>2670</v>
      </c>
      <c r="B264" s="16" t="s">
        <v>650</v>
      </c>
      <c r="C264" s="2" t="s">
        <v>657</v>
      </c>
      <c r="D264" s="1" t="s">
        <v>57</v>
      </c>
      <c r="E264" s="2" t="s">
        <v>533</v>
      </c>
      <c r="F264" s="2" t="s">
        <v>658</v>
      </c>
      <c r="G264" s="2">
        <v>0.35</v>
      </c>
      <c r="H264" s="2">
        <v>4833</v>
      </c>
      <c r="I264" s="2">
        <v>1691.55</v>
      </c>
      <c r="J264" s="2">
        <v>800</v>
      </c>
      <c r="K264" s="2" t="s">
        <v>20</v>
      </c>
      <c r="L264" s="2">
        <v>2491.5500000000002</v>
      </c>
      <c r="M264" s="2">
        <v>74.75</v>
      </c>
      <c r="N264" s="2">
        <v>2566.3000000000002</v>
      </c>
      <c r="O264" s="2">
        <v>2560</v>
      </c>
      <c r="P264" s="8">
        <v>6.3</v>
      </c>
    </row>
    <row r="265" spans="1:16">
      <c r="A265" s="2">
        <v>2671</v>
      </c>
      <c r="B265" s="17" t="s">
        <v>659</v>
      </c>
      <c r="C265" s="2" t="s">
        <v>660</v>
      </c>
      <c r="D265" s="1" t="s">
        <v>62</v>
      </c>
      <c r="E265" s="2" t="s">
        <v>661</v>
      </c>
      <c r="F265" s="2" t="s">
        <v>662</v>
      </c>
      <c r="G265" s="2">
        <v>4.7699999999999996</v>
      </c>
      <c r="H265" s="2">
        <v>4850</v>
      </c>
      <c r="I265" s="2">
        <v>23134.5</v>
      </c>
      <c r="J265" s="2">
        <v>2862</v>
      </c>
      <c r="K265" s="2" t="s">
        <v>20</v>
      </c>
      <c r="L265" s="2">
        <v>25996.5</v>
      </c>
      <c r="M265" s="2">
        <v>779.9</v>
      </c>
      <c r="N265" s="2">
        <v>26776.400000000001</v>
      </c>
      <c r="O265" s="2">
        <v>26700</v>
      </c>
      <c r="P265" s="8">
        <v>76.39</v>
      </c>
    </row>
    <row r="266" spans="1:16">
      <c r="A266" s="2">
        <v>2672</v>
      </c>
      <c r="B266" s="16" t="s">
        <v>659</v>
      </c>
      <c r="C266" s="2" t="s">
        <v>663</v>
      </c>
      <c r="D266" s="1" t="s">
        <v>65</v>
      </c>
      <c r="E266" s="2" t="s">
        <v>27</v>
      </c>
      <c r="F266" s="2" t="s">
        <v>664</v>
      </c>
      <c r="G266" s="2">
        <v>2.0499999999999998</v>
      </c>
      <c r="H266" s="2">
        <v>4850</v>
      </c>
      <c r="I266" s="2">
        <v>9942.5</v>
      </c>
      <c r="J266" s="2">
        <v>1700</v>
      </c>
      <c r="K266" s="2" t="s">
        <v>20</v>
      </c>
      <c r="L266" s="2">
        <v>11642.5</v>
      </c>
      <c r="M266" s="2">
        <v>349.28</v>
      </c>
      <c r="N266" s="2">
        <v>11991.78</v>
      </c>
      <c r="O266" s="2">
        <v>11990</v>
      </c>
      <c r="P266" s="8">
        <v>1.77</v>
      </c>
    </row>
    <row r="267" spans="1:16">
      <c r="A267" s="2">
        <v>2673</v>
      </c>
      <c r="B267" s="17" t="s">
        <v>665</v>
      </c>
      <c r="C267" s="2" t="s">
        <v>666</v>
      </c>
      <c r="D267" s="1" t="s">
        <v>69</v>
      </c>
      <c r="E267" s="2" t="s">
        <v>247</v>
      </c>
      <c r="F267" s="2" t="s">
        <v>667</v>
      </c>
      <c r="G267" s="2">
        <v>8.4600000000000009</v>
      </c>
      <c r="H267" s="2">
        <v>4865</v>
      </c>
      <c r="I267" s="2">
        <v>41157.9</v>
      </c>
      <c r="J267" s="2">
        <v>5076</v>
      </c>
      <c r="K267" s="2">
        <v>5000</v>
      </c>
      <c r="L267" s="2">
        <v>51233.9</v>
      </c>
      <c r="M267" s="2">
        <v>1537.02</v>
      </c>
      <c r="N267" s="2">
        <v>52770.92</v>
      </c>
      <c r="O267" s="2">
        <v>52700</v>
      </c>
      <c r="P267" s="8">
        <v>70.92</v>
      </c>
    </row>
    <row r="268" spans="1:16">
      <c r="A268" s="2">
        <v>2674</v>
      </c>
      <c r="B268" s="16" t="s">
        <v>665</v>
      </c>
      <c r="C268" s="2" t="s">
        <v>668</v>
      </c>
      <c r="D268" s="1" t="s">
        <v>31</v>
      </c>
      <c r="E268" s="2" t="s">
        <v>27</v>
      </c>
      <c r="F268" s="2" t="s">
        <v>669</v>
      </c>
      <c r="G268" s="2">
        <v>2.39</v>
      </c>
      <c r="H268" s="2">
        <v>4865</v>
      </c>
      <c r="I268" s="2">
        <v>11627.35</v>
      </c>
      <c r="J268" s="2">
        <v>1700</v>
      </c>
      <c r="K268" s="2" t="s">
        <v>20</v>
      </c>
      <c r="L268" s="2">
        <v>13327.35</v>
      </c>
      <c r="M268" s="2">
        <v>399.82</v>
      </c>
      <c r="N268" s="2">
        <v>13727.17</v>
      </c>
      <c r="O268" s="2">
        <v>13700</v>
      </c>
      <c r="P268" s="8">
        <v>27.17</v>
      </c>
    </row>
    <row r="269" spans="1:16">
      <c r="A269" s="2">
        <v>2675</v>
      </c>
      <c r="B269" s="17" t="s">
        <v>670</v>
      </c>
      <c r="C269" s="2" t="s">
        <v>640</v>
      </c>
      <c r="D269" s="1" t="s">
        <v>35</v>
      </c>
      <c r="E269" s="2" t="s">
        <v>360</v>
      </c>
      <c r="F269" s="2" t="s">
        <v>671</v>
      </c>
      <c r="G269" s="2">
        <v>2.6</v>
      </c>
      <c r="H269" s="2">
        <v>4833</v>
      </c>
      <c r="I269" s="2">
        <v>12565.8</v>
      </c>
      <c r="J269" s="2">
        <v>1700</v>
      </c>
      <c r="K269" s="2">
        <v>200</v>
      </c>
      <c r="L269" s="2">
        <v>14465.8</v>
      </c>
      <c r="M269" s="2">
        <v>433.97</v>
      </c>
      <c r="N269" s="2">
        <v>14899.77</v>
      </c>
      <c r="O269" s="2">
        <v>14890</v>
      </c>
      <c r="P269" s="8">
        <v>9.77</v>
      </c>
    </row>
    <row r="270" spans="1:16">
      <c r="A270" s="2">
        <v>2676</v>
      </c>
      <c r="B270" s="16" t="s">
        <v>508</v>
      </c>
      <c r="C270" s="2" t="s">
        <v>20</v>
      </c>
      <c r="D270" s="1"/>
      <c r="E270" s="2" t="s">
        <v>508</v>
      </c>
      <c r="F270" s="2" t="s">
        <v>20</v>
      </c>
      <c r="G270" s="2" t="s">
        <v>20</v>
      </c>
      <c r="H270" s="2" t="s">
        <v>20</v>
      </c>
      <c r="I270" s="2" t="s">
        <v>20</v>
      </c>
      <c r="J270" s="2" t="s">
        <v>20</v>
      </c>
      <c r="K270" s="2" t="s">
        <v>20</v>
      </c>
      <c r="L270" s="2" t="s">
        <v>20</v>
      </c>
      <c r="M270" s="2" t="s">
        <v>20</v>
      </c>
      <c r="N270" s="2" t="s">
        <v>20</v>
      </c>
      <c r="O270" s="2" t="s">
        <v>20</v>
      </c>
      <c r="P270" s="8" t="s">
        <v>20</v>
      </c>
    </row>
    <row r="271" spans="1:16">
      <c r="A271" s="2">
        <v>2677</v>
      </c>
      <c r="B271" s="17" t="s">
        <v>508</v>
      </c>
      <c r="C271" s="2" t="s">
        <v>20</v>
      </c>
      <c r="D271" s="1"/>
      <c r="E271" s="2" t="s">
        <v>508</v>
      </c>
      <c r="F271" s="2" t="s">
        <v>20</v>
      </c>
      <c r="G271" s="2" t="s">
        <v>20</v>
      </c>
      <c r="H271" s="2" t="s">
        <v>20</v>
      </c>
      <c r="I271" s="2" t="s">
        <v>20</v>
      </c>
      <c r="J271" s="2" t="s">
        <v>20</v>
      </c>
      <c r="K271" s="2" t="s">
        <v>20</v>
      </c>
      <c r="L271" s="2" t="s">
        <v>20</v>
      </c>
      <c r="M271" s="2" t="s">
        <v>20</v>
      </c>
      <c r="N271" s="2" t="s">
        <v>20</v>
      </c>
      <c r="O271" s="2" t="s">
        <v>20</v>
      </c>
      <c r="P271" s="8" t="s">
        <v>20</v>
      </c>
    </row>
    <row r="272" spans="1:16">
      <c r="A272" s="2">
        <v>2678</v>
      </c>
      <c r="B272" s="16" t="s">
        <v>670</v>
      </c>
      <c r="C272" s="2" t="s">
        <v>672</v>
      </c>
      <c r="D272" s="1" t="s">
        <v>45</v>
      </c>
      <c r="E272" s="2" t="s">
        <v>247</v>
      </c>
      <c r="F272" s="2" t="s">
        <v>673</v>
      </c>
      <c r="G272" s="2">
        <v>5.21</v>
      </c>
      <c r="H272" s="2">
        <v>4860</v>
      </c>
      <c r="I272" s="2">
        <v>25320.6</v>
      </c>
      <c r="J272" s="2">
        <v>3126</v>
      </c>
      <c r="K272" s="2">
        <v>1800</v>
      </c>
      <c r="L272" s="2">
        <v>30246.6</v>
      </c>
      <c r="M272" s="2">
        <v>907.4</v>
      </c>
      <c r="N272" s="2">
        <v>31154</v>
      </c>
      <c r="O272" s="2">
        <v>31000</v>
      </c>
      <c r="P272" s="8">
        <v>154</v>
      </c>
    </row>
    <row r="273" spans="1:16">
      <c r="A273" s="2">
        <v>2679</v>
      </c>
      <c r="B273" s="17" t="s">
        <v>670</v>
      </c>
      <c r="C273" s="2" t="s">
        <v>674</v>
      </c>
      <c r="D273" s="1" t="s">
        <v>48</v>
      </c>
      <c r="E273" s="2" t="s">
        <v>27</v>
      </c>
      <c r="F273" s="2" t="s">
        <v>675</v>
      </c>
      <c r="G273" s="2">
        <v>1.06</v>
      </c>
      <c r="H273" s="2">
        <v>4860</v>
      </c>
      <c r="I273" s="2">
        <v>5151.6000000000004</v>
      </c>
      <c r="J273" s="2">
        <v>1200</v>
      </c>
      <c r="K273" s="2" t="s">
        <v>20</v>
      </c>
      <c r="L273" s="2">
        <v>6351.6</v>
      </c>
      <c r="M273" s="2">
        <v>190.55</v>
      </c>
      <c r="N273" s="2">
        <v>6542.15</v>
      </c>
      <c r="O273" s="2">
        <v>6464</v>
      </c>
      <c r="P273" s="8">
        <v>78.150000000000006</v>
      </c>
    </row>
    <row r="274" spans="1:16">
      <c r="A274" s="2">
        <v>2680</v>
      </c>
      <c r="B274" s="16" t="s">
        <v>670</v>
      </c>
      <c r="C274" s="2" t="s">
        <v>676</v>
      </c>
      <c r="D274" s="1" t="s">
        <v>52</v>
      </c>
      <c r="E274" s="2" t="s">
        <v>360</v>
      </c>
      <c r="F274" s="2" t="s">
        <v>677</v>
      </c>
      <c r="G274" s="2">
        <v>3.35</v>
      </c>
      <c r="H274" s="2">
        <v>4860</v>
      </c>
      <c r="I274" s="2">
        <v>16281</v>
      </c>
      <c r="J274" s="2">
        <v>2010</v>
      </c>
      <c r="K274" s="2">
        <v>200</v>
      </c>
      <c r="L274" s="2">
        <v>18491</v>
      </c>
      <c r="M274" s="2">
        <v>554.73</v>
      </c>
      <c r="N274" s="2">
        <v>19045.73</v>
      </c>
      <c r="O274" s="2">
        <v>19040</v>
      </c>
      <c r="P274" s="8">
        <v>5.73</v>
      </c>
    </row>
    <row r="275" spans="1:16">
      <c r="A275" s="2">
        <v>2681</v>
      </c>
      <c r="B275" s="17" t="s">
        <v>670</v>
      </c>
      <c r="C275" s="2" t="s">
        <v>642</v>
      </c>
      <c r="D275" s="1" t="s">
        <v>57</v>
      </c>
      <c r="E275" s="2" t="s">
        <v>72</v>
      </c>
      <c r="F275" s="2" t="s">
        <v>678</v>
      </c>
      <c r="G275" s="2">
        <v>7.65</v>
      </c>
      <c r="H275" s="2">
        <v>4860</v>
      </c>
      <c r="I275" s="2">
        <v>37179</v>
      </c>
      <c r="J275" s="2">
        <v>4590</v>
      </c>
      <c r="K275" s="2">
        <v>1800</v>
      </c>
      <c r="L275" s="2">
        <v>43569</v>
      </c>
      <c r="M275" s="2">
        <v>1307.07</v>
      </c>
      <c r="N275" s="2">
        <v>44876.07</v>
      </c>
      <c r="O275" s="2">
        <v>44876</v>
      </c>
      <c r="P275" s="8">
        <v>7.0000000000000007E-2</v>
      </c>
    </row>
    <row r="276" spans="1:16">
      <c r="A276" s="2">
        <v>2682</v>
      </c>
      <c r="B276" s="16" t="s">
        <v>679</v>
      </c>
      <c r="C276" s="2" t="s">
        <v>680</v>
      </c>
      <c r="D276" s="1" t="s">
        <v>57</v>
      </c>
      <c r="E276" s="2" t="s">
        <v>18</v>
      </c>
      <c r="F276" s="2" t="s">
        <v>681</v>
      </c>
      <c r="G276" s="2">
        <v>1.05</v>
      </c>
      <c r="H276" s="2">
        <v>4860</v>
      </c>
      <c r="I276" s="2">
        <v>5103</v>
      </c>
      <c r="J276" s="2">
        <v>1400</v>
      </c>
      <c r="K276" s="2" t="s">
        <v>20</v>
      </c>
      <c r="L276" s="2">
        <v>6503</v>
      </c>
      <c r="M276" s="2">
        <v>195.09</v>
      </c>
      <c r="N276" s="2">
        <v>6698.09</v>
      </c>
      <c r="O276" s="2">
        <v>6690</v>
      </c>
      <c r="P276" s="8">
        <v>8.09</v>
      </c>
    </row>
    <row r="277" spans="1:16">
      <c r="A277" s="2">
        <v>2683</v>
      </c>
      <c r="B277" s="17" t="s">
        <v>679</v>
      </c>
      <c r="C277" s="2" t="s">
        <v>682</v>
      </c>
      <c r="D277" s="1" t="s">
        <v>62</v>
      </c>
      <c r="E277" s="2" t="s">
        <v>271</v>
      </c>
      <c r="F277" s="2" t="s">
        <v>683</v>
      </c>
      <c r="G277" s="2">
        <v>1.0900000000000001</v>
      </c>
      <c r="H277" s="2">
        <v>4860</v>
      </c>
      <c r="I277" s="2">
        <v>5297.4</v>
      </c>
      <c r="J277" s="2">
        <v>1400</v>
      </c>
      <c r="K277" s="2" t="s">
        <v>20</v>
      </c>
      <c r="L277" s="2">
        <v>6697.4</v>
      </c>
      <c r="M277" s="2">
        <v>200.92</v>
      </c>
      <c r="N277" s="2">
        <v>6898.32</v>
      </c>
      <c r="O277" s="2">
        <v>6890</v>
      </c>
      <c r="P277" s="8">
        <v>8.32</v>
      </c>
    </row>
    <row r="278" spans="1:16">
      <c r="A278" s="2">
        <v>2684</v>
      </c>
      <c r="B278" s="16" t="s">
        <v>679</v>
      </c>
      <c r="C278" s="2" t="s">
        <v>684</v>
      </c>
      <c r="D278" s="1" t="s">
        <v>65</v>
      </c>
      <c r="E278" s="2" t="s">
        <v>27</v>
      </c>
      <c r="F278" s="2" t="s">
        <v>685</v>
      </c>
      <c r="G278" s="2">
        <v>2.5499999999999998</v>
      </c>
      <c r="H278" s="2">
        <v>4860</v>
      </c>
      <c r="I278" s="2">
        <v>12393</v>
      </c>
      <c r="J278" s="2">
        <v>1700</v>
      </c>
      <c r="K278" s="2" t="s">
        <v>20</v>
      </c>
      <c r="L278" s="2">
        <v>14093</v>
      </c>
      <c r="M278" s="2">
        <v>422.79</v>
      </c>
      <c r="N278" s="2">
        <v>14515.79</v>
      </c>
      <c r="O278" s="2">
        <v>14500</v>
      </c>
      <c r="P278" s="8">
        <v>15.79</v>
      </c>
    </row>
    <row r="279" spans="1:16">
      <c r="A279" s="2">
        <v>2685</v>
      </c>
      <c r="B279" s="17" t="s">
        <v>686</v>
      </c>
      <c r="C279" s="2" t="s">
        <v>687</v>
      </c>
      <c r="D279" s="1" t="s">
        <v>69</v>
      </c>
      <c r="E279" s="2" t="s">
        <v>372</v>
      </c>
      <c r="F279" s="2" t="s">
        <v>688</v>
      </c>
      <c r="G279" s="2">
        <v>1.54</v>
      </c>
      <c r="H279" s="2">
        <v>4860</v>
      </c>
      <c r="I279" s="2">
        <v>7484.4</v>
      </c>
      <c r="J279" s="2">
        <v>1500</v>
      </c>
      <c r="K279" s="2">
        <v>80</v>
      </c>
      <c r="L279" s="2">
        <v>9064.4</v>
      </c>
      <c r="M279" s="2">
        <v>271.93</v>
      </c>
      <c r="N279" s="2">
        <v>9336.33</v>
      </c>
      <c r="O279" s="2">
        <v>9330</v>
      </c>
      <c r="P279" s="8">
        <v>6.33</v>
      </c>
    </row>
    <row r="280" spans="1:16">
      <c r="A280" s="2">
        <v>2686</v>
      </c>
      <c r="B280" s="16" t="s">
        <v>686</v>
      </c>
      <c r="C280" s="2" t="s">
        <v>689</v>
      </c>
      <c r="D280" s="1" t="s">
        <v>45</v>
      </c>
      <c r="E280" s="2" t="s">
        <v>27</v>
      </c>
      <c r="F280" s="2" t="s">
        <v>690</v>
      </c>
      <c r="G280" s="2">
        <v>1.5</v>
      </c>
      <c r="H280" s="2">
        <v>4860</v>
      </c>
      <c r="I280" s="2">
        <v>7290</v>
      </c>
      <c r="J280" s="2">
        <v>1500</v>
      </c>
      <c r="K280" s="2" t="s">
        <v>20</v>
      </c>
      <c r="L280" s="2">
        <v>8790</v>
      </c>
      <c r="M280" s="2">
        <v>263.7</v>
      </c>
      <c r="N280" s="2">
        <v>9053.7000000000007</v>
      </c>
      <c r="O280" s="2">
        <v>9050</v>
      </c>
      <c r="P280" s="8">
        <v>3.7</v>
      </c>
    </row>
    <row r="281" spans="1:16">
      <c r="A281" s="2">
        <v>2687</v>
      </c>
      <c r="B281" s="17" t="s">
        <v>686</v>
      </c>
      <c r="C281" s="2" t="s">
        <v>691</v>
      </c>
      <c r="D281" s="1" t="s">
        <v>48</v>
      </c>
      <c r="E281" s="2" t="s">
        <v>72</v>
      </c>
      <c r="F281" s="2" t="s">
        <v>692</v>
      </c>
      <c r="G281" s="2">
        <v>2.78</v>
      </c>
      <c r="H281" s="2">
        <v>4860</v>
      </c>
      <c r="I281" s="2">
        <v>13510.8</v>
      </c>
      <c r="J281" s="2">
        <v>1800</v>
      </c>
      <c r="K281" s="2">
        <v>1800</v>
      </c>
      <c r="L281" s="2">
        <v>17110.8</v>
      </c>
      <c r="M281" s="2">
        <v>513.32000000000005</v>
      </c>
      <c r="N281" s="2">
        <v>17624.12</v>
      </c>
      <c r="O281" s="2">
        <v>17600</v>
      </c>
      <c r="P281" s="8">
        <v>24.12</v>
      </c>
    </row>
    <row r="282" spans="1:16">
      <c r="A282" s="2">
        <v>2688</v>
      </c>
      <c r="B282" s="16" t="s">
        <v>686</v>
      </c>
      <c r="C282" s="2" t="s">
        <v>693</v>
      </c>
      <c r="D282" s="1" t="s">
        <v>52</v>
      </c>
      <c r="E282" s="2" t="s">
        <v>27</v>
      </c>
      <c r="F282" s="2" t="s">
        <v>694</v>
      </c>
      <c r="G282" s="2">
        <v>18.64</v>
      </c>
      <c r="H282" s="2">
        <v>4860</v>
      </c>
      <c r="I282" s="2">
        <v>90590.399999999994</v>
      </c>
      <c r="J282" s="2">
        <v>11184</v>
      </c>
      <c r="K282" s="2" t="s">
        <v>20</v>
      </c>
      <c r="L282" s="2">
        <v>101774.39999999999</v>
      </c>
      <c r="M282" s="2">
        <v>3053.23</v>
      </c>
      <c r="N282" s="2">
        <v>104827.63</v>
      </c>
      <c r="O282" s="2">
        <v>104800</v>
      </c>
      <c r="P282" s="8">
        <v>27.63</v>
      </c>
    </row>
    <row r="283" spans="1:16">
      <c r="A283" s="2">
        <v>2689</v>
      </c>
      <c r="B283" s="17" t="s">
        <v>686</v>
      </c>
      <c r="C283" s="2" t="s">
        <v>695</v>
      </c>
      <c r="D283" s="1" t="s">
        <v>57</v>
      </c>
      <c r="E283" s="2" t="s">
        <v>584</v>
      </c>
      <c r="F283" s="2" t="s">
        <v>696</v>
      </c>
      <c r="G283" s="2">
        <v>6.49</v>
      </c>
      <c r="H283" s="2">
        <v>4860</v>
      </c>
      <c r="I283" s="2">
        <v>31541.4</v>
      </c>
      <c r="J283" s="2">
        <v>4404</v>
      </c>
      <c r="K283" s="2" t="s">
        <v>20</v>
      </c>
      <c r="L283" s="2">
        <v>35945.4</v>
      </c>
      <c r="M283" s="2">
        <v>1078.3599999999999</v>
      </c>
      <c r="N283" s="2">
        <v>37023.760000000002</v>
      </c>
      <c r="O283" s="2">
        <v>37000</v>
      </c>
      <c r="P283" s="8">
        <v>23.76</v>
      </c>
    </row>
    <row r="284" spans="1:16">
      <c r="A284" s="2">
        <v>2690</v>
      </c>
      <c r="B284" s="16" t="s">
        <v>686</v>
      </c>
      <c r="C284" s="2" t="s">
        <v>697</v>
      </c>
      <c r="D284" s="1" t="s">
        <v>57</v>
      </c>
      <c r="E284" s="2" t="s">
        <v>698</v>
      </c>
      <c r="F284" s="2" t="s">
        <v>699</v>
      </c>
      <c r="G284" s="2">
        <v>16.75</v>
      </c>
      <c r="H284" s="2">
        <v>4860</v>
      </c>
      <c r="I284" s="2">
        <v>81405</v>
      </c>
      <c r="J284" s="2">
        <v>10050</v>
      </c>
      <c r="K284" s="2" t="s">
        <v>20</v>
      </c>
      <c r="L284" s="2">
        <v>91455</v>
      </c>
      <c r="M284" s="2">
        <v>2743.65</v>
      </c>
      <c r="N284" s="2">
        <v>94198.65</v>
      </c>
      <c r="O284" s="2">
        <v>94190</v>
      </c>
      <c r="P284" s="8">
        <v>8.65</v>
      </c>
    </row>
    <row r="285" spans="1:16">
      <c r="A285" s="2">
        <v>2691</v>
      </c>
      <c r="B285" s="17" t="s">
        <v>686</v>
      </c>
      <c r="C285" s="2" t="s">
        <v>700</v>
      </c>
      <c r="D285" s="1" t="s">
        <v>62</v>
      </c>
      <c r="E285" s="2" t="s">
        <v>360</v>
      </c>
      <c r="F285" s="2" t="s">
        <v>701</v>
      </c>
      <c r="G285" s="2">
        <v>5.34</v>
      </c>
      <c r="H285" s="2">
        <v>4860</v>
      </c>
      <c r="I285" s="2">
        <v>25952.400000000001</v>
      </c>
      <c r="J285" s="2">
        <v>3204</v>
      </c>
      <c r="K285" s="2">
        <v>200</v>
      </c>
      <c r="L285" s="2">
        <v>29356.400000000001</v>
      </c>
      <c r="M285" s="2">
        <v>880.69</v>
      </c>
      <c r="N285" s="2">
        <v>30237.09</v>
      </c>
      <c r="O285" s="2">
        <v>30230</v>
      </c>
      <c r="P285" s="8">
        <v>7.09</v>
      </c>
    </row>
    <row r="286" spans="1:16">
      <c r="A286" s="2">
        <v>2692</v>
      </c>
      <c r="B286" s="16" t="s">
        <v>686</v>
      </c>
      <c r="C286" s="2" t="s">
        <v>702</v>
      </c>
      <c r="D286" s="1" t="s">
        <v>65</v>
      </c>
      <c r="E286" s="2" t="s">
        <v>703</v>
      </c>
      <c r="F286" s="2" t="s">
        <v>704</v>
      </c>
      <c r="G286" s="2">
        <v>10.72</v>
      </c>
      <c r="H286" s="2">
        <v>4860</v>
      </c>
      <c r="I286" s="2">
        <v>52099.199999999997</v>
      </c>
      <c r="J286" s="2">
        <v>6432</v>
      </c>
      <c r="K286" s="2" t="s">
        <v>20</v>
      </c>
      <c r="L286" s="2">
        <v>58531.199999999997</v>
      </c>
      <c r="M286" s="2">
        <v>1755.94</v>
      </c>
      <c r="N286" s="2">
        <v>60287.14</v>
      </c>
      <c r="O286" s="2">
        <v>60280</v>
      </c>
      <c r="P286" s="8">
        <v>7.14</v>
      </c>
    </row>
    <row r="287" spans="1:16">
      <c r="A287" s="2">
        <v>2693</v>
      </c>
      <c r="B287" s="17" t="s">
        <v>686</v>
      </c>
      <c r="C287" s="2" t="s">
        <v>705</v>
      </c>
      <c r="D287" s="1" t="s">
        <v>69</v>
      </c>
      <c r="E287" s="2" t="s">
        <v>72</v>
      </c>
      <c r="F287" s="2" t="s">
        <v>706</v>
      </c>
      <c r="G287" s="2">
        <v>4.4400000000000004</v>
      </c>
      <c r="H287" s="2">
        <v>4860</v>
      </c>
      <c r="I287" s="2">
        <v>21578.400000000001</v>
      </c>
      <c r="J287" s="2">
        <v>2664</v>
      </c>
      <c r="K287" s="2">
        <v>1800</v>
      </c>
      <c r="L287" s="2">
        <v>26042.400000000001</v>
      </c>
      <c r="M287" s="2">
        <v>781.27</v>
      </c>
      <c r="N287" s="2">
        <v>26823.67</v>
      </c>
      <c r="O287" s="2">
        <v>26800</v>
      </c>
      <c r="P287" s="8">
        <v>23.67</v>
      </c>
    </row>
    <row r="288" spans="1:16">
      <c r="A288" s="2">
        <v>2694</v>
      </c>
      <c r="B288" s="16" t="s">
        <v>707</v>
      </c>
      <c r="C288" s="2" t="s">
        <v>613</v>
      </c>
      <c r="D288" s="1" t="s">
        <v>31</v>
      </c>
      <c r="E288" s="2" t="s">
        <v>27</v>
      </c>
      <c r="F288" s="2" t="s">
        <v>708</v>
      </c>
      <c r="G288" s="2">
        <v>1.55</v>
      </c>
      <c r="H288" s="2">
        <v>4890</v>
      </c>
      <c r="I288" s="2">
        <v>7579.5</v>
      </c>
      <c r="J288" s="2">
        <v>1400</v>
      </c>
      <c r="K288" s="2" t="s">
        <v>20</v>
      </c>
      <c r="L288" s="2">
        <v>8979.5</v>
      </c>
      <c r="M288" s="2">
        <v>269.39</v>
      </c>
      <c r="N288" s="2">
        <v>9248.89</v>
      </c>
      <c r="O288" s="2">
        <v>9240</v>
      </c>
      <c r="P288" s="8">
        <v>8.89</v>
      </c>
    </row>
    <row r="289" spans="1:16">
      <c r="A289" s="2">
        <v>2695</v>
      </c>
      <c r="B289" s="17" t="s">
        <v>707</v>
      </c>
      <c r="C289" s="2" t="s">
        <v>709</v>
      </c>
      <c r="D289" s="1" t="s">
        <v>35</v>
      </c>
      <c r="E289" s="2" t="s">
        <v>584</v>
      </c>
      <c r="F289" s="2" t="s">
        <v>710</v>
      </c>
      <c r="G289" s="2">
        <v>1.33</v>
      </c>
      <c r="H289" s="2">
        <v>4850</v>
      </c>
      <c r="I289" s="2">
        <v>6450.5</v>
      </c>
      <c r="J289" s="2">
        <v>1400</v>
      </c>
      <c r="K289" s="2" t="s">
        <v>20</v>
      </c>
      <c r="L289" s="2">
        <v>7850.5</v>
      </c>
      <c r="M289" s="2">
        <v>235.52</v>
      </c>
      <c r="N289" s="2">
        <v>8086.02</v>
      </c>
      <c r="O289" s="2">
        <v>8080</v>
      </c>
      <c r="P289" s="8">
        <v>6.02</v>
      </c>
    </row>
    <row r="290" spans="1:16">
      <c r="A290" s="2">
        <v>2696</v>
      </c>
      <c r="B290" s="16" t="s">
        <v>707</v>
      </c>
      <c r="C290" s="2" t="s">
        <v>711</v>
      </c>
      <c r="D290" s="1" t="s">
        <v>38</v>
      </c>
      <c r="E290" s="2" t="s">
        <v>271</v>
      </c>
      <c r="F290" s="2" t="s">
        <v>712</v>
      </c>
      <c r="G290" s="2">
        <v>3.63</v>
      </c>
      <c r="H290" s="2">
        <v>4850</v>
      </c>
      <c r="I290" s="2">
        <v>17605.5</v>
      </c>
      <c r="J290" s="2">
        <v>2178</v>
      </c>
      <c r="K290" s="2" t="s">
        <v>20</v>
      </c>
      <c r="L290" s="2">
        <v>19783.5</v>
      </c>
      <c r="M290" s="2">
        <v>593.51</v>
      </c>
      <c r="N290" s="2">
        <v>20377.009999999998</v>
      </c>
      <c r="O290" s="2">
        <v>20370</v>
      </c>
      <c r="P290" s="8">
        <v>7.01</v>
      </c>
    </row>
    <row r="291" spans="1:16">
      <c r="A291" s="2">
        <v>2697</v>
      </c>
      <c r="B291" s="17" t="s">
        <v>707</v>
      </c>
      <c r="C291" s="2" t="s">
        <v>713</v>
      </c>
      <c r="D291" s="1" t="s">
        <v>31</v>
      </c>
      <c r="E291" s="2" t="s">
        <v>157</v>
      </c>
      <c r="F291" s="2" t="s">
        <v>714</v>
      </c>
      <c r="G291" s="2">
        <v>3</v>
      </c>
      <c r="H291" s="2">
        <v>4850</v>
      </c>
      <c r="I291" s="2">
        <v>14550</v>
      </c>
      <c r="J291" s="2">
        <v>1800</v>
      </c>
      <c r="K291" s="2" t="s">
        <v>20</v>
      </c>
      <c r="L291" s="2">
        <v>16350</v>
      </c>
      <c r="M291" s="2">
        <v>490.5</v>
      </c>
      <c r="N291" s="2">
        <v>16840.5</v>
      </c>
      <c r="O291" s="2">
        <v>16840</v>
      </c>
      <c r="P291" s="8">
        <v>0.5</v>
      </c>
    </row>
    <row r="292" spans="1:16">
      <c r="A292" s="2">
        <v>2698</v>
      </c>
      <c r="B292" s="16" t="s">
        <v>707</v>
      </c>
      <c r="C292" s="2" t="s">
        <v>715</v>
      </c>
      <c r="D292" s="1" t="s">
        <v>45</v>
      </c>
      <c r="E292" s="2" t="s">
        <v>181</v>
      </c>
      <c r="F292" s="2" t="s">
        <v>716</v>
      </c>
      <c r="G292" s="2">
        <v>6.5</v>
      </c>
      <c r="H292" s="2">
        <v>4850</v>
      </c>
      <c r="I292" s="2">
        <v>31525</v>
      </c>
      <c r="J292" s="2">
        <v>3900</v>
      </c>
      <c r="K292" s="2" t="s">
        <v>20</v>
      </c>
      <c r="L292" s="2">
        <v>35425</v>
      </c>
      <c r="M292" s="2">
        <v>1062.75</v>
      </c>
      <c r="N292" s="2">
        <v>36487.75</v>
      </c>
      <c r="O292" s="2">
        <v>36480</v>
      </c>
      <c r="P292" s="8">
        <v>7.75</v>
      </c>
    </row>
    <row r="293" spans="1:16">
      <c r="A293" s="2">
        <v>2699</v>
      </c>
      <c r="B293" s="17" t="s">
        <v>109</v>
      </c>
      <c r="C293" s="2" t="s">
        <v>20</v>
      </c>
      <c r="D293" s="1"/>
      <c r="E293" s="2" t="s">
        <v>109</v>
      </c>
      <c r="F293" s="2" t="s">
        <v>20</v>
      </c>
      <c r="G293" s="2" t="s">
        <v>20</v>
      </c>
      <c r="H293" s="2" t="s">
        <v>20</v>
      </c>
      <c r="I293" s="2" t="s">
        <v>20</v>
      </c>
      <c r="J293" s="2" t="s">
        <v>20</v>
      </c>
      <c r="K293" s="2" t="s">
        <v>20</v>
      </c>
      <c r="L293" s="2" t="s">
        <v>20</v>
      </c>
      <c r="M293" s="2" t="s">
        <v>20</v>
      </c>
      <c r="N293" s="2" t="s">
        <v>20</v>
      </c>
      <c r="O293" s="2" t="s">
        <v>20</v>
      </c>
      <c r="P293" s="8" t="s">
        <v>20</v>
      </c>
    </row>
    <row r="294" spans="1:16">
      <c r="A294" s="2">
        <v>2700</v>
      </c>
      <c r="B294" s="16" t="s">
        <v>717</v>
      </c>
      <c r="C294" s="2" t="s">
        <v>718</v>
      </c>
      <c r="D294" s="1" t="s">
        <v>52</v>
      </c>
      <c r="E294" s="2" t="s">
        <v>271</v>
      </c>
      <c r="F294" s="2" t="s">
        <v>719</v>
      </c>
      <c r="G294" s="2">
        <v>1.98</v>
      </c>
      <c r="H294" s="2">
        <v>4850</v>
      </c>
      <c r="I294" s="2">
        <v>9603</v>
      </c>
      <c r="J294" s="2">
        <v>1500</v>
      </c>
      <c r="K294" s="2">
        <v>100</v>
      </c>
      <c r="L294" s="2">
        <v>11203</v>
      </c>
      <c r="M294" s="2">
        <v>336.09</v>
      </c>
      <c r="N294" s="2">
        <v>11539.09</v>
      </c>
      <c r="O294" s="2">
        <v>11500</v>
      </c>
      <c r="P294" s="8">
        <v>39.090000000000003</v>
      </c>
    </row>
    <row r="295" spans="1:16">
      <c r="A295" s="2">
        <v>2701</v>
      </c>
      <c r="B295" s="17" t="s">
        <v>717</v>
      </c>
      <c r="C295" s="2" t="s">
        <v>720</v>
      </c>
      <c r="D295" s="1" t="s">
        <v>57</v>
      </c>
      <c r="E295" s="2" t="s">
        <v>27</v>
      </c>
      <c r="F295" s="2" t="s">
        <v>721</v>
      </c>
      <c r="G295" s="2">
        <v>4.46</v>
      </c>
      <c r="H295" s="2">
        <v>4850</v>
      </c>
      <c r="I295" s="2">
        <v>21631</v>
      </c>
      <c r="J295" s="2">
        <v>2676</v>
      </c>
      <c r="K295" s="2" t="s">
        <v>20</v>
      </c>
      <c r="L295" s="2">
        <v>24307</v>
      </c>
      <c r="M295" s="2">
        <v>729.21</v>
      </c>
      <c r="N295" s="2">
        <v>25036.21</v>
      </c>
      <c r="O295" s="2">
        <v>25000</v>
      </c>
      <c r="P295" s="8">
        <v>36.21</v>
      </c>
    </row>
    <row r="296" spans="1:16">
      <c r="A296" s="2">
        <v>2702</v>
      </c>
      <c r="B296" s="16" t="s">
        <v>722</v>
      </c>
      <c r="C296" s="2" t="s">
        <v>723</v>
      </c>
      <c r="D296" s="1" t="s">
        <v>57</v>
      </c>
      <c r="E296" s="2" t="s">
        <v>584</v>
      </c>
      <c r="F296" s="2" t="s">
        <v>724</v>
      </c>
      <c r="G296" s="2">
        <v>2.11</v>
      </c>
      <c r="H296" s="2">
        <v>4850</v>
      </c>
      <c r="I296" s="2">
        <v>10233.5</v>
      </c>
      <c r="J296" s="2">
        <v>1700</v>
      </c>
      <c r="K296" s="2" t="s">
        <v>20</v>
      </c>
      <c r="L296" s="2">
        <v>11933.5</v>
      </c>
      <c r="M296" s="2">
        <v>358.01</v>
      </c>
      <c r="N296" s="2">
        <v>12291.51</v>
      </c>
      <c r="O296" s="2">
        <v>12290</v>
      </c>
      <c r="P296" s="8">
        <v>1.5</v>
      </c>
    </row>
    <row r="297" spans="1:16">
      <c r="A297" s="2">
        <v>2703</v>
      </c>
      <c r="B297" s="17" t="s">
        <v>722</v>
      </c>
      <c r="C297" s="2" t="s">
        <v>725</v>
      </c>
      <c r="D297" s="1" t="s">
        <v>62</v>
      </c>
      <c r="E297" s="2" t="s">
        <v>584</v>
      </c>
      <c r="F297" s="2" t="s">
        <v>726</v>
      </c>
      <c r="G297" s="2">
        <v>1.56</v>
      </c>
      <c r="H297" s="2">
        <v>4835</v>
      </c>
      <c r="I297" s="2">
        <v>7542.6</v>
      </c>
      <c r="J297" s="2">
        <v>2300</v>
      </c>
      <c r="K297" s="2" t="s">
        <v>20</v>
      </c>
      <c r="L297" s="2">
        <v>9842.6</v>
      </c>
      <c r="M297" s="2">
        <v>295.27999999999997</v>
      </c>
      <c r="N297" s="2">
        <v>10137.879999999999</v>
      </c>
      <c r="O297" s="2">
        <v>10130</v>
      </c>
      <c r="P297" s="8">
        <v>7.88</v>
      </c>
    </row>
    <row r="298" spans="1:16">
      <c r="A298" s="2">
        <v>2704</v>
      </c>
      <c r="B298" s="16" t="s">
        <v>722</v>
      </c>
      <c r="C298" s="2" t="s">
        <v>727</v>
      </c>
      <c r="D298" s="1" t="s">
        <v>65</v>
      </c>
      <c r="E298" s="2" t="s">
        <v>271</v>
      </c>
      <c r="F298" s="2" t="s">
        <v>728</v>
      </c>
      <c r="G298" s="2">
        <v>1.88</v>
      </c>
      <c r="H298" s="2">
        <v>4835</v>
      </c>
      <c r="I298" s="2">
        <v>9089.7999999999993</v>
      </c>
      <c r="J298" s="2">
        <v>1500</v>
      </c>
      <c r="K298" s="2" t="s">
        <v>20</v>
      </c>
      <c r="L298" s="2">
        <v>10589.8</v>
      </c>
      <c r="M298" s="2">
        <v>317.69</v>
      </c>
      <c r="N298" s="2">
        <v>10907.49</v>
      </c>
      <c r="O298" s="2">
        <v>10900</v>
      </c>
      <c r="P298" s="8">
        <v>7.49</v>
      </c>
    </row>
    <row r="299" spans="1:16">
      <c r="A299" s="2">
        <v>2705</v>
      </c>
      <c r="B299" s="17" t="s">
        <v>729</v>
      </c>
      <c r="C299" s="2" t="s">
        <v>730</v>
      </c>
      <c r="D299" s="1" t="s">
        <v>69</v>
      </c>
      <c r="E299" s="2" t="s">
        <v>437</v>
      </c>
      <c r="F299" s="2" t="s">
        <v>731</v>
      </c>
      <c r="G299" s="2">
        <v>6.17</v>
      </c>
      <c r="H299" s="2">
        <v>4860</v>
      </c>
      <c r="I299" s="2">
        <v>29986.2</v>
      </c>
      <c r="J299" s="2">
        <v>3085</v>
      </c>
      <c r="K299" s="2">
        <v>80</v>
      </c>
      <c r="L299" s="2">
        <v>33151.199999999997</v>
      </c>
      <c r="M299" s="2">
        <v>994.54</v>
      </c>
      <c r="N299" s="2">
        <v>34145.74</v>
      </c>
      <c r="O299" s="2">
        <v>34136</v>
      </c>
      <c r="P299" s="8">
        <v>9.74</v>
      </c>
    </row>
    <row r="300" spans="1:16">
      <c r="A300" s="2">
        <v>2706</v>
      </c>
      <c r="B300" s="16" t="s">
        <v>729</v>
      </c>
      <c r="C300" s="2" t="s">
        <v>732</v>
      </c>
      <c r="D300" s="1" t="s">
        <v>45</v>
      </c>
      <c r="E300" s="2" t="s">
        <v>27</v>
      </c>
      <c r="F300" s="2" t="s">
        <v>733</v>
      </c>
      <c r="G300" s="2">
        <v>15.38</v>
      </c>
      <c r="H300" s="2">
        <v>5003</v>
      </c>
      <c r="I300" s="2">
        <v>76946.14</v>
      </c>
      <c r="J300" s="2">
        <v>9228</v>
      </c>
      <c r="K300" s="2" t="s">
        <v>20</v>
      </c>
      <c r="L300" s="2">
        <v>86174.14</v>
      </c>
      <c r="M300" s="2">
        <v>2585.2199999999998</v>
      </c>
      <c r="N300" s="2">
        <v>88759.360000000001</v>
      </c>
      <c r="O300" s="2">
        <v>88500</v>
      </c>
      <c r="P300" s="8">
        <v>259.36</v>
      </c>
    </row>
    <row r="301" spans="1:16">
      <c r="A301" s="2">
        <v>2707</v>
      </c>
      <c r="B301" s="17" t="s">
        <v>729</v>
      </c>
      <c r="C301" s="2" t="s">
        <v>734</v>
      </c>
      <c r="D301" s="1" t="s">
        <v>48</v>
      </c>
      <c r="E301" s="2" t="s">
        <v>360</v>
      </c>
      <c r="F301" s="2" t="s">
        <v>735</v>
      </c>
      <c r="G301" s="2">
        <v>2.64</v>
      </c>
      <c r="H301" s="2">
        <v>4830</v>
      </c>
      <c r="I301" s="2">
        <v>12751.2</v>
      </c>
      <c r="J301" s="2">
        <v>1700</v>
      </c>
      <c r="K301" s="2">
        <v>200</v>
      </c>
      <c r="L301" s="2">
        <v>14651.2</v>
      </c>
      <c r="M301" s="2">
        <v>439.54</v>
      </c>
      <c r="N301" s="2">
        <v>15090.74</v>
      </c>
      <c r="O301" s="2">
        <v>15090</v>
      </c>
      <c r="P301" s="8">
        <v>0.74</v>
      </c>
    </row>
    <row r="302" spans="1:16">
      <c r="A302" s="2">
        <v>2708</v>
      </c>
      <c r="B302" s="16" t="s">
        <v>729</v>
      </c>
      <c r="C302" s="2" t="s">
        <v>736</v>
      </c>
      <c r="D302" s="1" t="s">
        <v>52</v>
      </c>
      <c r="E302" s="2" t="s">
        <v>27</v>
      </c>
      <c r="F302" s="2" t="s">
        <v>737</v>
      </c>
      <c r="G302" s="2">
        <v>8.56</v>
      </c>
      <c r="H302" s="2">
        <v>4830</v>
      </c>
      <c r="I302" s="2">
        <v>41344.800000000003</v>
      </c>
      <c r="J302" s="2">
        <v>3595</v>
      </c>
      <c r="K302" s="2" t="s">
        <v>20</v>
      </c>
      <c r="L302" s="2">
        <v>44939.8</v>
      </c>
      <c r="M302" s="2">
        <v>1348.19</v>
      </c>
      <c r="N302" s="2">
        <v>46287.99</v>
      </c>
      <c r="O302" s="2">
        <v>46200</v>
      </c>
      <c r="P302" s="8">
        <v>87.99</v>
      </c>
    </row>
    <row r="303" spans="1:16">
      <c r="A303" s="2">
        <v>2709</v>
      </c>
      <c r="B303" s="17" t="s">
        <v>729</v>
      </c>
      <c r="C303" s="2" t="s">
        <v>738</v>
      </c>
      <c r="D303" s="1" t="s">
        <v>57</v>
      </c>
      <c r="E303" s="2" t="s">
        <v>181</v>
      </c>
      <c r="F303" s="2" t="s">
        <v>739</v>
      </c>
      <c r="G303" s="2">
        <v>7.37</v>
      </c>
      <c r="H303" s="2">
        <v>4830</v>
      </c>
      <c r="I303" s="2">
        <v>35597.1</v>
      </c>
      <c r="J303" s="2">
        <v>3095</v>
      </c>
      <c r="K303" s="2" t="s">
        <v>20</v>
      </c>
      <c r="L303" s="2">
        <v>38692.1</v>
      </c>
      <c r="M303" s="2">
        <v>1160.76</v>
      </c>
      <c r="N303" s="2">
        <v>39852.86</v>
      </c>
      <c r="O303" s="2">
        <v>39850</v>
      </c>
      <c r="P303" s="8">
        <v>2.86</v>
      </c>
    </row>
    <row r="304" spans="1:16">
      <c r="A304" s="2">
        <v>2710</v>
      </c>
      <c r="B304" s="16" t="s">
        <v>729</v>
      </c>
      <c r="C304" s="2" t="s">
        <v>740</v>
      </c>
      <c r="D304" s="1" t="s">
        <v>57</v>
      </c>
      <c r="E304" s="2" t="s">
        <v>271</v>
      </c>
      <c r="F304" s="2" t="s">
        <v>741</v>
      </c>
      <c r="G304" s="2">
        <v>4.63</v>
      </c>
      <c r="H304" s="2">
        <v>4850</v>
      </c>
      <c r="I304" s="2">
        <v>22455.5</v>
      </c>
      <c r="J304" s="2">
        <v>1944</v>
      </c>
      <c r="K304" s="2">
        <v>80</v>
      </c>
      <c r="L304" s="2">
        <v>24479.5</v>
      </c>
      <c r="M304" s="2">
        <v>734.39</v>
      </c>
      <c r="N304" s="2">
        <v>25213.89</v>
      </c>
      <c r="O304" s="2">
        <v>25200</v>
      </c>
      <c r="P304" s="8">
        <v>13.88</v>
      </c>
    </row>
    <row r="305" spans="1:16">
      <c r="A305" s="2">
        <v>2711</v>
      </c>
      <c r="B305" s="17" t="s">
        <v>742</v>
      </c>
      <c r="C305" s="2" t="s">
        <v>743</v>
      </c>
      <c r="D305" s="1" t="s">
        <v>62</v>
      </c>
      <c r="E305" s="2" t="s">
        <v>118</v>
      </c>
      <c r="F305" s="2" t="s">
        <v>744</v>
      </c>
      <c r="G305" s="2">
        <v>2.82</v>
      </c>
      <c r="H305" s="2">
        <v>4850</v>
      </c>
      <c r="I305" s="2">
        <v>13677</v>
      </c>
      <c r="J305" s="2">
        <v>1700</v>
      </c>
      <c r="K305" s="2" t="s">
        <v>20</v>
      </c>
      <c r="L305" s="2">
        <v>15377</v>
      </c>
      <c r="M305" s="2">
        <v>461.31</v>
      </c>
      <c r="N305" s="2">
        <v>15838.31</v>
      </c>
      <c r="O305" s="2">
        <v>15830</v>
      </c>
      <c r="P305" s="8">
        <v>8.31</v>
      </c>
    </row>
    <row r="306" spans="1:16">
      <c r="A306" s="2">
        <v>2712</v>
      </c>
      <c r="B306" s="16" t="s">
        <v>745</v>
      </c>
      <c r="C306" s="2" t="s">
        <v>746</v>
      </c>
      <c r="D306" s="1" t="s">
        <v>65</v>
      </c>
      <c r="E306" s="2" t="s">
        <v>747</v>
      </c>
      <c r="F306" s="2" t="s">
        <v>748</v>
      </c>
      <c r="G306" s="2">
        <v>3.53</v>
      </c>
      <c r="H306" s="2">
        <v>4860</v>
      </c>
      <c r="I306" s="2">
        <v>17155.8</v>
      </c>
      <c r="J306" s="2">
        <v>1748</v>
      </c>
      <c r="K306" s="2" t="s">
        <v>20</v>
      </c>
      <c r="L306" s="2">
        <v>18903.8</v>
      </c>
      <c r="M306" s="2">
        <v>567.11</v>
      </c>
      <c r="N306" s="2">
        <v>19470.91</v>
      </c>
      <c r="O306" s="2">
        <v>19354</v>
      </c>
      <c r="P306" s="8">
        <v>116.91</v>
      </c>
    </row>
    <row r="307" spans="1:16">
      <c r="A307" s="2">
        <v>2713</v>
      </c>
      <c r="B307" s="17" t="s">
        <v>745</v>
      </c>
      <c r="C307" s="2" t="s">
        <v>749</v>
      </c>
      <c r="D307" s="1" t="s">
        <v>69</v>
      </c>
      <c r="E307" s="2" t="s">
        <v>27</v>
      </c>
      <c r="F307" s="2" t="s">
        <v>750</v>
      </c>
      <c r="G307" s="2">
        <v>4.5999999999999996</v>
      </c>
      <c r="H307" s="2">
        <v>4865</v>
      </c>
      <c r="I307" s="2">
        <v>22379</v>
      </c>
      <c r="J307" s="2">
        <v>3200</v>
      </c>
      <c r="K307" s="2">
        <v>80</v>
      </c>
      <c r="L307" s="2">
        <v>25659</v>
      </c>
      <c r="M307" s="2">
        <v>769.77</v>
      </c>
      <c r="N307" s="2">
        <v>26428.77</v>
      </c>
      <c r="O307" s="2">
        <v>26420</v>
      </c>
      <c r="P307" s="8">
        <v>8.77</v>
      </c>
    </row>
    <row r="308" spans="1:16">
      <c r="A308" s="2">
        <v>2714</v>
      </c>
      <c r="B308" s="16" t="s">
        <v>745</v>
      </c>
      <c r="C308" s="2" t="s">
        <v>751</v>
      </c>
      <c r="D308" s="1" t="s">
        <v>31</v>
      </c>
      <c r="E308" s="2" t="s">
        <v>157</v>
      </c>
      <c r="F308" s="2" t="s">
        <v>752</v>
      </c>
      <c r="G308" s="2">
        <v>9.0399999999999991</v>
      </c>
      <c r="H308" s="2">
        <v>4865</v>
      </c>
      <c r="I308" s="2">
        <v>43979.6</v>
      </c>
      <c r="J308" s="2">
        <v>3796.8</v>
      </c>
      <c r="K308" s="2">
        <v>200</v>
      </c>
      <c r="L308" s="2">
        <v>47976.4</v>
      </c>
      <c r="M308" s="2">
        <v>1439.29</v>
      </c>
      <c r="N308" s="2">
        <v>49415.69</v>
      </c>
      <c r="O308" s="2">
        <v>49400</v>
      </c>
      <c r="P308" s="8">
        <v>15.69</v>
      </c>
    </row>
    <row r="309" spans="1:16">
      <c r="A309" s="2">
        <v>2715</v>
      </c>
      <c r="B309" s="17" t="s">
        <v>745</v>
      </c>
      <c r="C309" s="2" t="s">
        <v>753</v>
      </c>
      <c r="D309" s="1" t="s">
        <v>35</v>
      </c>
      <c r="E309" s="2" t="s">
        <v>27</v>
      </c>
      <c r="F309" s="2" t="s">
        <v>754</v>
      </c>
      <c r="G309" s="2">
        <v>10.87</v>
      </c>
      <c r="H309" s="2">
        <v>4865</v>
      </c>
      <c r="I309" s="2">
        <v>52882.55</v>
      </c>
      <c r="J309" s="2">
        <v>5064</v>
      </c>
      <c r="K309" s="2">
        <v>80</v>
      </c>
      <c r="L309" s="2">
        <v>58026.55</v>
      </c>
      <c r="M309" s="2">
        <v>1740.8</v>
      </c>
      <c r="N309" s="2">
        <v>59767.35</v>
      </c>
      <c r="O309" s="2">
        <v>59760</v>
      </c>
      <c r="P309" s="8">
        <v>7.35</v>
      </c>
    </row>
    <row r="310" spans="1:16">
      <c r="A310" s="2">
        <v>2716</v>
      </c>
      <c r="B310" s="16" t="s">
        <v>745</v>
      </c>
      <c r="C310" s="2" t="s">
        <v>755</v>
      </c>
      <c r="D310" s="1" t="s">
        <v>38</v>
      </c>
      <c r="E310" s="2" t="s">
        <v>360</v>
      </c>
      <c r="F310" s="2" t="s">
        <v>756</v>
      </c>
      <c r="G310" s="2">
        <v>3.1</v>
      </c>
      <c r="H310" s="2">
        <v>4865</v>
      </c>
      <c r="I310" s="2">
        <v>15081.5</v>
      </c>
      <c r="J310" s="2">
        <v>1302</v>
      </c>
      <c r="K310" s="2">
        <v>120</v>
      </c>
      <c r="L310" s="2">
        <v>16503.5</v>
      </c>
      <c r="M310" s="2">
        <v>495.11</v>
      </c>
      <c r="N310" s="2">
        <v>16998.61</v>
      </c>
      <c r="O310" s="2">
        <v>17000</v>
      </c>
      <c r="P310" s="8">
        <v>-1.4</v>
      </c>
    </row>
    <row r="311" spans="1:16">
      <c r="A311" s="2">
        <v>2717</v>
      </c>
      <c r="B311" s="17" t="s">
        <v>745</v>
      </c>
      <c r="C311" s="1" t="s">
        <v>757</v>
      </c>
      <c r="D311" s="1" t="s">
        <v>31</v>
      </c>
      <c r="E311" s="2" t="s">
        <v>72</v>
      </c>
      <c r="F311" s="2" t="s">
        <v>758</v>
      </c>
      <c r="G311" s="2">
        <v>8.3800000000000008</v>
      </c>
      <c r="H311" s="2">
        <v>4865</v>
      </c>
      <c r="I311" s="2">
        <v>40768.699999999997</v>
      </c>
      <c r="J311" s="2">
        <v>3918</v>
      </c>
      <c r="K311" s="2">
        <v>2400</v>
      </c>
      <c r="L311" s="2">
        <v>47086.7</v>
      </c>
      <c r="M311" s="2">
        <v>1412.6</v>
      </c>
      <c r="N311" s="2">
        <v>48499.3</v>
      </c>
      <c r="O311" s="2">
        <v>48381</v>
      </c>
      <c r="P311" s="8">
        <v>118.3</v>
      </c>
    </row>
    <row r="312" spans="1:16">
      <c r="A312" s="2">
        <v>2718</v>
      </c>
      <c r="B312" s="16" t="s">
        <v>745</v>
      </c>
      <c r="C312" s="2" t="s">
        <v>759</v>
      </c>
      <c r="D312" s="1" t="s">
        <v>45</v>
      </c>
      <c r="E312" s="2" t="s">
        <v>27</v>
      </c>
      <c r="F312" s="2" t="s">
        <v>760</v>
      </c>
      <c r="G312" s="2">
        <v>1.55</v>
      </c>
      <c r="H312" s="2">
        <v>4865</v>
      </c>
      <c r="I312" s="2">
        <v>7540.75</v>
      </c>
      <c r="J312" s="2">
        <v>1500</v>
      </c>
      <c r="K312" s="2" t="s">
        <v>20</v>
      </c>
      <c r="L312" s="2">
        <v>9040.75</v>
      </c>
      <c r="M312" s="2">
        <v>271.22000000000003</v>
      </c>
      <c r="N312" s="2">
        <v>9311.9699999999993</v>
      </c>
      <c r="O312" s="2">
        <v>9300</v>
      </c>
      <c r="P312" s="8">
        <v>11.97</v>
      </c>
    </row>
    <row r="313" spans="1:16">
      <c r="A313" s="2">
        <v>2719</v>
      </c>
      <c r="B313" s="17" t="s">
        <v>745</v>
      </c>
      <c r="C313" s="2" t="s">
        <v>761</v>
      </c>
      <c r="D313" s="1" t="s">
        <v>48</v>
      </c>
      <c r="E313" s="2" t="s">
        <v>437</v>
      </c>
      <c r="F313" s="2" t="s">
        <v>762</v>
      </c>
      <c r="G313" s="2">
        <v>10.1</v>
      </c>
      <c r="H313" s="2">
        <v>4865</v>
      </c>
      <c r="I313" s="2">
        <v>49136.5</v>
      </c>
      <c r="J313" s="2">
        <v>5005</v>
      </c>
      <c r="K313" s="2">
        <v>160</v>
      </c>
      <c r="L313" s="2">
        <v>54301.5</v>
      </c>
      <c r="M313" s="2">
        <v>1629.05</v>
      </c>
      <c r="N313" s="2">
        <v>55930.55</v>
      </c>
      <c r="O313" s="2">
        <v>55930</v>
      </c>
      <c r="P313" s="8">
        <v>0.54</v>
      </c>
    </row>
    <row r="314" spans="1:16">
      <c r="A314" s="3">
        <v>2720</v>
      </c>
      <c r="B314" s="22" t="s">
        <v>745</v>
      </c>
      <c r="C314" s="3" t="s">
        <v>763</v>
      </c>
      <c r="D314" s="4" t="s">
        <v>52</v>
      </c>
      <c r="E314" s="3" t="s">
        <v>27</v>
      </c>
      <c r="F314" s="3" t="s">
        <v>764</v>
      </c>
      <c r="G314" s="3">
        <v>8.0399999999999991</v>
      </c>
      <c r="H314" s="3">
        <v>3940</v>
      </c>
      <c r="I314" s="3">
        <v>31677.599999999999</v>
      </c>
      <c r="J314" s="3">
        <v>4604</v>
      </c>
      <c r="K314" s="3" t="s">
        <v>20</v>
      </c>
      <c r="L314" s="3">
        <v>36281.599999999999</v>
      </c>
      <c r="M314" s="3">
        <v>1088.45</v>
      </c>
      <c r="N314" s="3">
        <v>37370.050000000003</v>
      </c>
      <c r="O314" s="3">
        <v>37370</v>
      </c>
      <c r="P314" s="10">
        <v>0.05</v>
      </c>
    </row>
    <row r="315" spans="1:16">
      <c r="A315" s="3">
        <v>2721</v>
      </c>
      <c r="B315" s="23" t="s">
        <v>765</v>
      </c>
      <c r="C315" s="3" t="s">
        <v>766</v>
      </c>
      <c r="D315" s="4" t="s">
        <v>767</v>
      </c>
      <c r="E315" s="3" t="s">
        <v>768</v>
      </c>
      <c r="F315" s="3" t="s">
        <v>769</v>
      </c>
      <c r="G315" s="3">
        <v>2</v>
      </c>
      <c r="H315" s="3">
        <v>4000</v>
      </c>
      <c r="I315" s="3">
        <f>(G315*H315)</f>
        <v>8000</v>
      </c>
      <c r="J315" s="3">
        <v>900</v>
      </c>
      <c r="K315" s="3">
        <v>50</v>
      </c>
      <c r="L315" s="3">
        <f>(I315+J315+K315)</f>
        <v>8950</v>
      </c>
      <c r="M315" s="3">
        <f>(L315*3%)</f>
        <v>268.5</v>
      </c>
      <c r="N315" s="3">
        <f>(L315+M315)</f>
        <v>9218.5</v>
      </c>
      <c r="O315" s="3">
        <v>9200</v>
      </c>
      <c r="P315" s="10">
        <f>(N315-O315)</f>
        <v>18.5</v>
      </c>
    </row>
    <row r="316" spans="1:16">
      <c r="A316" s="3">
        <v>2722</v>
      </c>
      <c r="B316" s="22" t="s">
        <v>770</v>
      </c>
      <c r="C316" s="3"/>
      <c r="D316" s="4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10"/>
    </row>
    <row r="317" spans="1:16" ht="15.75" thickBot="1">
      <c r="A317" s="3">
        <v>2723</v>
      </c>
      <c r="B317" s="18" t="s">
        <v>771</v>
      </c>
      <c r="C317" s="3"/>
      <c r="D317" s="4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10"/>
    </row>
    <row r="318" spans="1:16">
      <c r="A318" s="11"/>
      <c r="B318" s="11"/>
      <c r="C318" s="11"/>
      <c r="D318" s="12"/>
      <c r="E318" s="11"/>
      <c r="F318" s="11"/>
      <c r="G318" s="11">
        <f>SUM(G9:G317)</f>
        <v>1204.9779999999998</v>
      </c>
      <c r="H318" s="11"/>
      <c r="I318" s="11">
        <f t="shared" ref="I318:P318" si="0">SUM(I9:I317)</f>
        <v>5945144.6100000003</v>
      </c>
      <c r="J318" s="11">
        <f t="shared" si="0"/>
        <v>691638.9</v>
      </c>
      <c r="K318" s="11">
        <f t="shared" si="0"/>
        <v>63500</v>
      </c>
      <c r="L318" s="11">
        <f t="shared" si="0"/>
        <v>6700283.5100000007</v>
      </c>
      <c r="M318" s="11">
        <f t="shared" si="0"/>
        <v>201008.38660000006</v>
      </c>
      <c r="N318" s="11">
        <f t="shared" si="0"/>
        <v>6901291.9116000012</v>
      </c>
      <c r="O318" s="11">
        <f t="shared" si="0"/>
        <v>6896671</v>
      </c>
      <c r="P318" s="11">
        <f t="shared" si="0"/>
        <v>4620.8066000000008</v>
      </c>
    </row>
  </sheetData>
  <mergeCells count="1">
    <mergeCell ref="A2:P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P311"/>
  <sheetViews>
    <sheetView workbookViewId="0">
      <selection activeCell="F9" sqref="F9"/>
    </sheetView>
  </sheetViews>
  <sheetFormatPr defaultRowHeight="15"/>
  <cols>
    <col min="2" max="2" width="8.140625" customWidth="1"/>
    <col min="3" max="3" width="12.85546875" customWidth="1"/>
    <col min="6" max="6" width="10.7109375" customWidth="1"/>
    <col min="7" max="7" width="12.7109375" customWidth="1"/>
    <col min="10" max="10" width="13" customWidth="1"/>
    <col min="13" max="13" width="11.140625" customWidth="1"/>
  </cols>
  <sheetData>
    <row r="2" spans="1:16" ht="26.25">
      <c r="A2" s="155" t="s">
        <v>1471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7"/>
    </row>
    <row r="3" spans="1:16">
      <c r="A3" s="20"/>
      <c r="B3" s="20"/>
      <c r="C3" s="20"/>
      <c r="D3" s="20"/>
      <c r="G3" s="20"/>
      <c r="H3" s="20"/>
      <c r="I3" s="20"/>
      <c r="J3" s="20"/>
      <c r="K3" s="20"/>
      <c r="N3" s="20"/>
      <c r="O3" s="20"/>
      <c r="P3" s="20"/>
    </row>
    <row r="4" spans="1:16" ht="15.75" thickBot="1">
      <c r="A4" s="20"/>
      <c r="B4" s="151" t="s">
        <v>772</v>
      </c>
      <c r="C4" s="152" t="s">
        <v>773</v>
      </c>
      <c r="D4" s="20"/>
      <c r="E4" s="135" t="s">
        <v>778</v>
      </c>
      <c r="F4" s="135" t="b">
        <v>1</v>
      </c>
      <c r="H4" s="20"/>
      <c r="I4" s="136" t="s">
        <v>772</v>
      </c>
      <c r="J4" s="137" t="s">
        <v>773</v>
      </c>
      <c r="K4" s="20"/>
      <c r="L4" s="135" t="s">
        <v>779</v>
      </c>
      <c r="M4" s="135" t="s">
        <v>1470</v>
      </c>
      <c r="N4" s="20"/>
      <c r="O4" s="20"/>
      <c r="P4" s="20"/>
    </row>
    <row r="5" spans="1:16" ht="15.75" thickBot="1">
      <c r="A5" s="20"/>
      <c r="B5" s="147">
        <v>100</v>
      </c>
      <c r="C5" s="149" t="s">
        <v>774</v>
      </c>
      <c r="D5" s="20"/>
      <c r="E5" s="38" t="s">
        <v>772</v>
      </c>
      <c r="F5" s="39" t="s">
        <v>773</v>
      </c>
      <c r="H5" s="20"/>
      <c r="I5" s="34">
        <v>100</v>
      </c>
      <c r="J5" s="35" t="s">
        <v>774</v>
      </c>
      <c r="K5" s="20"/>
      <c r="L5" s="38" t="s">
        <v>772</v>
      </c>
      <c r="M5" s="39" t="s">
        <v>773</v>
      </c>
      <c r="N5" s="20"/>
      <c r="O5" s="20"/>
      <c r="P5" s="20"/>
    </row>
    <row r="6" spans="1:16" ht="15.75" thickBot="1">
      <c r="A6" s="20"/>
      <c r="B6" s="148">
        <v>101</v>
      </c>
      <c r="C6" s="150" t="s">
        <v>775</v>
      </c>
      <c r="D6" s="20"/>
      <c r="E6" s="134">
        <v>102</v>
      </c>
      <c r="F6" s="40" t="str">
        <f>VLOOKUP(E6,B4:C199,2,0)</f>
        <v>10 AM-8PM</v>
      </c>
      <c r="G6" s="20"/>
      <c r="H6" s="20"/>
      <c r="I6" s="32">
        <v>110</v>
      </c>
      <c r="J6" s="33" t="s">
        <v>775</v>
      </c>
      <c r="K6" s="20"/>
      <c r="L6" s="134">
        <v>180</v>
      </c>
      <c r="M6" s="40" t="str">
        <f>VLOOKUP(L6,Table9[],2,1)</f>
        <v>6 AM-11AM</v>
      </c>
      <c r="N6" s="20"/>
      <c r="O6" s="20"/>
      <c r="P6" s="20"/>
    </row>
    <row r="7" spans="1:16" ht="15.75" thickBot="1">
      <c r="A7" s="20"/>
      <c r="B7" s="148">
        <v>102</v>
      </c>
      <c r="C7" s="150" t="s">
        <v>776</v>
      </c>
      <c r="D7" s="20"/>
      <c r="E7" s="20"/>
      <c r="F7" s="20"/>
      <c r="G7" s="20"/>
      <c r="H7" s="20"/>
      <c r="I7" s="36">
        <v>135</v>
      </c>
      <c r="J7" s="37" t="s">
        <v>776</v>
      </c>
      <c r="K7" s="20"/>
      <c r="L7" s="20"/>
      <c r="M7" s="20"/>
      <c r="N7" s="20"/>
      <c r="O7" s="20"/>
      <c r="P7" s="20"/>
    </row>
    <row r="8" spans="1:16" ht="15.75" thickBot="1">
      <c r="A8" s="20"/>
      <c r="B8" s="148">
        <v>103</v>
      </c>
      <c r="C8" s="150" t="s">
        <v>774</v>
      </c>
      <c r="D8" s="20"/>
      <c r="E8" s="20"/>
      <c r="F8" s="20"/>
      <c r="G8" s="20"/>
      <c r="H8" s="20"/>
      <c r="I8" s="139">
        <v>160</v>
      </c>
      <c r="J8" s="140" t="s">
        <v>777</v>
      </c>
      <c r="K8" s="20"/>
      <c r="L8" s="20"/>
      <c r="M8" s="20"/>
      <c r="N8" s="20"/>
      <c r="O8" s="20"/>
      <c r="P8" s="20"/>
    </row>
    <row r="9" spans="1:16" ht="15.75" thickBot="1">
      <c r="A9" s="20"/>
      <c r="B9" s="148">
        <v>104</v>
      </c>
      <c r="C9" s="150" t="s">
        <v>775</v>
      </c>
      <c r="D9" s="20"/>
      <c r="E9" s="20"/>
      <c r="F9" s="20"/>
      <c r="G9" s="20"/>
      <c r="H9" s="20"/>
      <c r="I9" s="140">
        <v>170</v>
      </c>
      <c r="J9" s="140" t="s">
        <v>1468</v>
      </c>
      <c r="K9" s="20"/>
      <c r="L9" s="20"/>
      <c r="M9" s="20"/>
      <c r="N9" s="20"/>
      <c r="O9" s="20"/>
      <c r="P9" s="20"/>
    </row>
    <row r="10" spans="1:16" ht="15.75" thickBot="1">
      <c r="A10" s="20"/>
      <c r="B10" s="148">
        <v>105</v>
      </c>
      <c r="C10" s="150" t="s">
        <v>776</v>
      </c>
      <c r="D10" s="20"/>
      <c r="E10" s="20"/>
      <c r="F10" s="20"/>
      <c r="G10" s="20"/>
      <c r="H10" s="20"/>
      <c r="I10" s="138">
        <v>180</v>
      </c>
      <c r="J10" s="141" t="s">
        <v>1469</v>
      </c>
      <c r="K10" s="20"/>
      <c r="L10" s="20"/>
      <c r="M10" s="20"/>
      <c r="N10" s="20"/>
      <c r="O10" s="20"/>
      <c r="P10" s="20"/>
    </row>
    <row r="11" spans="1:16">
      <c r="A11" s="20"/>
      <c r="B11" s="148">
        <v>106</v>
      </c>
      <c r="C11" s="150" t="s">
        <v>774</v>
      </c>
      <c r="D11" s="20"/>
      <c r="G11" s="20"/>
      <c r="H11" s="20"/>
      <c r="I11" s="20"/>
      <c r="J11" s="20"/>
      <c r="K11" s="20"/>
      <c r="N11" s="20"/>
      <c r="O11" s="20"/>
      <c r="P11" s="20"/>
    </row>
    <row r="12" spans="1:16">
      <c r="A12" s="20"/>
      <c r="B12" s="148">
        <v>107</v>
      </c>
      <c r="C12" s="150" t="s">
        <v>775</v>
      </c>
      <c r="D12" s="20"/>
      <c r="G12" s="20"/>
      <c r="H12" s="20"/>
      <c r="I12" s="20"/>
      <c r="J12" s="20"/>
      <c r="K12" s="20"/>
      <c r="N12" s="20"/>
      <c r="O12" s="20"/>
      <c r="P12" s="20"/>
    </row>
    <row r="13" spans="1:16">
      <c r="A13" s="20"/>
      <c r="B13" s="148">
        <v>108</v>
      </c>
      <c r="C13" s="150" t="s">
        <v>776</v>
      </c>
      <c r="D13" s="20"/>
      <c r="G13" s="20"/>
      <c r="H13" s="20"/>
      <c r="I13" s="20"/>
      <c r="J13" s="20"/>
      <c r="K13" s="20"/>
      <c r="N13" s="20"/>
      <c r="O13" s="20"/>
      <c r="P13" s="20"/>
    </row>
    <row r="14" spans="1:16">
      <c r="A14" s="20"/>
      <c r="B14" s="148">
        <v>109</v>
      </c>
      <c r="C14" s="150" t="s">
        <v>774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spans="1:16">
      <c r="A15" s="20"/>
      <c r="B15" s="148">
        <v>110</v>
      </c>
      <c r="C15" s="150" t="s">
        <v>775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</row>
    <row r="16" spans="1:16">
      <c r="A16" s="20"/>
      <c r="B16" s="148">
        <v>111</v>
      </c>
      <c r="C16" s="150" t="s">
        <v>776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</row>
    <row r="17" spans="1:16">
      <c r="A17" s="20"/>
      <c r="B17" s="148">
        <v>112</v>
      </c>
      <c r="C17" s="150" t="s">
        <v>774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</row>
    <row r="18" spans="1:16">
      <c r="A18" s="21"/>
      <c r="B18" s="148">
        <v>113</v>
      </c>
      <c r="C18" s="150" t="s">
        <v>775</v>
      </c>
      <c r="D18" s="20"/>
      <c r="E18" s="21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</row>
    <row r="19" spans="1:16">
      <c r="A19" s="20"/>
      <c r="B19" s="148">
        <v>114</v>
      </c>
      <c r="C19" s="150" t="s">
        <v>776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</row>
    <row r="20" spans="1:16">
      <c r="A20" s="20"/>
      <c r="B20" s="148">
        <v>115</v>
      </c>
      <c r="C20" s="150" t="s">
        <v>774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</row>
    <row r="21" spans="1:16">
      <c r="A21" s="20"/>
      <c r="B21" s="148">
        <v>116</v>
      </c>
      <c r="C21" s="150" t="s">
        <v>775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</row>
    <row r="22" spans="1:16">
      <c r="A22" s="20"/>
      <c r="B22" s="148">
        <v>117</v>
      </c>
      <c r="C22" s="150" t="s">
        <v>776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 spans="1:16">
      <c r="A23" s="20"/>
      <c r="B23" s="148">
        <v>118</v>
      </c>
      <c r="C23" s="150" t="s">
        <v>774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</row>
    <row r="24" spans="1:16">
      <c r="A24" s="20"/>
      <c r="B24" s="148">
        <v>119</v>
      </c>
      <c r="C24" s="150" t="s">
        <v>775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</row>
    <row r="25" spans="1:16">
      <c r="A25" s="20"/>
      <c r="B25" s="148">
        <v>120</v>
      </c>
      <c r="C25" s="150" t="s">
        <v>776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</row>
    <row r="26" spans="1:16">
      <c r="A26" s="20"/>
      <c r="B26" s="148">
        <v>121</v>
      </c>
      <c r="C26" s="150" t="s">
        <v>774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</row>
    <row r="27" spans="1:16">
      <c r="A27" s="20"/>
      <c r="B27" s="148">
        <v>122</v>
      </c>
      <c r="C27" s="150" t="s">
        <v>775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</row>
    <row r="28" spans="1:16">
      <c r="A28" s="20"/>
      <c r="B28" s="148">
        <v>123</v>
      </c>
      <c r="C28" s="150" t="s">
        <v>776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</row>
    <row r="29" spans="1:16">
      <c r="A29" s="20"/>
      <c r="B29" s="148">
        <v>124</v>
      </c>
      <c r="C29" s="150" t="s">
        <v>774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 spans="1:16">
      <c r="A30" s="20"/>
      <c r="B30" s="148">
        <v>125</v>
      </c>
      <c r="C30" s="150" t="s">
        <v>775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</row>
    <row r="31" spans="1:16">
      <c r="A31" s="20"/>
      <c r="B31" s="148">
        <v>126</v>
      </c>
      <c r="C31" s="150" t="s">
        <v>776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</row>
    <row r="32" spans="1:16">
      <c r="A32" s="20"/>
      <c r="B32" s="148">
        <v>127</v>
      </c>
      <c r="C32" s="150" t="s">
        <v>774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r="33" spans="1:16">
      <c r="A33" s="20"/>
      <c r="B33" s="148">
        <v>128</v>
      </c>
      <c r="C33" s="150" t="s">
        <v>775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</row>
    <row r="34" spans="1:16">
      <c r="A34" s="20"/>
      <c r="B34" s="148">
        <v>129</v>
      </c>
      <c r="C34" s="150" t="s">
        <v>776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spans="1:16">
      <c r="A35" s="20"/>
      <c r="B35" s="148">
        <v>130</v>
      </c>
      <c r="C35" s="150" t="s">
        <v>774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1:16">
      <c r="A36" s="20"/>
      <c r="B36" s="148">
        <v>131</v>
      </c>
      <c r="C36" s="150" t="s">
        <v>775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16">
      <c r="A37" s="20"/>
      <c r="B37" s="148">
        <v>132</v>
      </c>
      <c r="C37" s="150" t="s">
        <v>776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1:16">
      <c r="A38" s="20"/>
      <c r="B38" s="148">
        <v>133</v>
      </c>
      <c r="C38" s="150" t="s">
        <v>774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1:16">
      <c r="A39" s="20"/>
      <c r="B39" s="148">
        <v>134</v>
      </c>
      <c r="C39" s="150" t="s">
        <v>775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1:16">
      <c r="A40" s="20"/>
      <c r="B40" s="148">
        <v>135</v>
      </c>
      <c r="C40" s="150" t="s">
        <v>776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 spans="1:16">
      <c r="A41" s="20"/>
      <c r="B41" s="148">
        <v>136</v>
      </c>
      <c r="C41" s="150" t="s">
        <v>774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</row>
    <row r="42" spans="1:16">
      <c r="A42" s="20"/>
      <c r="B42" s="148">
        <v>137</v>
      </c>
      <c r="C42" s="150" t="s">
        <v>775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</row>
    <row r="43" spans="1:16">
      <c r="A43" s="20"/>
      <c r="B43" s="148">
        <v>138</v>
      </c>
      <c r="C43" s="150" t="s">
        <v>776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16">
      <c r="A44" s="20"/>
      <c r="B44" s="148">
        <v>139</v>
      </c>
      <c r="C44" s="150" t="s">
        <v>774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</row>
    <row r="45" spans="1:16">
      <c r="A45" s="20"/>
      <c r="B45" s="148">
        <v>140</v>
      </c>
      <c r="C45" s="150" t="s">
        <v>775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>
      <c r="A46" s="20"/>
      <c r="B46" s="148">
        <v>141</v>
      </c>
      <c r="C46" s="150" t="s">
        <v>776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>
      <c r="A47" s="20"/>
      <c r="B47" s="148">
        <v>142</v>
      </c>
      <c r="C47" s="150" t="s">
        <v>774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>
      <c r="A48" s="21"/>
      <c r="B48" s="148">
        <v>143</v>
      </c>
      <c r="C48" s="150" t="s">
        <v>775</v>
      </c>
      <c r="D48" s="20"/>
      <c r="E48" s="21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1:16">
      <c r="A49" s="20"/>
      <c r="B49" s="148">
        <v>144</v>
      </c>
      <c r="C49" s="150" t="s">
        <v>776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1:16">
      <c r="A50" s="20"/>
      <c r="B50" s="148">
        <v>145</v>
      </c>
      <c r="C50" s="150" t="s">
        <v>774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1:16">
      <c r="A51" s="20"/>
      <c r="B51" s="148">
        <v>146</v>
      </c>
      <c r="C51" s="150" t="s">
        <v>775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1:16">
      <c r="A52" s="20"/>
      <c r="B52" s="148">
        <v>147</v>
      </c>
      <c r="C52" s="150" t="s">
        <v>776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1:16">
      <c r="A53" s="20"/>
      <c r="B53" s="148">
        <v>148</v>
      </c>
      <c r="C53" s="150" t="s">
        <v>774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>
      <c r="A54" s="20"/>
      <c r="B54" s="148">
        <v>149</v>
      </c>
      <c r="C54" s="150" t="s">
        <v>775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>
      <c r="A55" s="20"/>
      <c r="B55" s="148">
        <v>150</v>
      </c>
      <c r="C55" s="150" t="s">
        <v>776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>
      <c r="A56" s="20"/>
      <c r="B56" s="148">
        <v>151</v>
      </c>
      <c r="C56" s="150" t="s">
        <v>774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>
      <c r="A57" s="20"/>
      <c r="B57" s="148">
        <v>152</v>
      </c>
      <c r="C57" s="150" t="s">
        <v>775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1:16">
      <c r="A58" s="20"/>
      <c r="B58" s="148">
        <v>153</v>
      </c>
      <c r="C58" s="150" t="s">
        <v>776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1:16">
      <c r="A59" s="20"/>
      <c r="B59" s="148">
        <v>154</v>
      </c>
      <c r="C59" s="150" t="s">
        <v>774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1:16">
      <c r="A60" s="20"/>
      <c r="B60" s="148">
        <v>155</v>
      </c>
      <c r="C60" s="150" t="s">
        <v>775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1:16">
      <c r="A61" s="20"/>
      <c r="B61" s="148">
        <v>156</v>
      </c>
      <c r="C61" s="150" t="s">
        <v>776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1:16">
      <c r="A62" s="20"/>
      <c r="B62" s="148">
        <v>157</v>
      </c>
      <c r="C62" s="150" t="s">
        <v>774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1:16">
      <c r="A63" s="20"/>
      <c r="B63" s="148">
        <v>158</v>
      </c>
      <c r="C63" s="150" t="s">
        <v>775</v>
      </c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1:16">
      <c r="A64" s="20"/>
      <c r="B64" s="148">
        <v>159</v>
      </c>
      <c r="C64" s="150" t="s">
        <v>776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1:16">
      <c r="A65" s="20"/>
      <c r="B65" s="148">
        <v>160</v>
      </c>
      <c r="C65" s="150" t="s">
        <v>774</v>
      </c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1:16">
      <c r="A66" s="20"/>
      <c r="B66" s="148">
        <v>161</v>
      </c>
      <c r="C66" s="150" t="s">
        <v>775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1:16">
      <c r="A67" s="20"/>
      <c r="B67" s="148">
        <v>162</v>
      </c>
      <c r="C67" s="150" t="s">
        <v>776</v>
      </c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1:16">
      <c r="A68" s="20"/>
      <c r="B68" s="148">
        <v>163</v>
      </c>
      <c r="C68" s="150" t="s">
        <v>774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1:16">
      <c r="A69" s="20"/>
      <c r="B69" s="148">
        <v>164</v>
      </c>
      <c r="C69" s="150" t="s">
        <v>775</v>
      </c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1:16">
      <c r="A70" s="20"/>
      <c r="B70" s="148">
        <v>165</v>
      </c>
      <c r="C70" s="150" t="s">
        <v>776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>
      <c r="A71" s="20"/>
      <c r="B71" s="148">
        <v>166</v>
      </c>
      <c r="C71" s="150" t="s">
        <v>774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1:16">
      <c r="A72" s="20"/>
      <c r="B72" s="148">
        <v>167</v>
      </c>
      <c r="C72" s="150" t="s">
        <v>775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1:16">
      <c r="A73" s="20"/>
      <c r="B73" s="148">
        <v>168</v>
      </c>
      <c r="C73" s="150" t="s">
        <v>776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1:16">
      <c r="A74" s="20"/>
      <c r="B74" s="148">
        <v>169</v>
      </c>
      <c r="C74" s="150" t="s">
        <v>774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1:16">
      <c r="A75" s="20"/>
      <c r="B75" s="148">
        <v>170</v>
      </c>
      <c r="C75" s="150" t="s">
        <v>775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1:16">
      <c r="A76" s="20"/>
      <c r="B76" s="148">
        <v>171</v>
      </c>
      <c r="C76" s="150" t="s">
        <v>776</v>
      </c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1:16">
      <c r="A77" s="20"/>
      <c r="B77" s="148">
        <v>172</v>
      </c>
      <c r="C77" s="150" t="s">
        <v>774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1:16">
      <c r="A78" s="20"/>
      <c r="B78" s="148">
        <v>173</v>
      </c>
      <c r="C78" s="150" t="s">
        <v>775</v>
      </c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1:16">
      <c r="A79" s="20"/>
      <c r="B79" s="148">
        <v>174</v>
      </c>
      <c r="C79" s="150" t="s">
        <v>776</v>
      </c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1:16">
      <c r="A80" s="20"/>
      <c r="B80" s="148">
        <v>175</v>
      </c>
      <c r="C80" s="150" t="s">
        <v>774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1:16">
      <c r="A81" s="20"/>
      <c r="B81" s="148">
        <v>176</v>
      </c>
      <c r="C81" s="150" t="s">
        <v>775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1:16">
      <c r="A82" s="20"/>
      <c r="B82" s="148">
        <v>177</v>
      </c>
      <c r="C82" s="150" t="s">
        <v>776</v>
      </c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1:16">
      <c r="A83" s="20"/>
      <c r="B83" s="148">
        <v>178</v>
      </c>
      <c r="C83" s="150" t="s">
        <v>774</v>
      </c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16">
      <c r="A84" s="20"/>
      <c r="B84" s="148">
        <v>179</v>
      </c>
      <c r="C84" s="150" t="s">
        <v>775</v>
      </c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16">
      <c r="A85" s="20"/>
      <c r="B85" s="148">
        <v>180</v>
      </c>
      <c r="C85" s="150" t="s">
        <v>776</v>
      </c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16">
      <c r="A86" s="20"/>
      <c r="B86" s="148">
        <v>181</v>
      </c>
      <c r="C86" s="150" t="s">
        <v>774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>
      <c r="A87" s="20"/>
      <c r="B87" s="148">
        <v>182</v>
      </c>
      <c r="C87" s="150" t="s">
        <v>775</v>
      </c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spans="1:16">
      <c r="A88" s="20"/>
      <c r="B88" s="148">
        <v>183</v>
      </c>
      <c r="C88" s="150" t="s">
        <v>776</v>
      </c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spans="1:16">
      <c r="A89" s="20"/>
      <c r="B89" s="148">
        <v>184</v>
      </c>
      <c r="C89" s="150" t="s">
        <v>774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>
      <c r="A90" s="20"/>
      <c r="B90" s="148">
        <v>185</v>
      </c>
      <c r="C90" s="150" t="s">
        <v>775</v>
      </c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16">
      <c r="A91" s="20"/>
      <c r="B91" s="148">
        <v>186</v>
      </c>
      <c r="C91" s="150" t="s">
        <v>776</v>
      </c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16">
      <c r="A92" s="20"/>
      <c r="B92" s="148">
        <v>187</v>
      </c>
      <c r="C92" s="150" t="s">
        <v>774</v>
      </c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>
      <c r="A93" s="20"/>
      <c r="B93" s="148">
        <v>188</v>
      </c>
      <c r="C93" s="150" t="s">
        <v>775</v>
      </c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>
      <c r="A94" s="20"/>
      <c r="B94" s="148">
        <v>189</v>
      </c>
      <c r="C94" s="150" t="s">
        <v>776</v>
      </c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>
      <c r="A95" s="20"/>
      <c r="B95" s="148">
        <v>190</v>
      </c>
      <c r="C95" s="150" t="s">
        <v>774</v>
      </c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1:16">
      <c r="A96" s="20"/>
      <c r="B96" s="148">
        <v>191</v>
      </c>
      <c r="C96" s="150" t="s">
        <v>775</v>
      </c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1:16">
      <c r="A97" s="20"/>
      <c r="B97" s="148">
        <v>192</v>
      </c>
      <c r="C97" s="150" t="s">
        <v>776</v>
      </c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>
      <c r="A98" s="20"/>
      <c r="B98" s="148">
        <v>193</v>
      </c>
      <c r="C98" s="150" t="s">
        <v>774</v>
      </c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>
      <c r="A99" s="20"/>
      <c r="B99" s="148">
        <v>194</v>
      </c>
      <c r="C99" s="150" t="s">
        <v>775</v>
      </c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>
      <c r="A100" s="20"/>
      <c r="B100" s="148">
        <v>195</v>
      </c>
      <c r="C100" s="150" t="s">
        <v>776</v>
      </c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>
      <c r="A101" s="20"/>
      <c r="B101" s="148">
        <v>196</v>
      </c>
      <c r="C101" s="150" t="s">
        <v>774</v>
      </c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>
      <c r="A102" s="20"/>
      <c r="B102" s="148">
        <v>197</v>
      </c>
      <c r="C102" s="150" t="s">
        <v>775</v>
      </c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 spans="1:16">
      <c r="A103" s="20"/>
      <c r="B103" s="148">
        <v>198</v>
      </c>
      <c r="C103" s="150" t="s">
        <v>776</v>
      </c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 spans="1:16">
      <c r="A104" s="20"/>
      <c r="B104" s="148">
        <v>199</v>
      </c>
      <c r="C104" s="150" t="s">
        <v>774</v>
      </c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 spans="1:16">
      <c r="A105" s="20"/>
      <c r="B105" s="148">
        <v>200</v>
      </c>
      <c r="C105" s="150" t="s">
        <v>775</v>
      </c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 spans="1:16">
      <c r="A106" s="20"/>
      <c r="B106" s="148">
        <v>201</v>
      </c>
      <c r="C106" s="150" t="s">
        <v>776</v>
      </c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 spans="1:16">
      <c r="A107" s="20"/>
      <c r="B107" s="148">
        <v>202</v>
      </c>
      <c r="C107" s="150" t="s">
        <v>774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 spans="1:16">
      <c r="A108" s="20"/>
      <c r="B108" s="148">
        <v>203</v>
      </c>
      <c r="C108" s="150" t="s">
        <v>775</v>
      </c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 spans="1:16">
      <c r="A109" s="20"/>
      <c r="B109" s="148">
        <v>204</v>
      </c>
      <c r="C109" s="150" t="s">
        <v>776</v>
      </c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 spans="1:16">
      <c r="A110" s="20"/>
      <c r="B110" s="148">
        <v>205</v>
      </c>
      <c r="C110" s="150" t="s">
        <v>774</v>
      </c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1:16">
      <c r="A111" s="20"/>
      <c r="B111" s="148">
        <v>206</v>
      </c>
      <c r="C111" s="150" t="s">
        <v>775</v>
      </c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 spans="1:16">
      <c r="A112" s="20"/>
      <c r="B112" s="148">
        <v>207</v>
      </c>
      <c r="C112" s="150" t="s">
        <v>776</v>
      </c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 spans="1:16">
      <c r="A113" s="20"/>
      <c r="B113" s="148">
        <v>208</v>
      </c>
      <c r="C113" s="150" t="s">
        <v>774</v>
      </c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 spans="1:16">
      <c r="A114" s="20"/>
      <c r="B114" s="148">
        <v>209</v>
      </c>
      <c r="C114" s="150" t="s">
        <v>775</v>
      </c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 spans="1:16">
      <c r="A115" s="20"/>
      <c r="B115" s="148">
        <v>210</v>
      </c>
      <c r="C115" s="150" t="s">
        <v>776</v>
      </c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 spans="1:16">
      <c r="A116" s="20"/>
      <c r="B116" s="148">
        <v>211</v>
      </c>
      <c r="C116" s="150" t="s">
        <v>774</v>
      </c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  <row r="117" spans="1:16">
      <c r="A117" s="20"/>
      <c r="B117" s="148">
        <v>212</v>
      </c>
      <c r="C117" s="150" t="s">
        <v>775</v>
      </c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</row>
    <row r="118" spans="1:16">
      <c r="A118" s="20"/>
      <c r="B118" s="148">
        <v>213</v>
      </c>
      <c r="C118" s="150" t="s">
        <v>776</v>
      </c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</row>
    <row r="119" spans="1:16">
      <c r="A119" s="20"/>
      <c r="B119" s="148">
        <v>214</v>
      </c>
      <c r="C119" s="150" t="s">
        <v>774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</row>
    <row r="120" spans="1:16">
      <c r="A120" s="20"/>
      <c r="B120" s="148">
        <v>215</v>
      </c>
      <c r="C120" s="150" t="s">
        <v>775</v>
      </c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</row>
    <row r="121" spans="1:16">
      <c r="A121" s="20"/>
      <c r="B121" s="148">
        <v>216</v>
      </c>
      <c r="C121" s="150" t="s">
        <v>776</v>
      </c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</row>
    <row r="122" spans="1:16">
      <c r="A122" s="20"/>
      <c r="B122" s="148">
        <v>217</v>
      </c>
      <c r="C122" s="150" t="s">
        <v>774</v>
      </c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</row>
    <row r="123" spans="1:16">
      <c r="A123" s="20"/>
      <c r="B123" s="148">
        <v>218</v>
      </c>
      <c r="C123" s="150" t="s">
        <v>775</v>
      </c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</row>
    <row r="124" spans="1:16">
      <c r="A124" s="20"/>
      <c r="B124" s="148">
        <v>219</v>
      </c>
      <c r="C124" s="150" t="s">
        <v>776</v>
      </c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25" spans="1:16">
      <c r="A125" s="20"/>
      <c r="B125" s="148">
        <v>220</v>
      </c>
      <c r="C125" s="150" t="s">
        <v>774</v>
      </c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</row>
    <row r="126" spans="1:16">
      <c r="A126" s="20"/>
      <c r="B126" s="148">
        <v>221</v>
      </c>
      <c r="C126" s="150" t="s">
        <v>775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</row>
    <row r="127" spans="1:16">
      <c r="A127" s="20"/>
      <c r="B127" s="148">
        <v>222</v>
      </c>
      <c r="C127" s="150" t="s">
        <v>776</v>
      </c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</row>
    <row r="128" spans="1:16">
      <c r="A128" s="20"/>
      <c r="B128" s="148">
        <v>223</v>
      </c>
      <c r="C128" s="150" t="s">
        <v>774</v>
      </c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</row>
    <row r="129" spans="1:16">
      <c r="A129" s="20"/>
      <c r="B129" s="148">
        <v>224</v>
      </c>
      <c r="C129" s="150" t="s">
        <v>775</v>
      </c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</row>
    <row r="130" spans="1:16">
      <c r="A130" s="20"/>
      <c r="B130" s="148">
        <v>225</v>
      </c>
      <c r="C130" s="150" t="s">
        <v>776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</row>
    <row r="131" spans="1:16">
      <c r="A131" s="20"/>
      <c r="B131" s="148">
        <v>226</v>
      </c>
      <c r="C131" s="150" t="s">
        <v>774</v>
      </c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</row>
    <row r="132" spans="1:16">
      <c r="A132" s="20"/>
      <c r="B132" s="148">
        <v>227</v>
      </c>
      <c r="C132" s="150" t="s">
        <v>775</v>
      </c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</row>
    <row r="133" spans="1:16">
      <c r="A133" s="20"/>
      <c r="B133" s="148">
        <v>228</v>
      </c>
      <c r="C133" s="150" t="s">
        <v>776</v>
      </c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</row>
    <row r="134" spans="1:16">
      <c r="A134" s="20"/>
      <c r="B134" s="148">
        <v>229</v>
      </c>
      <c r="C134" s="150" t="s">
        <v>774</v>
      </c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</row>
    <row r="135" spans="1:16">
      <c r="A135" s="20"/>
      <c r="B135" s="148">
        <v>230</v>
      </c>
      <c r="C135" s="150" t="s">
        <v>775</v>
      </c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</row>
    <row r="136" spans="1:16">
      <c r="A136" s="20"/>
      <c r="B136" s="148">
        <v>231</v>
      </c>
      <c r="C136" s="150" t="s">
        <v>776</v>
      </c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</row>
    <row r="137" spans="1:16">
      <c r="A137" s="20"/>
      <c r="B137" s="148">
        <v>232</v>
      </c>
      <c r="C137" s="150" t="s">
        <v>774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</row>
    <row r="138" spans="1:16">
      <c r="A138" s="20"/>
      <c r="B138" s="148">
        <v>233</v>
      </c>
      <c r="C138" s="150" t="s">
        <v>775</v>
      </c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</row>
    <row r="139" spans="1:16">
      <c r="A139" s="20"/>
      <c r="B139" s="148">
        <v>234</v>
      </c>
      <c r="C139" s="150" t="s">
        <v>776</v>
      </c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</row>
    <row r="140" spans="1:16">
      <c r="A140" s="20"/>
      <c r="B140" s="148">
        <v>235</v>
      </c>
      <c r="C140" s="150" t="s">
        <v>774</v>
      </c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</row>
    <row r="141" spans="1:16">
      <c r="A141" s="20"/>
      <c r="B141" s="148">
        <v>236</v>
      </c>
      <c r="C141" s="150" t="s">
        <v>775</v>
      </c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 spans="1:16">
      <c r="A142" s="20"/>
      <c r="B142" s="148">
        <v>237</v>
      </c>
      <c r="C142" s="150" t="s">
        <v>776</v>
      </c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 spans="1:16">
      <c r="A143" s="20"/>
      <c r="B143" s="148">
        <v>238</v>
      </c>
      <c r="C143" s="150" t="s">
        <v>774</v>
      </c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 spans="1:16">
      <c r="A144" s="20"/>
      <c r="B144" s="148">
        <v>239</v>
      </c>
      <c r="C144" s="150" t="s">
        <v>775</v>
      </c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 spans="1:16">
      <c r="A145" s="20"/>
      <c r="B145" s="148">
        <v>240</v>
      </c>
      <c r="C145" s="150" t="s">
        <v>776</v>
      </c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 spans="1:16">
      <c r="A146" s="20"/>
      <c r="B146" s="148">
        <v>241</v>
      </c>
      <c r="C146" s="150" t="s">
        <v>774</v>
      </c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 spans="1:16">
      <c r="A147" s="20"/>
      <c r="B147" s="148">
        <v>242</v>
      </c>
      <c r="C147" s="150" t="s">
        <v>775</v>
      </c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 spans="1:16">
      <c r="A148" s="20"/>
      <c r="B148" s="148">
        <v>243</v>
      </c>
      <c r="C148" s="150" t="s">
        <v>776</v>
      </c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 spans="1:16">
      <c r="A149" s="20"/>
      <c r="B149" s="148">
        <v>244</v>
      </c>
      <c r="C149" s="150" t="s">
        <v>774</v>
      </c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spans="1:16">
      <c r="A150" s="20"/>
      <c r="B150" s="148">
        <v>245</v>
      </c>
      <c r="C150" s="150" t="s">
        <v>775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 spans="1:16">
      <c r="A151" s="20"/>
      <c r="B151" s="148">
        <v>246</v>
      </c>
      <c r="C151" s="150" t="s">
        <v>776</v>
      </c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spans="1:16">
      <c r="A152" s="20"/>
      <c r="B152" s="148">
        <v>247</v>
      </c>
      <c r="C152" s="150" t="s">
        <v>774</v>
      </c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53" spans="1:16">
      <c r="A153" s="20"/>
      <c r="B153" s="148">
        <v>248</v>
      </c>
      <c r="C153" s="150" t="s">
        <v>775</v>
      </c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</row>
    <row r="154" spans="1:16">
      <c r="A154" s="20"/>
      <c r="B154" s="148">
        <v>249</v>
      </c>
      <c r="C154" s="150" t="s">
        <v>776</v>
      </c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 spans="1:16">
      <c r="A155" s="20"/>
      <c r="B155" s="148">
        <v>250</v>
      </c>
      <c r="C155" s="150" t="s">
        <v>774</v>
      </c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6" spans="1:16">
      <c r="A156" s="20"/>
      <c r="B156" s="148">
        <v>251</v>
      </c>
      <c r="C156" s="150" t="s">
        <v>775</v>
      </c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 spans="1:16">
      <c r="A157" s="20"/>
      <c r="B157" s="148">
        <v>252</v>
      </c>
      <c r="C157" s="150" t="s">
        <v>776</v>
      </c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 spans="1:16">
      <c r="A158" s="20"/>
      <c r="B158" s="148">
        <v>253</v>
      </c>
      <c r="C158" s="150" t="s">
        <v>774</v>
      </c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</row>
    <row r="159" spans="1:16">
      <c r="A159" s="20"/>
      <c r="B159" s="148">
        <v>254</v>
      </c>
      <c r="C159" s="150" t="s">
        <v>775</v>
      </c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 spans="1:16">
      <c r="A160" s="20"/>
      <c r="B160" s="148">
        <v>255</v>
      </c>
      <c r="C160" s="150" t="s">
        <v>776</v>
      </c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1" spans="1:16">
      <c r="A161" s="20"/>
      <c r="B161" s="148">
        <v>256</v>
      </c>
      <c r="C161" s="150" t="s">
        <v>774</v>
      </c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</row>
    <row r="162" spans="1:16">
      <c r="A162" s="20"/>
      <c r="B162" s="148">
        <v>257</v>
      </c>
      <c r="C162" s="150" t="s">
        <v>775</v>
      </c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</row>
    <row r="163" spans="1:16">
      <c r="A163" s="20"/>
      <c r="B163" s="148">
        <v>258</v>
      </c>
      <c r="C163" s="150" t="s">
        <v>776</v>
      </c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 spans="1:16">
      <c r="A164" s="20"/>
      <c r="B164" s="148">
        <v>259</v>
      </c>
      <c r="C164" s="150" t="s">
        <v>774</v>
      </c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 spans="1:16">
      <c r="A165" s="20"/>
      <c r="B165" s="148">
        <v>260</v>
      </c>
      <c r="C165" s="150" t="s">
        <v>775</v>
      </c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 spans="1:16">
      <c r="A166" s="20"/>
      <c r="B166" s="148">
        <v>261</v>
      </c>
      <c r="C166" s="150" t="s">
        <v>776</v>
      </c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 spans="1:16">
      <c r="A167" s="20"/>
      <c r="B167" s="148">
        <v>262</v>
      </c>
      <c r="C167" s="150" t="s">
        <v>774</v>
      </c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spans="1:16">
      <c r="A168" s="20"/>
      <c r="B168" s="148">
        <v>263</v>
      </c>
      <c r="C168" s="150" t="s">
        <v>775</v>
      </c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spans="1:16">
      <c r="A169" s="20"/>
      <c r="B169" s="148">
        <v>264</v>
      </c>
      <c r="C169" s="150" t="s">
        <v>776</v>
      </c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 spans="1:16">
      <c r="A170" s="20"/>
      <c r="B170" s="148">
        <v>265</v>
      </c>
      <c r="C170" s="150" t="s">
        <v>774</v>
      </c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 spans="1:16">
      <c r="A171" s="20"/>
      <c r="B171" s="148">
        <v>266</v>
      </c>
      <c r="C171" s="150" t="s">
        <v>775</v>
      </c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16">
      <c r="A172" s="20"/>
      <c r="B172" s="148">
        <v>267</v>
      </c>
      <c r="C172" s="150" t="s">
        <v>776</v>
      </c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 spans="1:16">
      <c r="A173" s="20"/>
      <c r="B173" s="148">
        <v>268</v>
      </c>
      <c r="C173" s="150" t="s">
        <v>774</v>
      </c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 spans="1:16">
      <c r="A174" s="20"/>
      <c r="B174" s="148">
        <v>269</v>
      </c>
      <c r="C174" s="150" t="s">
        <v>775</v>
      </c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 spans="1:16">
      <c r="A175" s="20"/>
      <c r="B175" s="148">
        <v>270</v>
      </c>
      <c r="C175" s="150" t="s">
        <v>776</v>
      </c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spans="1:16">
      <c r="A176" s="20"/>
      <c r="B176" s="148">
        <v>271</v>
      </c>
      <c r="C176" s="150" t="s">
        <v>774</v>
      </c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 spans="1:16">
      <c r="A177" s="20"/>
      <c r="B177" s="148">
        <v>272</v>
      </c>
      <c r="C177" s="150" t="s">
        <v>775</v>
      </c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>
      <c r="A178" s="20"/>
      <c r="B178" s="148">
        <v>273</v>
      </c>
      <c r="C178" s="150" t="s">
        <v>776</v>
      </c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 spans="1:16">
      <c r="A179" s="20"/>
      <c r="B179" s="148">
        <v>274</v>
      </c>
      <c r="C179" s="150" t="s">
        <v>774</v>
      </c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spans="1:16">
      <c r="A180" s="20"/>
      <c r="B180" s="148">
        <v>275</v>
      </c>
      <c r="C180" s="150" t="s">
        <v>775</v>
      </c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spans="1:16">
      <c r="A181" s="20"/>
      <c r="B181" s="148">
        <v>276</v>
      </c>
      <c r="C181" s="150" t="s">
        <v>776</v>
      </c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>
      <c r="A182" s="20"/>
      <c r="B182" s="148">
        <v>277</v>
      </c>
      <c r="C182" s="150" t="s">
        <v>774</v>
      </c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spans="1:16">
      <c r="A183" s="20"/>
      <c r="B183" s="148">
        <v>278</v>
      </c>
      <c r="C183" s="150" t="s">
        <v>775</v>
      </c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>
      <c r="A184" s="20"/>
      <c r="B184" s="148">
        <v>279</v>
      </c>
      <c r="C184" s="150" t="s">
        <v>776</v>
      </c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spans="1:16">
      <c r="A185" s="20"/>
      <c r="B185" s="148">
        <v>280</v>
      </c>
      <c r="C185" s="150" t="s">
        <v>774</v>
      </c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spans="1:16">
      <c r="A186" s="20"/>
      <c r="B186" s="148">
        <v>281</v>
      </c>
      <c r="C186" s="150" t="s">
        <v>775</v>
      </c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16">
      <c r="A187" s="20"/>
      <c r="B187" s="148">
        <v>282</v>
      </c>
      <c r="C187" s="150" t="s">
        <v>776</v>
      </c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 spans="1:16">
      <c r="A188" s="20"/>
      <c r="B188" s="148">
        <v>283</v>
      </c>
      <c r="C188" s="150" t="s">
        <v>774</v>
      </c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16">
      <c r="A189" s="20"/>
      <c r="B189" s="148">
        <v>284</v>
      </c>
      <c r="C189" s="150" t="s">
        <v>775</v>
      </c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spans="1:16">
      <c r="A190" s="20"/>
      <c r="B190" s="148">
        <v>285</v>
      </c>
      <c r="C190" s="150" t="s">
        <v>776</v>
      </c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1:16">
      <c r="A191" s="20"/>
      <c r="B191" s="148">
        <v>286</v>
      </c>
      <c r="C191" s="150" t="s">
        <v>774</v>
      </c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1:16">
      <c r="A192" s="20"/>
      <c r="B192" s="148">
        <v>287</v>
      </c>
      <c r="C192" s="150" t="s">
        <v>775</v>
      </c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>
      <c r="A193" s="20"/>
      <c r="B193" s="148">
        <v>288</v>
      </c>
      <c r="C193" s="150" t="s">
        <v>776</v>
      </c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>
      <c r="A194" s="20"/>
      <c r="B194" s="148">
        <v>289</v>
      </c>
      <c r="C194" s="150" t="s">
        <v>774</v>
      </c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>
      <c r="A195" s="20"/>
      <c r="B195" s="148">
        <v>290</v>
      </c>
      <c r="C195" s="150" t="s">
        <v>775</v>
      </c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>
      <c r="A196" s="20"/>
      <c r="B196" s="148">
        <v>291</v>
      </c>
      <c r="C196" s="150" t="s">
        <v>776</v>
      </c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>
      <c r="A197" s="20"/>
      <c r="B197" s="148">
        <v>292</v>
      </c>
      <c r="C197" s="150" t="s">
        <v>775</v>
      </c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>
      <c r="A198" s="20"/>
      <c r="B198" s="148">
        <v>293</v>
      </c>
      <c r="C198" s="150" t="s">
        <v>776</v>
      </c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>
      <c r="A199" s="20"/>
      <c r="B199" s="153">
        <v>294</v>
      </c>
      <c r="C199" s="154" t="s">
        <v>776</v>
      </c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 spans="1:16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 spans="1:16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 spans="1:16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 spans="1:16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 spans="1:16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</row>
    <row r="213" spans="1:16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</row>
    <row r="214" spans="1:16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 spans="1:16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 spans="1: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7" spans="1:16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 spans="1:16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 spans="1:16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 spans="1:16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 spans="1:16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 spans="1:16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 spans="1:16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 spans="1:1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 spans="1:16">
      <c r="A227" s="21"/>
      <c r="B227" s="21"/>
      <c r="C227" s="21"/>
      <c r="D227" s="20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</row>
    <row r="228" spans="1:16">
      <c r="A228" s="21"/>
      <c r="B228" s="21"/>
      <c r="C228" s="21"/>
      <c r="D228" s="20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</row>
    <row r="229" spans="1:16">
      <c r="A229" s="21"/>
      <c r="B229" s="21"/>
      <c r="C229" s="21"/>
      <c r="D229" s="20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</row>
    <row r="230" spans="1:16">
      <c r="A230" s="21"/>
      <c r="B230" s="21"/>
      <c r="C230" s="21"/>
      <c r="D230" s="20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</row>
    <row r="231" spans="1:16">
      <c r="A231" s="21"/>
      <c r="B231" s="21"/>
      <c r="C231" s="21"/>
      <c r="D231" s="20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</row>
    <row r="232" spans="1:16">
      <c r="A232" s="21"/>
      <c r="B232" s="21"/>
      <c r="C232" s="21"/>
      <c r="D232" s="20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</row>
    <row r="233" spans="1:16">
      <c r="A233" s="21"/>
      <c r="B233" s="21"/>
      <c r="C233" s="21"/>
      <c r="D233" s="20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</row>
    <row r="234" spans="1:16">
      <c r="A234" s="21"/>
      <c r="B234" s="21"/>
      <c r="C234" s="21"/>
      <c r="D234" s="20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</row>
    <row r="235" spans="1:16">
      <c r="A235" s="21"/>
      <c r="B235" s="21"/>
      <c r="C235" s="21"/>
      <c r="D235" s="20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</row>
    <row r="236" spans="1:16">
      <c r="A236" s="21"/>
      <c r="B236" s="21"/>
      <c r="C236" s="21"/>
      <c r="D236" s="20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</row>
    <row r="237" spans="1:16">
      <c r="A237" s="21"/>
      <c r="B237" s="21"/>
      <c r="C237" s="21"/>
      <c r="D237" s="20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</row>
    <row r="238" spans="1:16">
      <c r="A238" s="21"/>
      <c r="B238" s="21"/>
      <c r="C238" s="21"/>
      <c r="D238" s="20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</row>
    <row r="239" spans="1:16">
      <c r="A239" s="21"/>
      <c r="B239" s="21"/>
      <c r="C239" s="21"/>
      <c r="D239" s="20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</row>
    <row r="240" spans="1:16">
      <c r="A240" s="21"/>
      <c r="B240" s="21"/>
      <c r="C240" s="21"/>
      <c r="D240" s="20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</row>
    <row r="241" spans="1:16">
      <c r="A241" s="21"/>
      <c r="B241" s="21"/>
      <c r="C241" s="21"/>
      <c r="D241" s="20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</row>
    <row r="242" spans="1:16">
      <c r="A242" s="21"/>
      <c r="B242" s="21"/>
      <c r="C242" s="21"/>
      <c r="D242" s="20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</row>
    <row r="243" spans="1:16">
      <c r="A243" s="21"/>
      <c r="B243" s="21"/>
      <c r="C243" s="21"/>
      <c r="D243" s="20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</row>
    <row r="244" spans="1:16">
      <c r="A244" s="21"/>
      <c r="B244" s="21"/>
      <c r="C244" s="21"/>
      <c r="D244" s="20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</row>
    <row r="245" spans="1:16">
      <c r="A245" s="21"/>
      <c r="B245" s="21"/>
      <c r="C245" s="21"/>
      <c r="D245" s="20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</row>
    <row r="246" spans="1:16">
      <c r="A246" s="21"/>
      <c r="B246" s="21"/>
      <c r="C246" s="21"/>
      <c r="D246" s="20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</row>
    <row r="247" spans="1:16">
      <c r="A247" s="21"/>
      <c r="B247" s="21"/>
      <c r="C247" s="21"/>
      <c r="D247" s="20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</row>
    <row r="248" spans="1:16">
      <c r="A248" s="21"/>
      <c r="B248" s="21"/>
      <c r="C248" s="21"/>
      <c r="D248" s="20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</row>
    <row r="249" spans="1:16">
      <c r="A249" s="21"/>
      <c r="B249" s="21"/>
      <c r="C249" s="21"/>
      <c r="D249" s="20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</row>
    <row r="250" spans="1:16">
      <c r="A250" s="21"/>
      <c r="B250" s="21"/>
      <c r="C250" s="21"/>
      <c r="D250" s="20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</row>
    <row r="251" spans="1:16">
      <c r="A251" s="21"/>
      <c r="B251" s="21"/>
      <c r="C251" s="21"/>
      <c r="D251" s="20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</row>
    <row r="252" spans="1:16">
      <c r="A252" s="21"/>
      <c r="B252" s="21"/>
      <c r="C252" s="21"/>
      <c r="D252" s="20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</row>
    <row r="253" spans="1:16">
      <c r="A253" s="21"/>
      <c r="B253" s="21"/>
      <c r="C253" s="21"/>
      <c r="D253" s="20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</row>
    <row r="254" spans="1:16">
      <c r="A254" s="21"/>
      <c r="B254" s="21"/>
      <c r="C254" s="21"/>
      <c r="D254" s="20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</row>
    <row r="255" spans="1:16">
      <c r="A255" s="21"/>
      <c r="B255" s="21"/>
      <c r="C255" s="21"/>
      <c r="D255" s="20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</row>
    <row r="256" spans="1:16">
      <c r="A256" s="21"/>
      <c r="B256" s="21"/>
      <c r="C256" s="21"/>
      <c r="D256" s="20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</row>
    <row r="257" spans="1:16">
      <c r="A257" s="21"/>
      <c r="B257" s="21"/>
      <c r="C257" s="21"/>
      <c r="D257" s="20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</row>
    <row r="258" spans="1:16">
      <c r="A258" s="21"/>
      <c r="B258" s="21"/>
      <c r="C258" s="21"/>
      <c r="D258" s="20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</row>
    <row r="259" spans="1:16">
      <c r="A259" s="21"/>
      <c r="B259" s="21"/>
      <c r="C259" s="21"/>
      <c r="D259" s="20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</row>
    <row r="260" spans="1:16">
      <c r="A260" s="21"/>
      <c r="B260" s="21"/>
      <c r="C260" s="21"/>
      <c r="D260" s="20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</row>
    <row r="261" spans="1:16">
      <c r="A261" s="21"/>
      <c r="B261" s="21"/>
      <c r="C261" s="21"/>
      <c r="D261" s="20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</row>
    <row r="262" spans="1:16">
      <c r="A262" s="21"/>
      <c r="B262" s="21"/>
      <c r="C262" s="21"/>
      <c r="D262" s="20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</row>
    <row r="263" spans="1:16">
      <c r="A263" s="21"/>
      <c r="B263" s="21"/>
      <c r="C263" s="21"/>
      <c r="D263" s="20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</row>
    <row r="264" spans="1:16">
      <c r="A264" s="21"/>
      <c r="B264" s="21"/>
      <c r="C264" s="21"/>
      <c r="D264" s="20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</row>
    <row r="265" spans="1:16">
      <c r="A265" s="21"/>
      <c r="B265" s="21"/>
      <c r="C265" s="21"/>
      <c r="D265" s="20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</row>
    <row r="266" spans="1:16">
      <c r="A266" s="21"/>
      <c r="B266" s="21"/>
      <c r="C266" s="21"/>
      <c r="D266" s="20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</row>
    <row r="267" spans="1:16">
      <c r="A267" s="21"/>
      <c r="B267" s="21"/>
      <c r="C267" s="21"/>
      <c r="D267" s="20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</row>
    <row r="268" spans="1:16">
      <c r="A268" s="21"/>
      <c r="B268" s="21"/>
      <c r="C268" s="21"/>
      <c r="D268" s="20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</row>
    <row r="269" spans="1:16">
      <c r="A269" s="21"/>
      <c r="B269" s="21"/>
      <c r="C269" s="21"/>
      <c r="D269" s="20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</row>
    <row r="270" spans="1:16">
      <c r="A270" s="21"/>
      <c r="B270" s="21"/>
      <c r="C270" s="21"/>
      <c r="D270" s="20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</row>
    <row r="271" spans="1:16">
      <c r="A271" s="21"/>
      <c r="B271" s="21"/>
      <c r="C271" s="21"/>
      <c r="D271" s="20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</row>
    <row r="272" spans="1:16">
      <c r="A272" s="21"/>
      <c r="B272" s="21"/>
      <c r="C272" s="21"/>
      <c r="D272" s="20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</row>
    <row r="273" spans="1:16">
      <c r="A273" s="21"/>
      <c r="B273" s="21"/>
      <c r="C273" s="21"/>
      <c r="D273" s="20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</row>
    <row r="274" spans="1:16">
      <c r="A274" s="21"/>
      <c r="B274" s="21"/>
      <c r="C274" s="21"/>
      <c r="D274" s="20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</row>
    <row r="275" spans="1:16">
      <c r="A275" s="21"/>
      <c r="B275" s="21"/>
      <c r="C275" s="21"/>
      <c r="D275" s="20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</row>
    <row r="276" spans="1:16">
      <c r="A276" s="21"/>
      <c r="B276" s="21"/>
      <c r="C276" s="21"/>
      <c r="D276" s="20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</row>
    <row r="277" spans="1:16">
      <c r="A277" s="21"/>
      <c r="B277" s="21"/>
      <c r="C277" s="21"/>
      <c r="D277" s="20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</row>
    <row r="278" spans="1:16">
      <c r="A278" s="21"/>
      <c r="B278" s="21"/>
      <c r="C278" s="21"/>
      <c r="D278" s="20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</row>
    <row r="279" spans="1:16">
      <c r="A279" s="21"/>
      <c r="B279" s="21"/>
      <c r="C279" s="21"/>
      <c r="D279" s="20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</row>
    <row r="280" spans="1:16">
      <c r="A280" s="21"/>
      <c r="B280" s="21"/>
      <c r="C280" s="21"/>
      <c r="D280" s="20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</row>
    <row r="281" spans="1:16">
      <c r="A281" s="21"/>
      <c r="B281" s="21"/>
      <c r="C281" s="21"/>
      <c r="D281" s="20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</row>
    <row r="282" spans="1:16">
      <c r="A282" s="21"/>
      <c r="B282" s="21"/>
      <c r="C282" s="21"/>
      <c r="D282" s="20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</row>
    <row r="283" spans="1:16">
      <c r="A283" s="21"/>
      <c r="B283" s="21"/>
      <c r="C283" s="21"/>
      <c r="D283" s="20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</row>
    <row r="284" spans="1:16">
      <c r="A284" s="21"/>
      <c r="B284" s="21"/>
      <c r="C284" s="21"/>
      <c r="D284" s="20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</row>
    <row r="285" spans="1:16">
      <c r="A285" s="21"/>
      <c r="B285" s="21"/>
      <c r="C285" s="21"/>
      <c r="D285" s="20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</row>
    <row r="286" spans="1:16">
      <c r="A286" s="21"/>
      <c r="B286" s="21"/>
      <c r="C286" s="21"/>
      <c r="D286" s="20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</row>
    <row r="287" spans="1:16">
      <c r="A287" s="21"/>
      <c r="B287" s="21"/>
      <c r="C287" s="21"/>
      <c r="D287" s="20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</row>
    <row r="288" spans="1:16">
      <c r="A288" s="21"/>
      <c r="B288" s="21"/>
      <c r="C288" s="21"/>
      <c r="D288" s="20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</row>
    <row r="289" spans="1:16">
      <c r="A289" s="21"/>
      <c r="B289" s="21"/>
      <c r="C289" s="21"/>
      <c r="D289" s="20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</row>
    <row r="290" spans="1:16">
      <c r="A290" s="21"/>
      <c r="B290" s="21"/>
      <c r="C290" s="21"/>
      <c r="D290" s="20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</row>
    <row r="291" spans="1:16">
      <c r="A291" s="21"/>
      <c r="B291" s="21"/>
      <c r="C291" s="21"/>
      <c r="D291" s="20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</row>
    <row r="292" spans="1:16">
      <c r="A292" s="21"/>
      <c r="B292" s="21"/>
      <c r="C292" s="21"/>
      <c r="D292" s="20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</row>
    <row r="293" spans="1:16">
      <c r="A293" s="21"/>
      <c r="B293" s="21"/>
      <c r="C293" s="21"/>
      <c r="D293" s="20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</row>
    <row r="294" spans="1:16">
      <c r="A294" s="21"/>
      <c r="B294" s="21"/>
      <c r="C294" s="21"/>
      <c r="D294" s="20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</row>
    <row r="295" spans="1:16">
      <c r="A295" s="21"/>
      <c r="B295" s="21"/>
      <c r="C295" s="21"/>
      <c r="D295" s="20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</row>
    <row r="296" spans="1:16">
      <c r="A296" s="21"/>
      <c r="B296" s="21"/>
      <c r="C296" s="21"/>
      <c r="D296" s="20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</row>
    <row r="297" spans="1:16">
      <c r="A297" s="21"/>
      <c r="B297" s="21"/>
      <c r="C297" s="21"/>
      <c r="D297" s="20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</row>
    <row r="298" spans="1:16">
      <c r="A298" s="21"/>
      <c r="B298" s="21"/>
      <c r="C298" s="21"/>
      <c r="D298" s="20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</row>
    <row r="299" spans="1:16">
      <c r="A299" s="21"/>
      <c r="B299" s="21"/>
      <c r="C299" s="21"/>
      <c r="D299" s="20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</row>
    <row r="300" spans="1:16">
      <c r="A300" s="21"/>
      <c r="B300" s="21"/>
      <c r="C300" s="21"/>
      <c r="D300" s="20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</row>
    <row r="301" spans="1:16">
      <c r="A301" s="21"/>
      <c r="B301" s="21"/>
      <c r="C301" s="21"/>
      <c r="D301" s="20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</row>
    <row r="302" spans="1:16">
      <c r="A302" s="21"/>
      <c r="B302" s="21"/>
      <c r="C302" s="21"/>
      <c r="D302" s="20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</row>
    <row r="303" spans="1:16">
      <c r="A303" s="21"/>
      <c r="B303" s="21"/>
      <c r="C303" s="21"/>
      <c r="D303" s="20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</row>
    <row r="304" spans="1:16">
      <c r="A304" s="21"/>
      <c r="B304" s="21"/>
      <c r="C304" s="21"/>
      <c r="D304" s="20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</row>
    <row r="305" spans="1:16">
      <c r="A305" s="21"/>
      <c r="B305" s="21"/>
      <c r="C305" s="20"/>
      <c r="D305" s="20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</row>
    <row r="306" spans="1:16">
      <c r="A306" s="21"/>
      <c r="B306" s="21"/>
      <c r="C306" s="21"/>
      <c r="D306" s="20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</row>
    <row r="307" spans="1:16">
      <c r="A307" s="21"/>
      <c r="B307" s="21"/>
      <c r="C307" s="21"/>
      <c r="D307" s="20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</row>
    <row r="308" spans="1:16">
      <c r="A308" s="21"/>
      <c r="B308" s="21"/>
      <c r="C308" s="21"/>
      <c r="D308" s="20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</row>
    <row r="309" spans="1:16">
      <c r="A309" s="21"/>
      <c r="B309" s="21"/>
      <c r="C309" s="21"/>
      <c r="D309" s="20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</row>
    <row r="310" spans="1:16">
      <c r="A310" s="21"/>
      <c r="B310" s="21"/>
      <c r="C310" s="21"/>
      <c r="D310" s="20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</row>
    <row r="311" spans="1:16">
      <c r="A311" s="21"/>
      <c r="B311" s="21"/>
      <c r="C311" s="21"/>
      <c r="D311" s="20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</row>
  </sheetData>
  <mergeCells count="1">
    <mergeCell ref="A2:P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P321"/>
  <sheetViews>
    <sheetView workbookViewId="0">
      <selection activeCell="E13" sqref="A10:P320"/>
    </sheetView>
  </sheetViews>
  <sheetFormatPr defaultRowHeight="15"/>
  <sheetData>
    <row r="1" spans="1:16">
      <c r="C1" s="13"/>
    </row>
    <row r="2" spans="1:16" ht="26.25">
      <c r="A2" s="155" t="s">
        <v>787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7"/>
    </row>
    <row r="3" spans="1:16" s="42" customFormat="1" ht="15" customHeight="1" thickBo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N3" s="44"/>
      <c r="O3" s="44"/>
      <c r="P3" s="44"/>
    </row>
    <row r="4" spans="1:16" ht="18" customHeight="1" thickBot="1">
      <c r="M4" s="158" t="s">
        <v>788</v>
      </c>
      <c r="N4" s="159"/>
      <c r="O4" s="160"/>
    </row>
    <row r="5" spans="1:16" ht="15.75" thickBot="1">
      <c r="B5" s="50" t="s">
        <v>785</v>
      </c>
      <c r="C5" s="29" t="s">
        <v>1</v>
      </c>
      <c r="D5" s="30" t="s">
        <v>2</v>
      </c>
      <c r="E5" s="31" t="s">
        <v>0</v>
      </c>
      <c r="F5" s="30" t="s">
        <v>13</v>
      </c>
      <c r="I5" s="19"/>
      <c r="J5" s="19"/>
      <c r="K5" s="42"/>
    </row>
    <row r="6" spans="1:16" ht="15.75" thickBot="1">
      <c r="B6" s="60">
        <v>2616</v>
      </c>
      <c r="C6" s="142" t="str">
        <f>VLOOKUP(B6,A9:P321,3,0)</f>
        <v xml:space="preserve">NANDINI GHOSH </v>
      </c>
      <c r="D6" s="142" t="str">
        <f>VLOOKUP(B6,A9:P321,4,0)</f>
        <v>KALIYANI BONGAON</v>
      </c>
      <c r="E6" s="143" t="str">
        <f>VLOOKUP(B6,A9:P321,2,0)</f>
        <v>13.12.2020</v>
      </c>
      <c r="F6" s="142">
        <f>VLOOKUP(B6,A9:P321,15,0)</f>
        <v>2000</v>
      </c>
      <c r="I6" s="20"/>
      <c r="J6" s="43"/>
      <c r="K6" s="42"/>
    </row>
    <row r="8" spans="1:16" ht="15.75" thickBot="1"/>
    <row r="9" spans="1:16">
      <c r="A9" s="25" t="s">
        <v>785</v>
      </c>
      <c r="B9" s="26" t="s">
        <v>0</v>
      </c>
      <c r="C9" s="25" t="s">
        <v>1</v>
      </c>
      <c r="D9" s="25" t="s">
        <v>2</v>
      </c>
      <c r="E9" s="25" t="s">
        <v>3</v>
      </c>
      <c r="F9" s="25" t="s">
        <v>4</v>
      </c>
      <c r="G9" s="25" t="s">
        <v>5</v>
      </c>
      <c r="H9" s="25" t="s">
        <v>6</v>
      </c>
      <c r="I9" s="25" t="s">
        <v>7</v>
      </c>
      <c r="J9" s="27" t="s">
        <v>8</v>
      </c>
      <c r="K9" s="25" t="s">
        <v>9</v>
      </c>
      <c r="L9" s="25" t="s">
        <v>10</v>
      </c>
      <c r="M9" s="25" t="s">
        <v>11</v>
      </c>
      <c r="N9" s="25" t="s">
        <v>12</v>
      </c>
      <c r="O9" s="25" t="s">
        <v>13</v>
      </c>
      <c r="P9" s="28" t="s">
        <v>14</v>
      </c>
    </row>
    <row r="10" spans="1:16">
      <c r="A10" s="1">
        <v>2430</v>
      </c>
      <c r="B10" s="14" t="s">
        <v>74</v>
      </c>
      <c r="C10" s="1" t="s">
        <v>75</v>
      </c>
      <c r="D10" s="1" t="s">
        <v>76</v>
      </c>
      <c r="E10" s="1" t="s">
        <v>77</v>
      </c>
      <c r="F10" s="1" t="s">
        <v>78</v>
      </c>
      <c r="G10" s="1">
        <v>0.21</v>
      </c>
      <c r="H10" s="1">
        <v>5051</v>
      </c>
      <c r="I10" s="1">
        <v>1060.71</v>
      </c>
      <c r="J10" s="1">
        <v>700</v>
      </c>
      <c r="K10" s="1" t="s">
        <v>20</v>
      </c>
      <c r="L10" s="1">
        <v>1760.71</v>
      </c>
      <c r="M10" s="1">
        <v>52.82</v>
      </c>
      <c r="N10" s="1">
        <v>1813.53</v>
      </c>
      <c r="O10" s="1">
        <v>1810</v>
      </c>
      <c r="P10" s="7">
        <v>3.53</v>
      </c>
    </row>
    <row r="11" spans="1:16">
      <c r="A11" s="1">
        <v>2455</v>
      </c>
      <c r="B11" s="14" t="s">
        <v>162</v>
      </c>
      <c r="C11" s="1" t="s">
        <v>167</v>
      </c>
      <c r="D11" s="1" t="s">
        <v>168</v>
      </c>
      <c r="E11" s="1" t="s">
        <v>165</v>
      </c>
      <c r="F11" s="1" t="s">
        <v>169</v>
      </c>
      <c r="G11" s="1">
        <v>0.23</v>
      </c>
      <c r="H11" s="1">
        <v>5041</v>
      </c>
      <c r="I11" s="1">
        <v>1159.43</v>
      </c>
      <c r="J11" s="1">
        <v>800</v>
      </c>
      <c r="K11" s="1" t="s">
        <v>20</v>
      </c>
      <c r="L11" s="1">
        <v>1959.43</v>
      </c>
      <c r="M11" s="1">
        <v>58.78</v>
      </c>
      <c r="N11" s="1">
        <v>2018.21</v>
      </c>
      <c r="O11" s="1">
        <v>2040</v>
      </c>
      <c r="P11" s="7">
        <v>-21.79</v>
      </c>
    </row>
    <row r="12" spans="1:16">
      <c r="A12" s="1">
        <v>2457</v>
      </c>
      <c r="B12" s="16" t="s">
        <v>170</v>
      </c>
      <c r="C12" s="1" t="s">
        <v>175</v>
      </c>
      <c r="D12" s="1" t="s">
        <v>176</v>
      </c>
      <c r="E12" s="2" t="s">
        <v>165</v>
      </c>
      <c r="F12" s="1" t="s">
        <v>177</v>
      </c>
      <c r="G12" s="1">
        <v>0.25</v>
      </c>
      <c r="H12" s="1">
        <v>5044</v>
      </c>
      <c r="I12" s="1">
        <v>1261</v>
      </c>
      <c r="J12" s="1">
        <v>800</v>
      </c>
      <c r="K12" s="1" t="s">
        <v>20</v>
      </c>
      <c r="L12" s="1">
        <v>2061</v>
      </c>
      <c r="M12" s="1">
        <v>61.83</v>
      </c>
      <c r="N12" s="1">
        <v>2122.83</v>
      </c>
      <c r="O12" s="1">
        <v>2115</v>
      </c>
      <c r="P12" s="7">
        <v>7.83</v>
      </c>
    </row>
    <row r="13" spans="1:16">
      <c r="A13" s="1">
        <v>2454</v>
      </c>
      <c r="B13" s="15" t="s">
        <v>162</v>
      </c>
      <c r="C13" s="1" t="s">
        <v>163</v>
      </c>
      <c r="D13" s="1" t="s">
        <v>164</v>
      </c>
      <c r="E13" s="1" t="s">
        <v>165</v>
      </c>
      <c r="F13" s="1" t="s">
        <v>166</v>
      </c>
      <c r="G13" s="1">
        <v>0.28000000000000003</v>
      </c>
      <c r="H13" s="1">
        <v>5041</v>
      </c>
      <c r="I13" s="1">
        <v>1411.48</v>
      </c>
      <c r="J13" s="1">
        <v>800</v>
      </c>
      <c r="K13" s="1" t="s">
        <v>20</v>
      </c>
      <c r="L13" s="1">
        <v>2211.48</v>
      </c>
      <c r="M13" s="1">
        <v>66.34</v>
      </c>
      <c r="N13" s="1">
        <v>2277.8200000000002</v>
      </c>
      <c r="O13" s="1">
        <v>2260</v>
      </c>
      <c r="P13" s="7">
        <v>17.82</v>
      </c>
    </row>
    <row r="14" spans="1:16">
      <c r="A14" s="1">
        <v>2616</v>
      </c>
      <c r="B14" s="15" t="s">
        <v>531</v>
      </c>
      <c r="C14" s="1" t="s">
        <v>532</v>
      </c>
      <c r="D14" s="1" t="s">
        <v>65</v>
      </c>
      <c r="E14" s="1" t="s">
        <v>533</v>
      </c>
      <c r="F14" s="1" t="s">
        <v>534</v>
      </c>
      <c r="G14" s="1">
        <v>0.28000000000000003</v>
      </c>
      <c r="H14" s="1">
        <v>4861</v>
      </c>
      <c r="I14" s="1">
        <v>1361.08</v>
      </c>
      <c r="J14" s="1">
        <v>580</v>
      </c>
      <c r="K14" s="1" t="s">
        <v>20</v>
      </c>
      <c r="L14" s="1">
        <v>1941.08</v>
      </c>
      <c r="M14" s="1">
        <v>58.232399999999998</v>
      </c>
      <c r="N14" s="1">
        <v>1999.3124</v>
      </c>
      <c r="O14" s="1">
        <v>2000</v>
      </c>
      <c r="P14" s="7">
        <v>-0.68759999999999999</v>
      </c>
    </row>
    <row r="15" spans="1:16">
      <c r="A15" s="2">
        <v>2670</v>
      </c>
      <c r="B15" s="16" t="s">
        <v>650</v>
      </c>
      <c r="C15" s="2" t="s">
        <v>657</v>
      </c>
      <c r="D15" s="1" t="s">
        <v>57</v>
      </c>
      <c r="E15" s="2" t="s">
        <v>533</v>
      </c>
      <c r="F15" s="2" t="s">
        <v>658</v>
      </c>
      <c r="G15" s="2">
        <v>0.35</v>
      </c>
      <c r="H15" s="2">
        <v>4833</v>
      </c>
      <c r="I15" s="2">
        <v>1691.55</v>
      </c>
      <c r="J15" s="2">
        <v>800</v>
      </c>
      <c r="K15" s="2" t="s">
        <v>20</v>
      </c>
      <c r="L15" s="2">
        <v>2491.5500000000002</v>
      </c>
      <c r="M15" s="2">
        <v>74.75</v>
      </c>
      <c r="N15" s="2">
        <v>2566.3000000000002</v>
      </c>
      <c r="O15" s="2">
        <v>2560</v>
      </c>
      <c r="P15" s="8">
        <v>6.3</v>
      </c>
    </row>
    <row r="16" spans="1:16">
      <c r="A16" s="1">
        <v>2611</v>
      </c>
      <c r="B16" s="14" t="s">
        <v>516</v>
      </c>
      <c r="C16" s="1" t="s">
        <v>783</v>
      </c>
      <c r="D16" s="1" t="s">
        <v>48</v>
      </c>
      <c r="E16" s="1" t="s">
        <v>27</v>
      </c>
      <c r="F16" s="1" t="s">
        <v>521</v>
      </c>
      <c r="G16" s="1">
        <v>0.45</v>
      </c>
      <c r="H16" s="1">
        <v>4843</v>
      </c>
      <c r="I16" s="1">
        <v>2179.35</v>
      </c>
      <c r="J16" s="1">
        <v>830</v>
      </c>
      <c r="K16" s="1" t="s">
        <v>20</v>
      </c>
      <c r="L16" s="1">
        <v>3009.35</v>
      </c>
      <c r="M16" s="1">
        <v>90.280500000000004</v>
      </c>
      <c r="N16" s="1">
        <v>3099.6305000000002</v>
      </c>
      <c r="O16" s="1">
        <v>3100</v>
      </c>
      <c r="P16" s="7">
        <v>-0.3695</v>
      </c>
    </row>
    <row r="17" spans="1:16">
      <c r="A17" s="1">
        <v>2466</v>
      </c>
      <c r="B17" s="14" t="s">
        <v>210</v>
      </c>
      <c r="C17" s="1" t="s">
        <v>213</v>
      </c>
      <c r="D17" s="1" t="s">
        <v>214</v>
      </c>
      <c r="E17" s="1" t="s">
        <v>77</v>
      </c>
      <c r="F17" s="1" t="s">
        <v>215</v>
      </c>
      <c r="G17" s="1">
        <v>0.48</v>
      </c>
      <c r="H17" s="1">
        <v>5034</v>
      </c>
      <c r="I17" s="1">
        <v>2416.3200000000002</v>
      </c>
      <c r="J17" s="1">
        <v>800</v>
      </c>
      <c r="K17" s="1" t="s">
        <v>20</v>
      </c>
      <c r="L17" s="1">
        <v>3216.32</v>
      </c>
      <c r="M17" s="1">
        <v>96.49</v>
      </c>
      <c r="N17" s="1">
        <v>3312.81</v>
      </c>
      <c r="O17" s="1">
        <v>3313</v>
      </c>
      <c r="P17" s="7">
        <v>-0.19</v>
      </c>
    </row>
    <row r="18" spans="1:16">
      <c r="A18" s="1">
        <v>2541</v>
      </c>
      <c r="B18" s="14" t="s">
        <v>473</v>
      </c>
      <c r="C18" s="1" t="s">
        <v>475</v>
      </c>
      <c r="D18" s="1" t="s">
        <v>62</v>
      </c>
      <c r="E18" s="1" t="s">
        <v>27</v>
      </c>
      <c r="F18" s="1" t="s">
        <v>476</v>
      </c>
      <c r="G18" s="1">
        <v>0.48</v>
      </c>
      <c r="H18" s="1">
        <v>4767</v>
      </c>
      <c r="I18" s="1">
        <v>2288.16</v>
      </c>
      <c r="J18" s="1">
        <v>900</v>
      </c>
      <c r="K18" s="1" t="s">
        <v>20</v>
      </c>
      <c r="L18" s="1">
        <v>3188.16</v>
      </c>
      <c r="M18" s="1">
        <v>95.644800000000004</v>
      </c>
      <c r="N18" s="1">
        <v>3283.8047999999999</v>
      </c>
      <c r="O18" s="1">
        <v>3280</v>
      </c>
      <c r="P18" s="7">
        <v>3.8048000000000002</v>
      </c>
    </row>
    <row r="19" spans="1:16">
      <c r="A19" s="1">
        <v>2489</v>
      </c>
      <c r="B19" s="15" t="s">
        <v>266</v>
      </c>
      <c r="C19" s="1" t="s">
        <v>278</v>
      </c>
      <c r="D19" s="1" t="s">
        <v>87</v>
      </c>
      <c r="E19" s="1" t="s">
        <v>27</v>
      </c>
      <c r="F19" s="1" t="s">
        <v>281</v>
      </c>
      <c r="G19" s="1">
        <v>0.5</v>
      </c>
      <c r="H19" s="1">
        <v>5013</v>
      </c>
      <c r="I19" s="1">
        <v>2506.5</v>
      </c>
      <c r="J19" s="1">
        <v>700</v>
      </c>
      <c r="K19" s="1" t="s">
        <v>20</v>
      </c>
      <c r="L19" s="1">
        <v>3206.5</v>
      </c>
      <c r="M19" s="1">
        <v>96.2</v>
      </c>
      <c r="N19" s="1">
        <v>3302.7</v>
      </c>
      <c r="O19" s="1">
        <v>3300</v>
      </c>
      <c r="P19" s="7">
        <v>2.7</v>
      </c>
    </row>
    <row r="20" spans="1:16">
      <c r="A20" s="2">
        <v>2644</v>
      </c>
      <c r="B20" s="16" t="s">
        <v>598</v>
      </c>
      <c r="C20" s="2" t="s">
        <v>599</v>
      </c>
      <c r="D20" s="1" t="s">
        <v>38</v>
      </c>
      <c r="E20" s="2" t="s">
        <v>27</v>
      </c>
      <c r="F20" s="2" t="s">
        <v>600</v>
      </c>
      <c r="G20" s="2">
        <v>0.51</v>
      </c>
      <c r="H20" s="2">
        <v>4957</v>
      </c>
      <c r="I20" s="2">
        <v>2528.0700000000002</v>
      </c>
      <c r="J20" s="2">
        <v>900</v>
      </c>
      <c r="K20" s="2" t="s">
        <v>20</v>
      </c>
      <c r="L20" s="2">
        <v>3428.07</v>
      </c>
      <c r="M20" s="2">
        <v>102.84</v>
      </c>
      <c r="N20" s="2">
        <v>3530.91</v>
      </c>
      <c r="O20" s="2">
        <v>3530</v>
      </c>
      <c r="P20" s="8">
        <v>0.91</v>
      </c>
    </row>
    <row r="21" spans="1:16">
      <c r="A21" s="2">
        <v>2651</v>
      </c>
      <c r="B21" s="17" t="s">
        <v>608</v>
      </c>
      <c r="C21" s="2" t="s">
        <v>615</v>
      </c>
      <c r="D21" s="1" t="s">
        <v>62</v>
      </c>
      <c r="E21" s="2" t="s">
        <v>27</v>
      </c>
      <c r="F21" s="2" t="s">
        <v>616</v>
      </c>
      <c r="G21" s="2">
        <v>0.61</v>
      </c>
      <c r="H21" s="2">
        <v>4890</v>
      </c>
      <c r="I21" s="2">
        <v>2982.9</v>
      </c>
      <c r="J21" s="2">
        <v>900</v>
      </c>
      <c r="K21" s="2" t="s">
        <v>20</v>
      </c>
      <c r="L21" s="2">
        <v>3882.9</v>
      </c>
      <c r="M21" s="2">
        <v>116.49</v>
      </c>
      <c r="N21" s="2">
        <v>3999.39</v>
      </c>
      <c r="O21" s="2">
        <v>3990</v>
      </c>
      <c r="P21" s="8">
        <v>9.39</v>
      </c>
    </row>
    <row r="22" spans="1:16">
      <c r="A22" s="1">
        <v>2582</v>
      </c>
      <c r="B22" s="14" t="s">
        <v>426</v>
      </c>
      <c r="C22" s="1" t="s">
        <v>431</v>
      </c>
      <c r="D22" s="1" t="s">
        <v>35</v>
      </c>
      <c r="E22" s="1" t="s">
        <v>27</v>
      </c>
      <c r="F22" s="1" t="s">
        <v>432</v>
      </c>
      <c r="G22" s="1">
        <v>0.67</v>
      </c>
      <c r="H22" s="1">
        <v>4975</v>
      </c>
      <c r="I22" s="1">
        <v>3333.25</v>
      </c>
      <c r="J22" s="1">
        <v>1000</v>
      </c>
      <c r="K22" s="1" t="s">
        <v>20</v>
      </c>
      <c r="L22" s="1">
        <v>4333.25</v>
      </c>
      <c r="M22" s="1">
        <v>130</v>
      </c>
      <c r="N22" s="1">
        <v>4463.25</v>
      </c>
      <c r="O22" s="1">
        <v>4460</v>
      </c>
      <c r="P22" s="7">
        <v>3.25</v>
      </c>
    </row>
    <row r="23" spans="1:16">
      <c r="A23" s="1">
        <v>2414</v>
      </c>
      <c r="B23" s="14" t="s">
        <v>15</v>
      </c>
      <c r="C23" s="1" t="s">
        <v>16</v>
      </c>
      <c r="D23" s="1" t="s">
        <v>17</v>
      </c>
      <c r="E23" s="1" t="s">
        <v>18</v>
      </c>
      <c r="F23" s="1" t="s">
        <v>19</v>
      </c>
      <c r="G23" s="1">
        <v>0.69</v>
      </c>
      <c r="H23" s="1">
        <v>5051</v>
      </c>
      <c r="I23" s="1">
        <v>3485.19</v>
      </c>
      <c r="J23" s="1">
        <v>900</v>
      </c>
      <c r="K23" s="1" t="s">
        <v>20</v>
      </c>
      <c r="L23" s="1">
        <v>4385.1899999999996</v>
      </c>
      <c r="M23" s="1">
        <v>131.54</v>
      </c>
      <c r="N23" s="1">
        <v>4516.7299999999996</v>
      </c>
      <c r="O23" s="1">
        <v>4504</v>
      </c>
      <c r="P23" s="7">
        <v>12.73</v>
      </c>
    </row>
    <row r="24" spans="1:16">
      <c r="A24" s="1">
        <v>2596</v>
      </c>
      <c r="B24" s="14" t="s">
        <v>455</v>
      </c>
      <c r="C24" s="1" t="s">
        <v>462</v>
      </c>
      <c r="D24" s="1" t="s">
        <v>31</v>
      </c>
      <c r="E24" s="1" t="s">
        <v>27</v>
      </c>
      <c r="F24" s="1" t="s">
        <v>463</v>
      </c>
      <c r="G24" s="1">
        <v>0.78</v>
      </c>
      <c r="H24" s="1">
        <v>4785</v>
      </c>
      <c r="I24" s="1">
        <v>3732.3</v>
      </c>
      <c r="J24" s="1">
        <v>1000</v>
      </c>
      <c r="K24" s="1" t="s">
        <v>20</v>
      </c>
      <c r="L24" s="1">
        <v>4732.3</v>
      </c>
      <c r="M24" s="1">
        <v>141.96899999999999</v>
      </c>
      <c r="N24" s="1">
        <v>4874.2700000000004</v>
      </c>
      <c r="O24" s="1">
        <v>4870</v>
      </c>
      <c r="P24" s="7">
        <v>4.2690000000000001</v>
      </c>
    </row>
    <row r="25" spans="1:16">
      <c r="A25" s="1">
        <v>2493</v>
      </c>
      <c r="B25" s="15" t="s">
        <v>266</v>
      </c>
      <c r="C25" s="1" t="s">
        <v>288</v>
      </c>
      <c r="D25" s="1" t="s">
        <v>31</v>
      </c>
      <c r="E25" s="1" t="s">
        <v>27</v>
      </c>
      <c r="F25" s="1" t="s">
        <v>289</v>
      </c>
      <c r="G25" s="1">
        <v>0.8</v>
      </c>
      <c r="H25" s="1">
        <v>5013</v>
      </c>
      <c r="I25" s="1">
        <v>4010.4</v>
      </c>
      <c r="J25" s="1">
        <v>900</v>
      </c>
      <c r="K25" s="1" t="s">
        <v>20</v>
      </c>
      <c r="L25" s="1">
        <v>4910.3999999999996</v>
      </c>
      <c r="M25" s="1">
        <v>147.31</v>
      </c>
      <c r="N25" s="1">
        <v>5057.71</v>
      </c>
      <c r="O25" s="1">
        <v>5050</v>
      </c>
      <c r="P25" s="7">
        <v>7.71</v>
      </c>
    </row>
    <row r="26" spans="1:16">
      <c r="A26" s="1">
        <v>2602</v>
      </c>
      <c r="B26" s="15" t="s">
        <v>498</v>
      </c>
      <c r="C26" s="1" t="s">
        <v>501</v>
      </c>
      <c r="D26" s="1" t="s">
        <v>57</v>
      </c>
      <c r="E26" s="1" t="s">
        <v>271</v>
      </c>
      <c r="F26" s="1" t="s">
        <v>502</v>
      </c>
      <c r="G26" s="1">
        <v>0.8</v>
      </c>
      <c r="H26" s="1">
        <v>4851</v>
      </c>
      <c r="I26" s="1">
        <v>3880.8</v>
      </c>
      <c r="J26" s="1">
        <v>1000</v>
      </c>
      <c r="K26" s="1" t="s">
        <v>20</v>
      </c>
      <c r="L26" s="1">
        <v>4880.8</v>
      </c>
      <c r="M26" s="1">
        <v>146.42400000000001</v>
      </c>
      <c r="N26" s="1">
        <v>5027.2240000000002</v>
      </c>
      <c r="O26" s="1">
        <v>5020</v>
      </c>
      <c r="P26" s="7">
        <v>7.2240000000000002</v>
      </c>
    </row>
    <row r="27" spans="1:16">
      <c r="A27" s="1">
        <v>2445</v>
      </c>
      <c r="B27" s="15" t="s">
        <v>128</v>
      </c>
      <c r="C27" s="1" t="s">
        <v>129</v>
      </c>
      <c r="D27" s="1" t="s">
        <v>130</v>
      </c>
      <c r="E27" s="1" t="s">
        <v>18</v>
      </c>
      <c r="F27" s="1" t="s">
        <v>131</v>
      </c>
      <c r="G27" s="1">
        <v>0.81</v>
      </c>
      <c r="H27" s="1">
        <v>4975</v>
      </c>
      <c r="I27" s="1">
        <v>4029.75</v>
      </c>
      <c r="J27" s="1">
        <v>900</v>
      </c>
      <c r="K27" s="1" t="s">
        <v>20</v>
      </c>
      <c r="L27" s="1">
        <v>4929.75</v>
      </c>
      <c r="M27" s="1">
        <v>147.88999999999999</v>
      </c>
      <c r="N27" s="1">
        <v>5077.6400000000003</v>
      </c>
      <c r="O27" s="1">
        <v>5070</v>
      </c>
      <c r="P27" s="7">
        <v>7.64</v>
      </c>
    </row>
    <row r="28" spans="1:16">
      <c r="A28" s="1">
        <v>2434</v>
      </c>
      <c r="B28" s="14" t="s">
        <v>82</v>
      </c>
      <c r="C28" s="1" t="s">
        <v>86</v>
      </c>
      <c r="D28" s="1" t="s">
        <v>87</v>
      </c>
      <c r="E28" s="1" t="s">
        <v>18</v>
      </c>
      <c r="F28" s="1" t="s">
        <v>89</v>
      </c>
      <c r="G28" s="1">
        <v>0.82</v>
      </c>
      <c r="H28" s="1">
        <v>5095</v>
      </c>
      <c r="I28" s="1">
        <v>4177.8999999999996</v>
      </c>
      <c r="J28" s="1">
        <v>900</v>
      </c>
      <c r="K28" s="1" t="s">
        <v>20</v>
      </c>
      <c r="L28" s="1">
        <v>5077.8999999999996</v>
      </c>
      <c r="M28" s="1">
        <v>152.34</v>
      </c>
      <c r="N28" s="1">
        <v>5230.24</v>
      </c>
      <c r="O28" s="1">
        <v>5225</v>
      </c>
      <c r="P28" s="7">
        <v>5.24</v>
      </c>
    </row>
    <row r="29" spans="1:16">
      <c r="A29" s="1">
        <v>2635</v>
      </c>
      <c r="B29" s="14" t="s">
        <v>576</v>
      </c>
      <c r="C29" s="1" t="s">
        <v>564</v>
      </c>
      <c r="D29" s="1" t="s">
        <v>48</v>
      </c>
      <c r="E29" s="1" t="s">
        <v>27</v>
      </c>
      <c r="F29" s="1" t="s">
        <v>577</v>
      </c>
      <c r="G29" s="1">
        <v>0.85</v>
      </c>
      <c r="H29" s="1">
        <v>4946</v>
      </c>
      <c r="I29" s="1">
        <v>4204.1000000000004</v>
      </c>
      <c r="J29" s="1">
        <v>900</v>
      </c>
      <c r="K29" s="1" t="s">
        <v>20</v>
      </c>
      <c r="L29" s="1">
        <v>5104.1000000000004</v>
      </c>
      <c r="M29" s="1">
        <v>153.12299999999999</v>
      </c>
      <c r="N29" s="1">
        <v>5257.223</v>
      </c>
      <c r="O29" s="1">
        <v>5250</v>
      </c>
      <c r="P29" s="7">
        <v>7.2229999999999999</v>
      </c>
    </row>
    <row r="30" spans="1:16">
      <c r="A30" s="1">
        <v>2599</v>
      </c>
      <c r="B30" s="15" t="s">
        <v>464</v>
      </c>
      <c r="C30" s="1" t="s">
        <v>469</v>
      </c>
      <c r="D30" s="1" t="s">
        <v>52</v>
      </c>
      <c r="E30" s="1" t="s">
        <v>140</v>
      </c>
      <c r="F30" s="1" t="s">
        <v>470</v>
      </c>
      <c r="G30" s="1">
        <v>0.86</v>
      </c>
      <c r="H30" s="1">
        <v>4785</v>
      </c>
      <c r="I30" s="1">
        <v>4115.1000000000004</v>
      </c>
      <c r="J30" s="1">
        <v>1000</v>
      </c>
      <c r="K30" s="1" t="s">
        <v>20</v>
      </c>
      <c r="L30" s="1">
        <v>5115.1000000000004</v>
      </c>
      <c r="M30" s="1">
        <v>153.453</v>
      </c>
      <c r="N30" s="1">
        <v>5268.55</v>
      </c>
      <c r="O30" s="1">
        <v>5250</v>
      </c>
      <c r="P30" s="7">
        <v>18.553000000000001</v>
      </c>
    </row>
    <row r="31" spans="1:16">
      <c r="A31" s="1">
        <v>2625</v>
      </c>
      <c r="B31" s="14" t="s">
        <v>556</v>
      </c>
      <c r="C31" s="1" t="s">
        <v>557</v>
      </c>
      <c r="D31" s="1" t="s">
        <v>57</v>
      </c>
      <c r="E31" s="1" t="s">
        <v>27</v>
      </c>
      <c r="F31" s="1" t="s">
        <v>558</v>
      </c>
      <c r="G31" s="1">
        <v>0.86</v>
      </c>
      <c r="H31" s="1">
        <v>4948</v>
      </c>
      <c r="I31" s="1">
        <v>4255.28</v>
      </c>
      <c r="J31" s="1">
        <v>900</v>
      </c>
      <c r="K31" s="1" t="s">
        <v>20</v>
      </c>
      <c r="L31" s="1">
        <v>5155.28</v>
      </c>
      <c r="M31" s="1">
        <v>154.6584</v>
      </c>
      <c r="N31" s="1">
        <v>5309.9384</v>
      </c>
      <c r="O31" s="1">
        <v>5300</v>
      </c>
      <c r="P31" s="7">
        <v>9.9383999999999997</v>
      </c>
    </row>
    <row r="32" spans="1:16">
      <c r="A32" s="1">
        <v>2416</v>
      </c>
      <c r="B32" s="14" t="s">
        <v>24</v>
      </c>
      <c r="C32" s="1" t="s">
        <v>25</v>
      </c>
      <c r="D32" s="1" t="s">
        <v>26</v>
      </c>
      <c r="E32" s="1" t="s">
        <v>27</v>
      </c>
      <c r="F32" s="1" t="s">
        <v>28</v>
      </c>
      <c r="G32" s="1">
        <v>0.87</v>
      </c>
      <c r="H32" s="1">
        <v>5018</v>
      </c>
      <c r="I32" s="1">
        <v>4365.66</v>
      </c>
      <c r="J32" s="1">
        <v>900</v>
      </c>
      <c r="K32" s="1" t="s">
        <v>20</v>
      </c>
      <c r="L32" s="1">
        <v>5265.66</v>
      </c>
      <c r="M32" s="1">
        <v>157.96</v>
      </c>
      <c r="N32" s="1">
        <v>5423.62</v>
      </c>
      <c r="O32" s="1">
        <v>5420</v>
      </c>
      <c r="P32" s="7">
        <v>3.62</v>
      </c>
    </row>
    <row r="33" spans="1:16">
      <c r="A33" s="1">
        <v>2453</v>
      </c>
      <c r="B33" s="14" t="s">
        <v>146</v>
      </c>
      <c r="C33" s="1" t="s">
        <v>159</v>
      </c>
      <c r="D33" s="1" t="s">
        <v>160</v>
      </c>
      <c r="E33" s="1" t="s">
        <v>18</v>
      </c>
      <c r="F33" s="1" t="s">
        <v>161</v>
      </c>
      <c r="G33" s="1">
        <v>0.87</v>
      </c>
      <c r="H33" s="1">
        <v>4962</v>
      </c>
      <c r="I33" s="1">
        <v>4316.9399999999996</v>
      </c>
      <c r="J33" s="1">
        <v>900</v>
      </c>
      <c r="K33" s="1" t="s">
        <v>20</v>
      </c>
      <c r="L33" s="1">
        <v>5216.9399999999996</v>
      </c>
      <c r="M33" s="1">
        <v>156.51</v>
      </c>
      <c r="N33" s="1">
        <v>5373.45</v>
      </c>
      <c r="O33" s="1">
        <v>5370</v>
      </c>
      <c r="P33" s="7">
        <v>3.45</v>
      </c>
    </row>
    <row r="34" spans="1:16">
      <c r="A34" s="1">
        <v>2437</v>
      </c>
      <c r="B34" s="15" t="s">
        <v>97</v>
      </c>
      <c r="C34" s="1" t="s">
        <v>98</v>
      </c>
      <c r="D34" s="1" t="s">
        <v>20</v>
      </c>
      <c r="E34" s="1" t="s">
        <v>99</v>
      </c>
      <c r="F34" s="1" t="s">
        <v>100</v>
      </c>
      <c r="G34" s="1">
        <v>0.88</v>
      </c>
      <c r="H34" s="1">
        <v>4975</v>
      </c>
      <c r="I34" s="1">
        <v>4378</v>
      </c>
      <c r="J34" s="1">
        <v>900</v>
      </c>
      <c r="K34" s="1" t="s">
        <v>20</v>
      </c>
      <c r="L34" s="1">
        <v>5278</v>
      </c>
      <c r="M34" s="1">
        <v>158.34</v>
      </c>
      <c r="N34" s="1">
        <v>5436.34</v>
      </c>
      <c r="O34" s="1">
        <v>5430</v>
      </c>
      <c r="P34" s="7">
        <v>6.34</v>
      </c>
    </row>
    <row r="35" spans="1:16">
      <c r="A35" s="1">
        <v>2472</v>
      </c>
      <c r="B35" s="14" t="s">
        <v>236</v>
      </c>
      <c r="C35" s="1" t="s">
        <v>237</v>
      </c>
      <c r="D35" s="1" t="s">
        <v>26</v>
      </c>
      <c r="E35" s="1" t="s">
        <v>238</v>
      </c>
      <c r="F35" s="1" t="s">
        <v>239</v>
      </c>
      <c r="G35" s="1">
        <v>0.88</v>
      </c>
      <c r="H35" s="1">
        <v>5024</v>
      </c>
      <c r="I35" s="1">
        <v>4421.12</v>
      </c>
      <c r="J35" s="1">
        <v>800</v>
      </c>
      <c r="K35" s="1" t="s">
        <v>20</v>
      </c>
      <c r="L35" s="1">
        <v>5221.12</v>
      </c>
      <c r="M35" s="1">
        <v>156.63</v>
      </c>
      <c r="N35" s="1">
        <v>5377.75</v>
      </c>
      <c r="O35" s="1">
        <v>5370</v>
      </c>
      <c r="P35" s="7">
        <v>7.75</v>
      </c>
    </row>
    <row r="36" spans="1:16">
      <c r="A36" s="1">
        <v>2591</v>
      </c>
      <c r="B36" s="15" t="s">
        <v>448</v>
      </c>
      <c r="C36" s="1" t="s">
        <v>451</v>
      </c>
      <c r="D36" s="1" t="s">
        <v>65</v>
      </c>
      <c r="E36" s="1" t="s">
        <v>27</v>
      </c>
      <c r="F36" s="1" t="s">
        <v>452</v>
      </c>
      <c r="G36" s="1">
        <v>0.88</v>
      </c>
      <c r="H36" s="1">
        <v>4838</v>
      </c>
      <c r="I36" s="1">
        <v>4257.4399999999996</v>
      </c>
      <c r="J36" s="1">
        <v>900</v>
      </c>
      <c r="K36" s="1" t="s">
        <v>20</v>
      </c>
      <c r="L36" s="1">
        <v>5157.4399999999996</v>
      </c>
      <c r="M36" s="1">
        <v>154.72319999999999</v>
      </c>
      <c r="N36" s="1">
        <v>5312.16</v>
      </c>
      <c r="O36" s="1">
        <v>5300</v>
      </c>
      <c r="P36" s="7">
        <v>12.1632</v>
      </c>
    </row>
    <row r="37" spans="1:16">
      <c r="A37" s="1">
        <v>2427</v>
      </c>
      <c r="B37" s="15" t="s">
        <v>55</v>
      </c>
      <c r="C37" s="1" t="s">
        <v>64</v>
      </c>
      <c r="D37" s="1" t="s">
        <v>65</v>
      </c>
      <c r="E37" s="1" t="s">
        <v>27</v>
      </c>
      <c r="F37" s="1" t="s">
        <v>66</v>
      </c>
      <c r="G37" s="1">
        <v>0.92</v>
      </c>
      <c r="H37" s="1">
        <v>5033</v>
      </c>
      <c r="I37" s="1">
        <v>4630.3599999999997</v>
      </c>
      <c r="J37" s="1">
        <v>900</v>
      </c>
      <c r="K37" s="1" t="s">
        <v>20</v>
      </c>
      <c r="L37" s="1">
        <v>5530.36</v>
      </c>
      <c r="M37" s="1">
        <v>165.91</v>
      </c>
      <c r="N37" s="1">
        <v>5696.27</v>
      </c>
      <c r="O37" s="1">
        <v>5690</v>
      </c>
      <c r="P37" s="7">
        <v>6.27</v>
      </c>
    </row>
    <row r="38" spans="1:16">
      <c r="A38" s="2">
        <v>2656</v>
      </c>
      <c r="B38" s="16" t="s">
        <v>625</v>
      </c>
      <c r="C38" s="2" t="s">
        <v>403</v>
      </c>
      <c r="D38" s="1" t="s">
        <v>38</v>
      </c>
      <c r="E38" s="2" t="s">
        <v>27</v>
      </c>
      <c r="F38" s="2" t="s">
        <v>626</v>
      </c>
      <c r="G38" s="2">
        <v>0.92</v>
      </c>
      <c r="H38" s="2">
        <v>4885</v>
      </c>
      <c r="I38" s="2">
        <v>4494.2</v>
      </c>
      <c r="J38" s="2">
        <v>850</v>
      </c>
      <c r="K38" s="2" t="s">
        <v>20</v>
      </c>
      <c r="L38" s="2">
        <v>5344.2</v>
      </c>
      <c r="M38" s="2">
        <v>160.33000000000001</v>
      </c>
      <c r="N38" s="2">
        <v>5504.53</v>
      </c>
      <c r="O38" s="2">
        <v>5500</v>
      </c>
      <c r="P38" s="8">
        <v>4.53</v>
      </c>
    </row>
    <row r="39" spans="1:16">
      <c r="A39" s="1">
        <v>2500</v>
      </c>
      <c r="B39" s="14" t="s">
        <v>266</v>
      </c>
      <c r="C39" s="1" t="s">
        <v>303</v>
      </c>
      <c r="D39" s="1" t="s">
        <v>57</v>
      </c>
      <c r="E39" s="1" t="s">
        <v>271</v>
      </c>
      <c r="F39" s="1" t="s">
        <v>304</v>
      </c>
      <c r="G39" s="1">
        <v>0.93</v>
      </c>
      <c r="H39" s="1">
        <v>5013</v>
      </c>
      <c r="I39" s="1">
        <v>4662.09</v>
      </c>
      <c r="J39" s="1">
        <v>900</v>
      </c>
      <c r="K39" s="1" t="s">
        <v>20</v>
      </c>
      <c r="L39" s="1">
        <v>5562.09</v>
      </c>
      <c r="M39" s="1">
        <v>166.86</v>
      </c>
      <c r="N39" s="1">
        <v>5728.95</v>
      </c>
      <c r="O39" s="1">
        <v>5700</v>
      </c>
      <c r="P39" s="7">
        <v>28.95</v>
      </c>
    </row>
    <row r="40" spans="1:16">
      <c r="A40" s="1">
        <v>2544</v>
      </c>
      <c r="B40" s="15" t="s">
        <v>477</v>
      </c>
      <c r="C40" s="1" t="s">
        <v>481</v>
      </c>
      <c r="D40" s="1" t="s">
        <v>31</v>
      </c>
      <c r="E40" s="1" t="s">
        <v>27</v>
      </c>
      <c r="F40" s="1" t="s">
        <v>482</v>
      </c>
      <c r="G40" s="1">
        <v>0.93</v>
      </c>
      <c r="H40" s="1">
        <v>4767</v>
      </c>
      <c r="I40" s="1">
        <v>4433.3100000000004</v>
      </c>
      <c r="J40" s="1">
        <v>900</v>
      </c>
      <c r="K40" s="1" t="s">
        <v>20</v>
      </c>
      <c r="L40" s="1">
        <v>5333.31</v>
      </c>
      <c r="M40" s="1">
        <v>159.99930000000001</v>
      </c>
      <c r="N40" s="1">
        <v>5493.3092999999999</v>
      </c>
      <c r="O40" s="1">
        <v>5490</v>
      </c>
      <c r="P40" s="7">
        <v>3.3092999999999999</v>
      </c>
    </row>
    <row r="41" spans="1:16">
      <c r="A41" s="2">
        <v>2658</v>
      </c>
      <c r="B41" s="17" t="s">
        <v>627</v>
      </c>
      <c r="C41" s="2" t="s">
        <v>628</v>
      </c>
      <c r="D41" s="1" t="s">
        <v>31</v>
      </c>
      <c r="E41" s="2" t="s">
        <v>27</v>
      </c>
      <c r="F41" s="2" t="s">
        <v>629</v>
      </c>
      <c r="G41" s="2">
        <v>0.94</v>
      </c>
      <c r="H41" s="2">
        <v>4885</v>
      </c>
      <c r="I41" s="2">
        <v>4591.8999999999996</v>
      </c>
      <c r="J41" s="2">
        <v>900</v>
      </c>
      <c r="K41" s="2" t="s">
        <v>20</v>
      </c>
      <c r="L41" s="2">
        <v>5491.9</v>
      </c>
      <c r="M41" s="2">
        <v>164.76</v>
      </c>
      <c r="N41" s="2">
        <v>5656.66</v>
      </c>
      <c r="O41" s="2">
        <v>5650</v>
      </c>
      <c r="P41" s="8">
        <v>6.66</v>
      </c>
    </row>
    <row r="42" spans="1:16">
      <c r="A42" s="1">
        <v>2463</v>
      </c>
      <c r="B42" s="15" t="s">
        <v>203</v>
      </c>
      <c r="C42" s="1" t="s">
        <v>204</v>
      </c>
      <c r="D42" s="1" t="s">
        <v>205</v>
      </c>
      <c r="E42" s="1" t="s">
        <v>140</v>
      </c>
      <c r="F42" s="1" t="s">
        <v>206</v>
      </c>
      <c r="G42" s="1">
        <v>0.95</v>
      </c>
      <c r="H42" s="1">
        <v>5033</v>
      </c>
      <c r="I42" s="1">
        <v>4781.3500000000004</v>
      </c>
      <c r="J42" s="1">
        <v>900</v>
      </c>
      <c r="K42" s="1" t="s">
        <v>20</v>
      </c>
      <c r="L42" s="1">
        <v>5681.35</v>
      </c>
      <c r="M42" s="1">
        <v>170.44</v>
      </c>
      <c r="N42" s="1">
        <v>5851.79</v>
      </c>
      <c r="O42" s="1">
        <v>5850</v>
      </c>
      <c r="P42" s="7">
        <v>1.79</v>
      </c>
    </row>
    <row r="43" spans="1:16">
      <c r="A43" s="1">
        <v>2470</v>
      </c>
      <c r="B43" s="14" t="s">
        <v>224</v>
      </c>
      <c r="C43" s="1" t="s">
        <v>228</v>
      </c>
      <c r="D43" s="1" t="s">
        <v>229</v>
      </c>
      <c r="E43" s="1" t="s">
        <v>230</v>
      </c>
      <c r="F43" s="1" t="s">
        <v>231</v>
      </c>
      <c r="G43" s="1">
        <v>0.98</v>
      </c>
      <c r="H43" s="1">
        <v>5008</v>
      </c>
      <c r="I43" s="1">
        <v>4907.84</v>
      </c>
      <c r="J43" s="1">
        <v>1000</v>
      </c>
      <c r="K43" s="1" t="s">
        <v>20</v>
      </c>
      <c r="L43" s="1">
        <v>5907.84</v>
      </c>
      <c r="M43" s="1">
        <v>177.24</v>
      </c>
      <c r="N43" s="1">
        <v>6085.08</v>
      </c>
      <c r="O43" s="1">
        <v>6080</v>
      </c>
      <c r="P43" s="7">
        <v>5.08</v>
      </c>
    </row>
    <row r="44" spans="1:16">
      <c r="A44" s="1">
        <v>2443</v>
      </c>
      <c r="B44" s="15" t="s">
        <v>120</v>
      </c>
      <c r="C44" s="1" t="s">
        <v>121</v>
      </c>
      <c r="D44" s="1" t="s">
        <v>122</v>
      </c>
      <c r="E44" s="1" t="s">
        <v>118</v>
      </c>
      <c r="F44" s="1" t="s">
        <v>123</v>
      </c>
      <c r="G44" s="1">
        <v>1</v>
      </c>
      <c r="H44" s="1">
        <v>4980</v>
      </c>
      <c r="I44" s="1">
        <v>4980</v>
      </c>
      <c r="J44" s="1">
        <v>900</v>
      </c>
      <c r="K44" s="1" t="s">
        <v>20</v>
      </c>
      <c r="L44" s="1">
        <v>5880</v>
      </c>
      <c r="M44" s="1">
        <v>176.4</v>
      </c>
      <c r="N44" s="1">
        <v>6056.4</v>
      </c>
      <c r="O44" s="1">
        <v>6050</v>
      </c>
      <c r="P44" s="7">
        <v>6.4</v>
      </c>
    </row>
    <row r="45" spans="1:16">
      <c r="A45" s="1">
        <v>2459</v>
      </c>
      <c r="B45" s="15" t="s">
        <v>183</v>
      </c>
      <c r="C45" s="1" t="s">
        <v>184</v>
      </c>
      <c r="D45" s="1" t="s">
        <v>185</v>
      </c>
      <c r="E45" s="1" t="s">
        <v>18</v>
      </c>
      <c r="F45" s="1" t="s">
        <v>186</v>
      </c>
      <c r="G45" s="1">
        <v>1</v>
      </c>
      <c r="H45" s="1" t="s">
        <v>20</v>
      </c>
      <c r="I45" s="1" t="s">
        <v>20</v>
      </c>
      <c r="J45" s="1" t="s">
        <v>20</v>
      </c>
      <c r="K45" s="1" t="s">
        <v>20</v>
      </c>
      <c r="L45" s="1" t="s">
        <v>20</v>
      </c>
      <c r="M45" s="1" t="s">
        <v>20</v>
      </c>
      <c r="N45" s="1" t="s">
        <v>20</v>
      </c>
      <c r="O45" s="1" t="s">
        <v>20</v>
      </c>
      <c r="P45" s="7" t="s">
        <v>20</v>
      </c>
    </row>
    <row r="46" spans="1:16">
      <c r="A46" s="1">
        <v>2459</v>
      </c>
      <c r="B46" s="14" t="s">
        <v>183</v>
      </c>
      <c r="C46" s="1" t="s">
        <v>184</v>
      </c>
      <c r="D46" s="1" t="s">
        <v>185</v>
      </c>
      <c r="E46" s="1" t="s">
        <v>18</v>
      </c>
      <c r="F46" s="1" t="s">
        <v>187</v>
      </c>
      <c r="G46" s="1">
        <v>1</v>
      </c>
      <c r="H46" s="1" t="s">
        <v>20</v>
      </c>
      <c r="I46" s="1" t="s">
        <v>20</v>
      </c>
      <c r="J46" s="1" t="s">
        <v>20</v>
      </c>
      <c r="K46" s="1" t="s">
        <v>20</v>
      </c>
      <c r="L46" s="1" t="s">
        <v>20</v>
      </c>
      <c r="M46" s="1" t="s">
        <v>20</v>
      </c>
      <c r="N46" s="1" t="s">
        <v>20</v>
      </c>
      <c r="O46" s="1" t="s">
        <v>20</v>
      </c>
      <c r="P46" s="7" t="s">
        <v>20</v>
      </c>
    </row>
    <row r="47" spans="1:16">
      <c r="A47" s="1">
        <v>2595</v>
      </c>
      <c r="B47" s="15" t="s">
        <v>455</v>
      </c>
      <c r="C47" s="1" t="s">
        <v>460</v>
      </c>
      <c r="D47" s="1" t="s">
        <v>38</v>
      </c>
      <c r="E47" s="1" t="s">
        <v>27</v>
      </c>
      <c r="F47" s="1" t="s">
        <v>461</v>
      </c>
      <c r="G47" s="1">
        <v>1.01</v>
      </c>
      <c r="H47" s="1">
        <v>4785</v>
      </c>
      <c r="I47" s="1">
        <v>4832.8500000000004</v>
      </c>
      <c r="J47" s="1">
        <v>1300</v>
      </c>
      <c r="K47" s="1" t="s">
        <v>20</v>
      </c>
      <c r="L47" s="1">
        <v>6132.85</v>
      </c>
      <c r="M47" s="1">
        <v>183.9855</v>
      </c>
      <c r="N47" s="1">
        <v>6316.84</v>
      </c>
      <c r="O47" s="1">
        <v>6300</v>
      </c>
      <c r="P47" s="7">
        <v>16.8355</v>
      </c>
    </row>
    <row r="48" spans="1:16">
      <c r="A48" s="1">
        <v>2631</v>
      </c>
      <c r="B48" s="14" t="s">
        <v>570</v>
      </c>
      <c r="C48" s="1" t="s">
        <v>571</v>
      </c>
      <c r="D48" s="1" t="s">
        <v>35</v>
      </c>
      <c r="E48" s="1" t="s">
        <v>572</v>
      </c>
      <c r="F48" s="1" t="s">
        <v>573</v>
      </c>
      <c r="G48" s="1">
        <v>1.04</v>
      </c>
      <c r="H48" s="1">
        <v>4927</v>
      </c>
      <c r="I48" s="1">
        <v>5124.08</v>
      </c>
      <c r="J48" s="1">
        <v>1500</v>
      </c>
      <c r="K48" s="1" t="s">
        <v>20</v>
      </c>
      <c r="L48" s="1">
        <v>6624.08</v>
      </c>
      <c r="M48" s="1">
        <v>198.72239999999999</v>
      </c>
      <c r="N48" s="1">
        <v>6822.8023999999996</v>
      </c>
      <c r="O48" s="1">
        <v>6800</v>
      </c>
      <c r="P48" s="7">
        <v>22.802399999999999</v>
      </c>
    </row>
    <row r="49" spans="1:16">
      <c r="A49" s="2">
        <v>2665</v>
      </c>
      <c r="B49" s="17" t="s">
        <v>639</v>
      </c>
      <c r="C49" s="2" t="s">
        <v>646</v>
      </c>
      <c r="D49" s="1" t="s">
        <v>69</v>
      </c>
      <c r="E49" s="2" t="s">
        <v>27</v>
      </c>
      <c r="F49" s="2" t="s">
        <v>647</v>
      </c>
      <c r="G49" s="2">
        <v>1.05</v>
      </c>
      <c r="H49" s="2">
        <v>4833</v>
      </c>
      <c r="I49" s="2">
        <v>5074.6499999999996</v>
      </c>
      <c r="J49" s="2">
        <v>1300</v>
      </c>
      <c r="K49" s="2" t="s">
        <v>20</v>
      </c>
      <c r="L49" s="2">
        <v>6374.65</v>
      </c>
      <c r="M49" s="2">
        <v>191.24</v>
      </c>
      <c r="N49" s="2">
        <v>6565.89</v>
      </c>
      <c r="O49" s="2">
        <v>6560</v>
      </c>
      <c r="P49" s="8">
        <v>5.89</v>
      </c>
    </row>
    <row r="50" spans="1:16">
      <c r="A50" s="2">
        <v>2682</v>
      </c>
      <c r="B50" s="16" t="s">
        <v>679</v>
      </c>
      <c r="C50" s="2" t="s">
        <v>680</v>
      </c>
      <c r="D50" s="1" t="s">
        <v>57</v>
      </c>
      <c r="E50" s="2" t="s">
        <v>18</v>
      </c>
      <c r="F50" s="2" t="s">
        <v>681</v>
      </c>
      <c r="G50" s="2">
        <v>1.05</v>
      </c>
      <c r="H50" s="2">
        <v>4860</v>
      </c>
      <c r="I50" s="2">
        <v>5103</v>
      </c>
      <c r="J50" s="2">
        <v>1400</v>
      </c>
      <c r="K50" s="2" t="s">
        <v>20</v>
      </c>
      <c r="L50" s="2">
        <v>6503</v>
      </c>
      <c r="M50" s="2">
        <v>195.09</v>
      </c>
      <c r="N50" s="2">
        <v>6698.09</v>
      </c>
      <c r="O50" s="2">
        <v>6690</v>
      </c>
      <c r="P50" s="8">
        <v>8.09</v>
      </c>
    </row>
    <row r="51" spans="1:16">
      <c r="A51" s="1">
        <v>2431</v>
      </c>
      <c r="B51" s="15" t="s">
        <v>79</v>
      </c>
      <c r="C51" s="1" t="s">
        <v>80</v>
      </c>
      <c r="D51" s="1" t="s">
        <v>62</v>
      </c>
      <c r="E51" s="1" t="s">
        <v>18</v>
      </c>
      <c r="F51" s="1" t="s">
        <v>81</v>
      </c>
      <c r="G51" s="1">
        <v>1.06</v>
      </c>
      <c r="H51" s="1">
        <v>5220</v>
      </c>
      <c r="I51" s="1">
        <v>5533.2</v>
      </c>
      <c r="J51" s="1">
        <v>1300</v>
      </c>
      <c r="K51" s="1" t="s">
        <v>20</v>
      </c>
      <c r="L51" s="1">
        <v>6833.2</v>
      </c>
      <c r="M51" s="1">
        <v>205</v>
      </c>
      <c r="N51" s="1">
        <v>7038.2</v>
      </c>
      <c r="O51" s="1">
        <v>7000</v>
      </c>
      <c r="P51" s="7">
        <v>38.200000000000003</v>
      </c>
    </row>
    <row r="52" spans="1:16">
      <c r="A52" s="1">
        <v>2456</v>
      </c>
      <c r="B52" s="14" t="s">
        <v>170</v>
      </c>
      <c r="C52" s="1" t="s">
        <v>171</v>
      </c>
      <c r="D52" s="1" t="s">
        <v>172</v>
      </c>
      <c r="E52" s="1" t="s">
        <v>18</v>
      </c>
      <c r="F52" s="1" t="s">
        <v>174</v>
      </c>
      <c r="G52" s="1">
        <v>1.06</v>
      </c>
      <c r="H52" s="1">
        <v>5044</v>
      </c>
      <c r="I52" s="1">
        <v>30314.44</v>
      </c>
      <c r="J52" s="1">
        <v>4030</v>
      </c>
      <c r="K52" s="1">
        <v>150</v>
      </c>
      <c r="L52" s="1">
        <v>34494.44</v>
      </c>
      <c r="M52" s="1">
        <v>1034.83</v>
      </c>
      <c r="N52" s="1">
        <v>35529.269999999997</v>
      </c>
      <c r="O52" s="1">
        <v>35530</v>
      </c>
      <c r="P52" s="7">
        <v>-0.73</v>
      </c>
    </row>
    <row r="53" spans="1:16">
      <c r="A53" s="2">
        <v>2679</v>
      </c>
      <c r="B53" s="17" t="s">
        <v>670</v>
      </c>
      <c r="C53" s="2" t="s">
        <v>674</v>
      </c>
      <c r="D53" s="1" t="s">
        <v>48</v>
      </c>
      <c r="E53" s="2" t="s">
        <v>27</v>
      </c>
      <c r="F53" s="2" t="s">
        <v>675</v>
      </c>
      <c r="G53" s="2">
        <v>1.06</v>
      </c>
      <c r="H53" s="2">
        <v>4860</v>
      </c>
      <c r="I53" s="2">
        <v>5151.6000000000004</v>
      </c>
      <c r="J53" s="2">
        <v>1200</v>
      </c>
      <c r="K53" s="2" t="s">
        <v>20</v>
      </c>
      <c r="L53" s="2">
        <v>6351.6</v>
      </c>
      <c r="M53" s="2">
        <v>190.55</v>
      </c>
      <c r="N53" s="2">
        <v>6542.15</v>
      </c>
      <c r="O53" s="2">
        <v>6464</v>
      </c>
      <c r="P53" s="8">
        <v>78.150000000000006</v>
      </c>
    </row>
    <row r="54" spans="1:16">
      <c r="A54" s="1">
        <v>2446</v>
      </c>
      <c r="B54" s="14" t="s">
        <v>128</v>
      </c>
      <c r="C54" s="1" t="s">
        <v>132</v>
      </c>
      <c r="D54" s="1" t="s">
        <v>122</v>
      </c>
      <c r="E54" s="1" t="s">
        <v>18</v>
      </c>
      <c r="F54" s="1" t="s">
        <v>133</v>
      </c>
      <c r="G54" s="1">
        <v>1.07</v>
      </c>
      <c r="H54" s="1">
        <v>4975</v>
      </c>
      <c r="I54" s="1">
        <v>5323.25</v>
      </c>
      <c r="J54" s="1">
        <v>900</v>
      </c>
      <c r="K54" s="1" t="s">
        <v>20</v>
      </c>
      <c r="L54" s="1">
        <v>6223.25</v>
      </c>
      <c r="M54" s="1">
        <v>186.7</v>
      </c>
      <c r="N54" s="1">
        <v>6409.95</v>
      </c>
      <c r="O54" s="1">
        <v>6410</v>
      </c>
      <c r="P54" s="7">
        <v>-0.05</v>
      </c>
    </row>
    <row r="55" spans="1:16">
      <c r="A55" s="2">
        <v>2683</v>
      </c>
      <c r="B55" s="17" t="s">
        <v>679</v>
      </c>
      <c r="C55" s="2" t="s">
        <v>682</v>
      </c>
      <c r="D55" s="1" t="s">
        <v>62</v>
      </c>
      <c r="E55" s="2" t="s">
        <v>271</v>
      </c>
      <c r="F55" s="2" t="s">
        <v>683</v>
      </c>
      <c r="G55" s="2">
        <v>1.0900000000000001</v>
      </c>
      <c r="H55" s="2">
        <v>4860</v>
      </c>
      <c r="I55" s="2">
        <v>5297.4</v>
      </c>
      <c r="J55" s="2">
        <v>1400</v>
      </c>
      <c r="K55" s="2" t="s">
        <v>20</v>
      </c>
      <c r="L55" s="2">
        <v>6697.4</v>
      </c>
      <c r="M55" s="2">
        <v>200.92</v>
      </c>
      <c r="N55" s="2">
        <v>6898.32</v>
      </c>
      <c r="O55" s="2">
        <v>6890</v>
      </c>
      <c r="P55" s="8">
        <v>8.32</v>
      </c>
    </row>
    <row r="56" spans="1:16">
      <c r="A56" s="1">
        <v>2614</v>
      </c>
      <c r="B56" s="15" t="s">
        <v>524</v>
      </c>
      <c r="C56" s="1" t="s">
        <v>528</v>
      </c>
      <c r="D56" s="1" t="s">
        <v>57</v>
      </c>
      <c r="E56" s="1" t="s">
        <v>271</v>
      </c>
      <c r="F56" s="1" t="s">
        <v>529</v>
      </c>
      <c r="G56" s="1">
        <v>1.1299999999999999</v>
      </c>
      <c r="H56" s="1">
        <v>4847</v>
      </c>
      <c r="I56" s="1">
        <v>5477.11</v>
      </c>
      <c r="J56" s="1">
        <v>1300</v>
      </c>
      <c r="K56" s="1">
        <v>80</v>
      </c>
      <c r="L56" s="1">
        <v>6857.11</v>
      </c>
      <c r="M56" s="1">
        <v>205.7133</v>
      </c>
      <c r="N56" s="1">
        <v>7062.8233</v>
      </c>
      <c r="O56" s="1">
        <v>7060</v>
      </c>
      <c r="P56" s="7">
        <v>2.8233000000000001</v>
      </c>
    </row>
    <row r="57" spans="1:16">
      <c r="A57" s="1">
        <v>2432</v>
      </c>
      <c r="B57" s="14" t="s">
        <v>82</v>
      </c>
      <c r="C57" s="1" t="s">
        <v>83</v>
      </c>
      <c r="D57" s="1" t="s">
        <v>84</v>
      </c>
      <c r="E57" s="1" t="s">
        <v>18</v>
      </c>
      <c r="F57" s="1" t="s">
        <v>85</v>
      </c>
      <c r="G57" s="1">
        <v>1.17</v>
      </c>
      <c r="H57" s="1">
        <v>5095</v>
      </c>
      <c r="I57" s="1">
        <v>5961.15</v>
      </c>
      <c r="J57" s="1">
        <v>1200</v>
      </c>
      <c r="K57" s="1" t="s">
        <v>20</v>
      </c>
      <c r="L57" s="1">
        <v>7161.15</v>
      </c>
      <c r="M57" s="1">
        <v>214.83</v>
      </c>
      <c r="N57" s="1">
        <v>7375.98</v>
      </c>
      <c r="O57" s="1">
        <v>7370</v>
      </c>
      <c r="P57" s="7">
        <v>5.98</v>
      </c>
    </row>
    <row r="58" spans="1:16">
      <c r="A58" s="1">
        <v>2627</v>
      </c>
      <c r="B58" s="14" t="s">
        <v>561</v>
      </c>
      <c r="C58" s="1" t="s">
        <v>562</v>
      </c>
      <c r="D58" s="1" t="s">
        <v>62</v>
      </c>
      <c r="E58" s="1" t="s">
        <v>27</v>
      </c>
      <c r="F58" s="1" t="s">
        <v>563</v>
      </c>
      <c r="G58" s="1">
        <v>1.2</v>
      </c>
      <c r="H58" s="1">
        <v>4923</v>
      </c>
      <c r="I58" s="1">
        <v>5907.6</v>
      </c>
      <c r="J58" s="1">
        <v>1300</v>
      </c>
      <c r="K58" s="1" t="s">
        <v>20</v>
      </c>
      <c r="L58" s="1">
        <v>7207.6</v>
      </c>
      <c r="M58" s="1">
        <v>216.22800000000001</v>
      </c>
      <c r="N58" s="1">
        <v>7423.8280000000004</v>
      </c>
      <c r="O58" s="1">
        <v>7420</v>
      </c>
      <c r="P58" s="7">
        <v>3.8279999999999998</v>
      </c>
    </row>
    <row r="59" spans="1:16">
      <c r="A59" s="1">
        <v>2510</v>
      </c>
      <c r="B59" s="14" t="s">
        <v>314</v>
      </c>
      <c r="C59" s="1" t="s">
        <v>323</v>
      </c>
      <c r="D59" s="1" t="s">
        <v>87</v>
      </c>
      <c r="E59" s="1" t="s">
        <v>27</v>
      </c>
      <c r="F59" s="1" t="s">
        <v>324</v>
      </c>
      <c r="G59" s="1">
        <v>1.21</v>
      </c>
      <c r="H59" s="1">
        <v>5003</v>
      </c>
      <c r="I59" s="1">
        <v>6053.63</v>
      </c>
      <c r="J59" s="1">
        <v>1300</v>
      </c>
      <c r="K59" s="1" t="s">
        <v>20</v>
      </c>
      <c r="L59" s="1">
        <v>7353.63</v>
      </c>
      <c r="M59" s="1">
        <v>220.61</v>
      </c>
      <c r="N59" s="1">
        <v>7574.24</v>
      </c>
      <c r="O59" s="1">
        <v>7570</v>
      </c>
      <c r="P59" s="7">
        <v>4.24</v>
      </c>
    </row>
    <row r="60" spans="1:16">
      <c r="A60" s="1">
        <v>2610</v>
      </c>
      <c r="B60" s="15" t="s">
        <v>516</v>
      </c>
      <c r="C60" s="1" t="s">
        <v>517</v>
      </c>
      <c r="D60" s="1" t="s">
        <v>45</v>
      </c>
      <c r="E60" s="1" t="s">
        <v>27</v>
      </c>
      <c r="F60" s="1" t="s">
        <v>519</v>
      </c>
      <c r="G60" s="1">
        <v>1.24</v>
      </c>
      <c r="H60" s="1">
        <v>4843</v>
      </c>
      <c r="I60" s="1">
        <v>6005.32</v>
      </c>
      <c r="J60" s="1">
        <v>1300</v>
      </c>
      <c r="K60" s="1" t="s">
        <v>20</v>
      </c>
      <c r="L60" s="1">
        <v>7305.32</v>
      </c>
      <c r="M60" s="1">
        <v>219.15960000000001</v>
      </c>
      <c r="N60" s="1">
        <v>7524.4795999999997</v>
      </c>
      <c r="O60" s="1">
        <v>7500</v>
      </c>
      <c r="P60" s="7">
        <v>24.479600000000001</v>
      </c>
    </row>
    <row r="61" spans="1:16">
      <c r="A61" s="2">
        <v>2652</v>
      </c>
      <c r="B61" s="16" t="s">
        <v>608</v>
      </c>
      <c r="C61" s="2" t="s">
        <v>617</v>
      </c>
      <c r="D61" s="1" t="s">
        <v>65</v>
      </c>
      <c r="E61" s="2" t="s">
        <v>27</v>
      </c>
      <c r="F61" s="2" t="s">
        <v>618</v>
      </c>
      <c r="G61" s="2">
        <v>1.24</v>
      </c>
      <c r="H61" s="2">
        <v>4890</v>
      </c>
      <c r="I61" s="2">
        <v>6063.6</v>
      </c>
      <c r="J61" s="2">
        <v>1500</v>
      </c>
      <c r="K61" s="2" t="s">
        <v>20</v>
      </c>
      <c r="L61" s="2">
        <v>7563.6</v>
      </c>
      <c r="M61" s="2">
        <v>226.91</v>
      </c>
      <c r="N61" s="2">
        <v>7790.51</v>
      </c>
      <c r="O61" s="2">
        <v>7700</v>
      </c>
      <c r="P61" s="8">
        <v>90.51</v>
      </c>
    </row>
    <row r="62" spans="1:16">
      <c r="A62" s="1">
        <v>2550</v>
      </c>
      <c r="B62" s="15" t="s">
        <v>494</v>
      </c>
      <c r="C62" s="1" t="s">
        <v>479</v>
      </c>
      <c r="D62" s="1" t="s">
        <v>52</v>
      </c>
      <c r="E62" s="1" t="s">
        <v>22</v>
      </c>
      <c r="F62" s="1" t="s">
        <v>497</v>
      </c>
      <c r="G62" s="1">
        <v>1.25</v>
      </c>
      <c r="H62" s="1">
        <v>4871</v>
      </c>
      <c r="I62" s="1">
        <v>6088.75</v>
      </c>
      <c r="J62" s="1">
        <v>1300</v>
      </c>
      <c r="K62" s="1" t="s">
        <v>20</v>
      </c>
      <c r="L62" s="1">
        <v>7388.75</v>
      </c>
      <c r="M62" s="1">
        <v>221.66249999999999</v>
      </c>
      <c r="N62" s="1">
        <v>7610.4125000000004</v>
      </c>
      <c r="O62" s="1">
        <v>7600</v>
      </c>
      <c r="P62" s="7">
        <v>10.4125</v>
      </c>
    </row>
    <row r="63" spans="1:16">
      <c r="A63" s="1">
        <v>2418</v>
      </c>
      <c r="B63" s="14" t="s">
        <v>33</v>
      </c>
      <c r="C63" s="1" t="s">
        <v>34</v>
      </c>
      <c r="D63" s="1" t="s">
        <v>35</v>
      </c>
      <c r="E63" s="1" t="s">
        <v>27</v>
      </c>
      <c r="F63" s="1" t="s">
        <v>36</v>
      </c>
      <c r="G63" s="1">
        <v>1.3</v>
      </c>
      <c r="H63" s="1">
        <v>5033</v>
      </c>
      <c r="I63" s="1">
        <v>6542.9</v>
      </c>
      <c r="J63" s="1">
        <v>1300</v>
      </c>
      <c r="K63" s="1" t="s">
        <v>20</v>
      </c>
      <c r="L63" s="1">
        <v>7842.9</v>
      </c>
      <c r="M63" s="1">
        <v>235.28</v>
      </c>
      <c r="N63" s="1">
        <v>8078.18</v>
      </c>
      <c r="O63" s="1">
        <v>8070</v>
      </c>
      <c r="P63" s="7">
        <v>8.18</v>
      </c>
    </row>
    <row r="64" spans="1:16">
      <c r="A64" s="1">
        <v>2617</v>
      </c>
      <c r="B64" s="14" t="s">
        <v>531</v>
      </c>
      <c r="C64" s="1" t="s">
        <v>535</v>
      </c>
      <c r="D64" s="1" t="s">
        <v>69</v>
      </c>
      <c r="E64" s="1" t="s">
        <v>27</v>
      </c>
      <c r="F64" s="1" t="s">
        <v>536</v>
      </c>
      <c r="G64" s="1">
        <v>1.31</v>
      </c>
      <c r="H64" s="1">
        <v>4861</v>
      </c>
      <c r="I64" s="1">
        <v>6367.91</v>
      </c>
      <c r="J64" s="1">
        <v>1300</v>
      </c>
      <c r="K64" s="1" t="s">
        <v>20</v>
      </c>
      <c r="L64" s="1">
        <v>7667.91</v>
      </c>
      <c r="M64" s="1">
        <v>230.03729999999999</v>
      </c>
      <c r="N64" s="1">
        <v>7897.9472999999998</v>
      </c>
      <c r="O64" s="1">
        <v>7890</v>
      </c>
      <c r="P64" s="7">
        <v>7.9473000000000003</v>
      </c>
    </row>
    <row r="65" spans="1:16">
      <c r="A65" s="1">
        <v>2608</v>
      </c>
      <c r="B65" s="15" t="s">
        <v>514</v>
      </c>
      <c r="C65" s="1" t="s">
        <v>479</v>
      </c>
      <c r="D65" s="1" t="s">
        <v>38</v>
      </c>
      <c r="E65" s="1" t="s">
        <v>22</v>
      </c>
      <c r="F65" s="1" t="s">
        <v>515</v>
      </c>
      <c r="G65" s="1">
        <v>1.33</v>
      </c>
      <c r="H65" s="1">
        <v>4900</v>
      </c>
      <c r="I65" s="1">
        <v>6517</v>
      </c>
      <c r="J65" s="1">
        <v>1300</v>
      </c>
      <c r="K65" s="1" t="s">
        <v>20</v>
      </c>
      <c r="L65" s="1">
        <v>7817</v>
      </c>
      <c r="M65" s="1">
        <v>234.51</v>
      </c>
      <c r="N65" s="1">
        <v>8051.51</v>
      </c>
      <c r="O65" s="1">
        <v>7828</v>
      </c>
      <c r="P65" s="7">
        <v>223.51</v>
      </c>
    </row>
    <row r="66" spans="1:16">
      <c r="A66" s="2">
        <v>2695</v>
      </c>
      <c r="B66" s="17" t="s">
        <v>707</v>
      </c>
      <c r="C66" s="2" t="s">
        <v>709</v>
      </c>
      <c r="D66" s="1" t="s">
        <v>35</v>
      </c>
      <c r="E66" s="2" t="s">
        <v>584</v>
      </c>
      <c r="F66" s="2" t="s">
        <v>710</v>
      </c>
      <c r="G66" s="2">
        <v>1.33</v>
      </c>
      <c r="H66" s="2">
        <v>4850</v>
      </c>
      <c r="I66" s="2">
        <v>6450.5</v>
      </c>
      <c r="J66" s="2">
        <v>1400</v>
      </c>
      <c r="K66" s="2" t="s">
        <v>20</v>
      </c>
      <c r="L66" s="2">
        <v>7850.5</v>
      </c>
      <c r="M66" s="2">
        <v>235.52</v>
      </c>
      <c r="N66" s="2">
        <v>8086.02</v>
      </c>
      <c r="O66" s="2">
        <v>8080</v>
      </c>
      <c r="P66" s="8">
        <v>6.02</v>
      </c>
    </row>
    <row r="67" spans="1:16">
      <c r="A67" s="1">
        <v>2585</v>
      </c>
      <c r="B67" s="15" t="s">
        <v>433</v>
      </c>
      <c r="C67" s="1" t="s">
        <v>439</v>
      </c>
      <c r="D67" s="1" t="s">
        <v>45</v>
      </c>
      <c r="E67" s="1" t="s">
        <v>42</v>
      </c>
      <c r="F67" s="1" t="s">
        <v>440</v>
      </c>
      <c r="G67" s="1">
        <v>1.34</v>
      </c>
      <c r="H67" s="1">
        <v>4850</v>
      </c>
      <c r="I67" s="1">
        <v>6499</v>
      </c>
      <c r="J67" s="1">
        <v>1300</v>
      </c>
      <c r="K67" s="1">
        <v>150</v>
      </c>
      <c r="L67" s="1">
        <v>7949</v>
      </c>
      <c r="M67" s="1">
        <v>238.47</v>
      </c>
      <c r="N67" s="1">
        <v>8187.47</v>
      </c>
      <c r="O67" s="1">
        <v>8180</v>
      </c>
      <c r="P67" s="7">
        <v>7.47</v>
      </c>
    </row>
    <row r="68" spans="1:16">
      <c r="A68" s="1">
        <v>2555</v>
      </c>
      <c r="B68" s="15" t="s">
        <v>314</v>
      </c>
      <c r="C68" s="1" t="s">
        <v>364</v>
      </c>
      <c r="D68" s="1" t="s">
        <v>31</v>
      </c>
      <c r="E68" s="1" t="s">
        <v>360</v>
      </c>
      <c r="F68" s="1" t="s">
        <v>365</v>
      </c>
      <c r="G68" s="1">
        <v>1.4</v>
      </c>
      <c r="H68" s="1">
        <v>5003</v>
      </c>
      <c r="I68" s="1">
        <v>7004.2</v>
      </c>
      <c r="J68" s="1">
        <v>1300</v>
      </c>
      <c r="K68" s="1" t="s">
        <v>20</v>
      </c>
      <c r="L68" s="1">
        <v>8304.2000000000007</v>
      </c>
      <c r="M68" s="1">
        <v>249.13</v>
      </c>
      <c r="N68" s="1">
        <v>8553.33</v>
      </c>
      <c r="O68" s="1">
        <v>8700</v>
      </c>
      <c r="P68" s="7">
        <v>-146.66999999999999</v>
      </c>
    </row>
    <row r="69" spans="1:16">
      <c r="A69" s="1">
        <v>2561</v>
      </c>
      <c r="B69" s="15" t="s">
        <v>368</v>
      </c>
      <c r="C69" s="1" t="s">
        <v>378</v>
      </c>
      <c r="D69" s="1" t="s">
        <v>52</v>
      </c>
      <c r="E69" s="1" t="s">
        <v>379</v>
      </c>
      <c r="F69" s="1" t="s">
        <v>380</v>
      </c>
      <c r="G69" s="1">
        <v>1.4</v>
      </c>
      <c r="H69" s="1">
        <v>5020</v>
      </c>
      <c r="I69" s="1">
        <v>7028</v>
      </c>
      <c r="J69" s="1">
        <v>1300</v>
      </c>
      <c r="K69" s="1">
        <v>80</v>
      </c>
      <c r="L69" s="1">
        <v>8408</v>
      </c>
      <c r="M69" s="1">
        <v>252.24</v>
      </c>
      <c r="N69" s="1">
        <v>8660.24</v>
      </c>
      <c r="O69" s="1">
        <v>8660</v>
      </c>
      <c r="P69" s="7">
        <v>0.24</v>
      </c>
    </row>
    <row r="70" spans="1:16">
      <c r="A70" s="1">
        <v>2570</v>
      </c>
      <c r="B70" s="14" t="s">
        <v>399</v>
      </c>
      <c r="C70" s="1" t="s">
        <v>405</v>
      </c>
      <c r="D70" s="1" t="s">
        <v>35</v>
      </c>
      <c r="E70" s="1" t="s">
        <v>372</v>
      </c>
      <c r="F70" s="1" t="s">
        <v>406</v>
      </c>
      <c r="G70" s="1">
        <v>1.4</v>
      </c>
      <c r="H70" s="1">
        <v>5036</v>
      </c>
      <c r="I70" s="1">
        <v>7050.4</v>
      </c>
      <c r="J70" s="1">
        <v>1300</v>
      </c>
      <c r="K70" s="1">
        <v>80</v>
      </c>
      <c r="L70" s="1">
        <v>8430.4</v>
      </c>
      <c r="M70" s="1">
        <v>252.91</v>
      </c>
      <c r="N70" s="1">
        <v>8683.31</v>
      </c>
      <c r="O70" s="1">
        <v>8680</v>
      </c>
      <c r="P70" s="7">
        <v>3.31</v>
      </c>
    </row>
    <row r="71" spans="1:16">
      <c r="A71" s="2">
        <v>2659</v>
      </c>
      <c r="B71" s="17" t="s">
        <v>627</v>
      </c>
      <c r="C71" s="2" t="s">
        <v>632</v>
      </c>
      <c r="D71" s="1" t="s">
        <v>48</v>
      </c>
      <c r="E71" s="2" t="s">
        <v>584</v>
      </c>
      <c r="F71" s="2" t="s">
        <v>633</v>
      </c>
      <c r="G71" s="2">
        <v>1.44</v>
      </c>
      <c r="H71" s="2">
        <v>4905</v>
      </c>
      <c r="I71" s="2">
        <v>7063.2</v>
      </c>
      <c r="J71" s="2">
        <v>1050</v>
      </c>
      <c r="K71" s="2" t="s">
        <v>20</v>
      </c>
      <c r="L71" s="2">
        <v>8113.2</v>
      </c>
      <c r="M71" s="2">
        <v>243.4</v>
      </c>
      <c r="N71" s="2">
        <v>8356.6</v>
      </c>
      <c r="O71" s="2">
        <v>8350</v>
      </c>
      <c r="P71" s="8">
        <v>6.6</v>
      </c>
    </row>
    <row r="72" spans="1:16">
      <c r="A72" s="2">
        <v>2668</v>
      </c>
      <c r="B72" s="16" t="s">
        <v>650</v>
      </c>
      <c r="C72" s="2" t="s">
        <v>653</v>
      </c>
      <c r="D72" s="1" t="s">
        <v>52</v>
      </c>
      <c r="E72" s="2" t="s">
        <v>584</v>
      </c>
      <c r="F72" s="2" t="s">
        <v>654</v>
      </c>
      <c r="G72" s="2">
        <v>1.44</v>
      </c>
      <c r="H72" s="2">
        <v>4833</v>
      </c>
      <c r="I72" s="2">
        <v>6959.52</v>
      </c>
      <c r="J72" s="2">
        <v>1500</v>
      </c>
      <c r="K72" s="2" t="s">
        <v>20</v>
      </c>
      <c r="L72" s="2">
        <v>8459.52</v>
      </c>
      <c r="M72" s="2">
        <v>253.79</v>
      </c>
      <c r="N72" s="2">
        <v>8713.31</v>
      </c>
      <c r="O72" s="2">
        <v>8710</v>
      </c>
      <c r="P72" s="8">
        <v>3.31</v>
      </c>
    </row>
    <row r="73" spans="1:16">
      <c r="A73" s="1">
        <v>2495</v>
      </c>
      <c r="B73" s="15" t="s">
        <v>266</v>
      </c>
      <c r="C73" s="1" t="s">
        <v>292</v>
      </c>
      <c r="D73" s="1" t="s">
        <v>38</v>
      </c>
      <c r="E73" s="1" t="s">
        <v>22</v>
      </c>
      <c r="F73" s="1" t="s">
        <v>293</v>
      </c>
      <c r="G73" s="1">
        <v>1.47</v>
      </c>
      <c r="H73" s="1">
        <v>5013</v>
      </c>
      <c r="I73" s="1">
        <v>7369.11</v>
      </c>
      <c r="J73" s="1">
        <v>1300</v>
      </c>
      <c r="K73" s="1" t="s">
        <v>20</v>
      </c>
      <c r="L73" s="1">
        <v>8669.11</v>
      </c>
      <c r="M73" s="1">
        <v>260.07</v>
      </c>
      <c r="N73" s="1">
        <v>8929.18</v>
      </c>
      <c r="O73" s="1">
        <v>8930</v>
      </c>
      <c r="P73" s="7">
        <v>-0.82</v>
      </c>
    </row>
    <row r="74" spans="1:16">
      <c r="A74" s="2">
        <v>2686</v>
      </c>
      <c r="B74" s="16" t="s">
        <v>686</v>
      </c>
      <c r="C74" s="2" t="s">
        <v>689</v>
      </c>
      <c r="D74" s="1" t="s">
        <v>45</v>
      </c>
      <c r="E74" s="2" t="s">
        <v>27</v>
      </c>
      <c r="F74" s="2" t="s">
        <v>690</v>
      </c>
      <c r="G74" s="2">
        <v>1.5</v>
      </c>
      <c r="H74" s="2">
        <v>4860</v>
      </c>
      <c r="I74" s="2">
        <v>7290</v>
      </c>
      <c r="J74" s="2">
        <v>1500</v>
      </c>
      <c r="K74" s="2" t="s">
        <v>20</v>
      </c>
      <c r="L74" s="2">
        <v>8790</v>
      </c>
      <c r="M74" s="2">
        <v>263.7</v>
      </c>
      <c r="N74" s="2">
        <v>9053.7000000000007</v>
      </c>
      <c r="O74" s="2">
        <v>9050</v>
      </c>
      <c r="P74" s="8">
        <v>3.7</v>
      </c>
    </row>
    <row r="75" spans="1:16">
      <c r="A75" s="1">
        <v>2420</v>
      </c>
      <c r="B75" s="14" t="s">
        <v>33</v>
      </c>
      <c r="C75" s="1" t="s">
        <v>41</v>
      </c>
      <c r="D75" s="1" t="s">
        <v>31</v>
      </c>
      <c r="E75" s="1" t="s">
        <v>42</v>
      </c>
      <c r="F75" s="1" t="s">
        <v>43</v>
      </c>
      <c r="G75" s="1">
        <v>1.51</v>
      </c>
      <c r="H75" s="1">
        <v>5033</v>
      </c>
      <c r="I75" s="1">
        <v>7599.83</v>
      </c>
      <c r="J75" s="1">
        <v>1300</v>
      </c>
      <c r="K75" s="1">
        <v>100</v>
      </c>
      <c r="L75" s="1">
        <v>8999.83</v>
      </c>
      <c r="M75" s="1">
        <v>269.98</v>
      </c>
      <c r="N75" s="1">
        <v>9269.81</v>
      </c>
      <c r="O75" s="1">
        <v>9270</v>
      </c>
      <c r="P75" s="7">
        <v>-0.19</v>
      </c>
    </row>
    <row r="76" spans="1:16">
      <c r="A76" s="1">
        <v>2494</v>
      </c>
      <c r="B76" s="14" t="s">
        <v>266</v>
      </c>
      <c r="C76" s="1" t="s">
        <v>290</v>
      </c>
      <c r="D76" s="1" t="s">
        <v>35</v>
      </c>
      <c r="E76" s="1" t="s">
        <v>27</v>
      </c>
      <c r="F76" s="1" t="s">
        <v>291</v>
      </c>
      <c r="G76" s="1">
        <v>1.52</v>
      </c>
      <c r="H76" s="1">
        <v>5013</v>
      </c>
      <c r="I76" s="1">
        <v>7619.76</v>
      </c>
      <c r="J76" s="1">
        <v>1300</v>
      </c>
      <c r="K76" s="1" t="s">
        <v>20</v>
      </c>
      <c r="L76" s="1">
        <v>8919.76</v>
      </c>
      <c r="M76" s="1">
        <v>267.58999999999997</v>
      </c>
      <c r="N76" s="1">
        <v>9187.35</v>
      </c>
      <c r="O76" s="1">
        <v>9180</v>
      </c>
      <c r="P76" s="7">
        <v>7.35</v>
      </c>
    </row>
    <row r="77" spans="1:16">
      <c r="A77" s="1">
        <v>2592</v>
      </c>
      <c r="B77" s="14" t="s">
        <v>448</v>
      </c>
      <c r="C77" s="1" t="s">
        <v>453</v>
      </c>
      <c r="D77" s="1" t="s">
        <v>69</v>
      </c>
      <c r="E77" s="1" t="s">
        <v>360</v>
      </c>
      <c r="F77" s="1" t="s">
        <v>454</v>
      </c>
      <c r="G77" s="1">
        <v>1.52</v>
      </c>
      <c r="H77" s="1">
        <v>4838</v>
      </c>
      <c r="I77" s="1">
        <v>7353.76</v>
      </c>
      <c r="J77" s="1">
        <v>1300</v>
      </c>
      <c r="K77" s="1">
        <v>100</v>
      </c>
      <c r="L77" s="1">
        <v>8753.76</v>
      </c>
      <c r="M77" s="1">
        <v>262.61279999999999</v>
      </c>
      <c r="N77" s="1">
        <v>9016.3700000000008</v>
      </c>
      <c r="O77" s="1">
        <v>9000</v>
      </c>
      <c r="P77" s="7">
        <v>16.372800000000002</v>
      </c>
    </row>
    <row r="78" spans="1:16">
      <c r="A78" s="1">
        <v>2502</v>
      </c>
      <c r="B78" s="14" t="s">
        <v>266</v>
      </c>
      <c r="C78" s="1" t="s">
        <v>307</v>
      </c>
      <c r="D78" s="1" t="s">
        <v>62</v>
      </c>
      <c r="E78" s="1" t="s">
        <v>27</v>
      </c>
      <c r="F78" s="1" t="s">
        <v>308</v>
      </c>
      <c r="G78" s="1">
        <v>1.53</v>
      </c>
      <c r="H78" s="1">
        <v>5013</v>
      </c>
      <c r="I78" s="1">
        <v>7669.89</v>
      </c>
      <c r="J78" s="1">
        <v>1300</v>
      </c>
      <c r="K78" s="1">
        <v>100</v>
      </c>
      <c r="L78" s="1">
        <v>9069.89</v>
      </c>
      <c r="M78" s="1">
        <v>272.10000000000002</v>
      </c>
      <c r="N78" s="1">
        <v>9341.99</v>
      </c>
      <c r="O78" s="1">
        <v>9340</v>
      </c>
      <c r="P78" s="7">
        <v>1.99</v>
      </c>
    </row>
    <row r="79" spans="1:16">
      <c r="A79" s="2">
        <v>2664</v>
      </c>
      <c r="B79" s="16" t="s">
        <v>639</v>
      </c>
      <c r="C79" s="2" t="s">
        <v>644</v>
      </c>
      <c r="D79" s="1" t="s">
        <v>65</v>
      </c>
      <c r="E79" s="2" t="s">
        <v>584</v>
      </c>
      <c r="F79" s="2" t="s">
        <v>645</v>
      </c>
      <c r="G79" s="2">
        <v>1.54</v>
      </c>
      <c r="H79" s="2">
        <v>4833</v>
      </c>
      <c r="I79" s="2">
        <v>7442.82</v>
      </c>
      <c r="J79" s="2">
        <v>1500</v>
      </c>
      <c r="K79" s="2" t="s">
        <v>20</v>
      </c>
      <c r="L79" s="2">
        <v>8942.82</v>
      </c>
      <c r="M79" s="2">
        <v>268.27999999999997</v>
      </c>
      <c r="N79" s="2">
        <v>9211.1</v>
      </c>
      <c r="O79" s="2">
        <v>9200</v>
      </c>
      <c r="P79" s="8">
        <v>11.1</v>
      </c>
    </row>
    <row r="80" spans="1:16">
      <c r="A80" s="2">
        <v>2685</v>
      </c>
      <c r="B80" s="17" t="s">
        <v>686</v>
      </c>
      <c r="C80" s="2" t="s">
        <v>687</v>
      </c>
      <c r="D80" s="1" t="s">
        <v>69</v>
      </c>
      <c r="E80" s="2" t="s">
        <v>372</v>
      </c>
      <c r="F80" s="2" t="s">
        <v>688</v>
      </c>
      <c r="G80" s="2">
        <v>1.54</v>
      </c>
      <c r="H80" s="2">
        <v>4860</v>
      </c>
      <c r="I80" s="2">
        <v>7484.4</v>
      </c>
      <c r="J80" s="2">
        <v>1500</v>
      </c>
      <c r="K80" s="2">
        <v>80</v>
      </c>
      <c r="L80" s="2">
        <v>9064.4</v>
      </c>
      <c r="M80" s="2">
        <v>271.93</v>
      </c>
      <c r="N80" s="2">
        <v>9336.33</v>
      </c>
      <c r="O80" s="2">
        <v>9330</v>
      </c>
      <c r="P80" s="8">
        <v>6.33</v>
      </c>
    </row>
    <row r="81" spans="1:16">
      <c r="A81" s="2">
        <v>2694</v>
      </c>
      <c r="B81" s="16" t="s">
        <v>707</v>
      </c>
      <c r="C81" s="2" t="s">
        <v>613</v>
      </c>
      <c r="D81" s="1" t="s">
        <v>31</v>
      </c>
      <c r="E81" s="2" t="s">
        <v>27</v>
      </c>
      <c r="F81" s="2" t="s">
        <v>708</v>
      </c>
      <c r="G81" s="2">
        <v>1.55</v>
      </c>
      <c r="H81" s="2">
        <v>4890</v>
      </c>
      <c r="I81" s="2">
        <v>7579.5</v>
      </c>
      <c r="J81" s="2">
        <v>1400</v>
      </c>
      <c r="K81" s="2" t="s">
        <v>20</v>
      </c>
      <c r="L81" s="2">
        <v>8979.5</v>
      </c>
      <c r="M81" s="2">
        <v>269.39</v>
      </c>
      <c r="N81" s="2">
        <v>9248.89</v>
      </c>
      <c r="O81" s="2">
        <v>9240</v>
      </c>
      <c r="P81" s="8">
        <v>8.89</v>
      </c>
    </row>
    <row r="82" spans="1:16">
      <c r="A82" s="2">
        <v>2718</v>
      </c>
      <c r="B82" s="16" t="s">
        <v>745</v>
      </c>
      <c r="C82" s="2" t="s">
        <v>759</v>
      </c>
      <c r="D82" s="1" t="s">
        <v>45</v>
      </c>
      <c r="E82" s="2" t="s">
        <v>27</v>
      </c>
      <c r="F82" s="2" t="s">
        <v>760</v>
      </c>
      <c r="G82" s="2">
        <v>1.55</v>
      </c>
      <c r="H82" s="2">
        <v>4865</v>
      </c>
      <c r="I82" s="2">
        <v>7540.75</v>
      </c>
      <c r="J82" s="2">
        <v>1500</v>
      </c>
      <c r="K82" s="2" t="s">
        <v>20</v>
      </c>
      <c r="L82" s="2">
        <v>9040.75</v>
      </c>
      <c r="M82" s="2">
        <v>271.22000000000003</v>
      </c>
      <c r="N82" s="2">
        <v>9311.9699999999993</v>
      </c>
      <c r="O82" s="2">
        <v>9300</v>
      </c>
      <c r="P82" s="8">
        <v>11.97</v>
      </c>
    </row>
    <row r="83" spans="1:16">
      <c r="A83" s="1">
        <v>2449</v>
      </c>
      <c r="B83" s="15" t="s">
        <v>134</v>
      </c>
      <c r="C83" s="1" t="s">
        <v>142</v>
      </c>
      <c r="D83" s="1" t="s">
        <v>143</v>
      </c>
      <c r="E83" s="1" t="s">
        <v>144</v>
      </c>
      <c r="F83" s="1" t="s">
        <v>145</v>
      </c>
      <c r="G83" s="1">
        <v>1.56</v>
      </c>
      <c r="H83" s="1">
        <v>5023</v>
      </c>
      <c r="I83" s="1">
        <v>7835.88</v>
      </c>
      <c r="J83" s="1">
        <v>1300</v>
      </c>
      <c r="K83" s="1" t="s">
        <v>20</v>
      </c>
      <c r="L83" s="1">
        <v>9135.8799999999992</v>
      </c>
      <c r="M83" s="1">
        <v>274.08</v>
      </c>
      <c r="N83" s="1">
        <v>9409.9599999999991</v>
      </c>
      <c r="O83" s="1">
        <v>9400</v>
      </c>
      <c r="P83" s="7">
        <v>9.9600000000000009</v>
      </c>
    </row>
    <row r="84" spans="1:16">
      <c r="A84" s="1">
        <v>2543</v>
      </c>
      <c r="B84" s="14" t="s">
        <v>477</v>
      </c>
      <c r="C84" s="1" t="s">
        <v>479</v>
      </c>
      <c r="D84" s="1" t="s">
        <v>69</v>
      </c>
      <c r="E84" s="1" t="s">
        <v>27</v>
      </c>
      <c r="F84" s="1" t="s">
        <v>480</v>
      </c>
      <c r="G84" s="1">
        <v>1.56</v>
      </c>
      <c r="H84" s="1">
        <v>4767</v>
      </c>
      <c r="I84" s="1">
        <v>7436.52</v>
      </c>
      <c r="J84" s="1">
        <v>1400</v>
      </c>
      <c r="K84" s="1" t="s">
        <v>20</v>
      </c>
      <c r="L84" s="1">
        <v>8836.52</v>
      </c>
      <c r="M84" s="1">
        <v>265.09559999999999</v>
      </c>
      <c r="N84" s="1">
        <v>9101.6155999999992</v>
      </c>
      <c r="O84" s="1">
        <v>9000</v>
      </c>
      <c r="P84" s="7">
        <v>101.6156</v>
      </c>
    </row>
    <row r="85" spans="1:16">
      <c r="A85" s="2">
        <v>2703</v>
      </c>
      <c r="B85" s="17" t="s">
        <v>722</v>
      </c>
      <c r="C85" s="2" t="s">
        <v>725</v>
      </c>
      <c r="D85" s="1" t="s">
        <v>62</v>
      </c>
      <c r="E85" s="2" t="s">
        <v>584</v>
      </c>
      <c r="F85" s="2" t="s">
        <v>726</v>
      </c>
      <c r="G85" s="2">
        <v>1.56</v>
      </c>
      <c r="H85" s="2">
        <v>4835</v>
      </c>
      <c r="I85" s="2">
        <v>7542.6</v>
      </c>
      <c r="J85" s="2">
        <v>2300</v>
      </c>
      <c r="K85" s="2" t="s">
        <v>20</v>
      </c>
      <c r="L85" s="2">
        <v>9842.6</v>
      </c>
      <c r="M85" s="2">
        <v>295.27999999999997</v>
      </c>
      <c r="N85" s="2">
        <v>10137.879999999999</v>
      </c>
      <c r="O85" s="2">
        <v>10130</v>
      </c>
      <c r="P85" s="8">
        <v>7.88</v>
      </c>
    </row>
    <row r="86" spans="1:16">
      <c r="A86" s="1">
        <v>2575</v>
      </c>
      <c r="B86" s="15" t="s">
        <v>415</v>
      </c>
      <c r="C86" s="1" t="s">
        <v>416</v>
      </c>
      <c r="D86" s="1" t="s">
        <v>52</v>
      </c>
      <c r="E86" s="1" t="s">
        <v>271</v>
      </c>
      <c r="F86" s="1" t="s">
        <v>417</v>
      </c>
      <c r="G86" s="1">
        <v>1.57</v>
      </c>
      <c r="H86" s="1">
        <v>4971</v>
      </c>
      <c r="I86" s="1">
        <v>7804.47</v>
      </c>
      <c r="J86" s="1">
        <v>1300</v>
      </c>
      <c r="K86" s="1">
        <v>100</v>
      </c>
      <c r="L86" s="1">
        <v>9204.4699999999993</v>
      </c>
      <c r="M86" s="1">
        <v>276.13</v>
      </c>
      <c r="N86" s="1">
        <v>9480.6</v>
      </c>
      <c r="O86" s="1">
        <v>9450</v>
      </c>
      <c r="P86" s="7">
        <v>30.6</v>
      </c>
    </row>
    <row r="87" spans="1:16">
      <c r="A87" s="1">
        <v>2415</v>
      </c>
      <c r="B87" s="15" t="s">
        <v>15</v>
      </c>
      <c r="C87" s="1" t="s">
        <v>21</v>
      </c>
      <c r="D87" s="1" t="s">
        <v>17</v>
      </c>
      <c r="E87" s="1" t="s">
        <v>22</v>
      </c>
      <c r="F87" s="1" t="s">
        <v>23</v>
      </c>
      <c r="G87" s="1">
        <v>1.58</v>
      </c>
      <c r="H87" s="1">
        <v>5051</v>
      </c>
      <c r="I87" s="1">
        <v>7980.58</v>
      </c>
      <c r="J87" s="1">
        <v>1400</v>
      </c>
      <c r="K87" s="1" t="s">
        <v>20</v>
      </c>
      <c r="L87" s="1">
        <v>9380.58</v>
      </c>
      <c r="M87" s="1">
        <v>281.39999999999998</v>
      </c>
      <c r="N87" s="1">
        <v>9661.98</v>
      </c>
      <c r="O87" s="1">
        <v>9660</v>
      </c>
      <c r="P87" s="7">
        <v>1.98</v>
      </c>
    </row>
    <row r="88" spans="1:16">
      <c r="A88" s="1">
        <v>2601</v>
      </c>
      <c r="B88" s="14" t="s">
        <v>498</v>
      </c>
      <c r="C88" s="1" t="s">
        <v>499</v>
      </c>
      <c r="D88" s="1" t="s">
        <v>57</v>
      </c>
      <c r="E88" s="1" t="s">
        <v>271</v>
      </c>
      <c r="F88" s="1" t="s">
        <v>500</v>
      </c>
      <c r="G88" s="1">
        <v>1.6</v>
      </c>
      <c r="H88" s="1">
        <v>4851</v>
      </c>
      <c r="I88" s="1">
        <v>7761.6</v>
      </c>
      <c r="J88" s="1">
        <v>1300</v>
      </c>
      <c r="K88" s="1">
        <v>80</v>
      </c>
      <c r="L88" s="1">
        <v>9141.6</v>
      </c>
      <c r="M88" s="1">
        <v>274.24799999999999</v>
      </c>
      <c r="N88" s="1">
        <v>9415.848</v>
      </c>
      <c r="O88" s="1">
        <v>9410</v>
      </c>
      <c r="P88" s="7">
        <v>5.8479999999999999</v>
      </c>
    </row>
    <row r="89" spans="1:16">
      <c r="A89" s="1">
        <v>2562</v>
      </c>
      <c r="B89" s="15" t="s">
        <v>385</v>
      </c>
      <c r="C89" s="1" t="s">
        <v>388</v>
      </c>
      <c r="D89" s="1" t="s">
        <v>65</v>
      </c>
      <c r="E89" s="1" t="s">
        <v>27</v>
      </c>
      <c r="F89" s="1" t="s">
        <v>389</v>
      </c>
      <c r="G89" s="1">
        <v>1.63</v>
      </c>
      <c r="H89" s="1">
        <v>5041</v>
      </c>
      <c r="I89" s="1">
        <v>8216.83</v>
      </c>
      <c r="J89" s="1">
        <v>1200</v>
      </c>
      <c r="K89" s="1" t="s">
        <v>20</v>
      </c>
      <c r="L89" s="1">
        <v>9416.83</v>
      </c>
      <c r="M89" s="1">
        <v>282.5</v>
      </c>
      <c r="N89" s="1">
        <v>9699.33</v>
      </c>
      <c r="O89" s="1">
        <v>9700</v>
      </c>
      <c r="P89" s="7">
        <v>-0.67</v>
      </c>
    </row>
    <row r="90" spans="1:16">
      <c r="A90" s="1">
        <v>2422</v>
      </c>
      <c r="B90" s="14" t="s">
        <v>33</v>
      </c>
      <c r="C90" s="1" t="s">
        <v>47</v>
      </c>
      <c r="D90" s="1" t="s">
        <v>48</v>
      </c>
      <c r="E90" s="1" t="s">
        <v>49</v>
      </c>
      <c r="F90" s="1" t="s">
        <v>50</v>
      </c>
      <c r="G90" s="1">
        <v>1.65</v>
      </c>
      <c r="H90" s="1">
        <v>5033</v>
      </c>
      <c r="I90" s="1">
        <v>8304.4500000000007</v>
      </c>
      <c r="J90" s="1">
        <v>1300</v>
      </c>
      <c r="K90" s="1">
        <v>80</v>
      </c>
      <c r="L90" s="1">
        <v>9684.4500000000007</v>
      </c>
      <c r="M90" s="1">
        <v>290.52</v>
      </c>
      <c r="N90" s="1">
        <v>9974.9699999999993</v>
      </c>
      <c r="O90" s="1">
        <v>9970</v>
      </c>
      <c r="P90" s="7">
        <v>4.97</v>
      </c>
    </row>
    <row r="91" spans="1:16">
      <c r="A91" s="1">
        <v>2435</v>
      </c>
      <c r="B91" s="15" t="s">
        <v>90</v>
      </c>
      <c r="C91" s="1" t="s">
        <v>91</v>
      </c>
      <c r="D91" s="1" t="s">
        <v>20</v>
      </c>
      <c r="E91" s="1" t="s">
        <v>27</v>
      </c>
      <c r="F91" s="1" t="s">
        <v>92</v>
      </c>
      <c r="G91" s="1">
        <v>1.65</v>
      </c>
      <c r="H91" s="1">
        <v>4921</v>
      </c>
      <c r="I91" s="1">
        <v>8119.65</v>
      </c>
      <c r="J91" s="1">
        <v>1200</v>
      </c>
      <c r="K91" s="1" t="s">
        <v>20</v>
      </c>
      <c r="L91" s="1">
        <v>9319.65</v>
      </c>
      <c r="M91" s="1">
        <v>279.58999999999997</v>
      </c>
      <c r="N91" s="1">
        <v>9599.24</v>
      </c>
      <c r="O91" s="1">
        <v>9600</v>
      </c>
      <c r="P91" s="7">
        <v>-0.76</v>
      </c>
    </row>
    <row r="92" spans="1:16">
      <c r="A92" s="1">
        <v>2482</v>
      </c>
      <c r="B92" s="14" t="s">
        <v>261</v>
      </c>
      <c r="C92" s="1" t="s">
        <v>264</v>
      </c>
      <c r="D92" s="1" t="s">
        <v>62</v>
      </c>
      <c r="E92" s="1" t="s">
        <v>22</v>
      </c>
      <c r="F92" s="1" t="s">
        <v>265</v>
      </c>
      <c r="G92" s="1">
        <v>1.65</v>
      </c>
      <c r="H92" s="1">
        <v>4999</v>
      </c>
      <c r="I92" s="1">
        <v>8248.35</v>
      </c>
      <c r="J92" s="1">
        <v>1200</v>
      </c>
      <c r="K92" s="1" t="s">
        <v>20</v>
      </c>
      <c r="L92" s="1">
        <v>9448.35</v>
      </c>
      <c r="M92" s="1">
        <v>283.45</v>
      </c>
      <c r="N92" s="1">
        <v>9731.7999999999993</v>
      </c>
      <c r="O92" s="1">
        <v>9730</v>
      </c>
      <c r="P92" s="7">
        <v>1.8</v>
      </c>
    </row>
    <row r="93" spans="1:16">
      <c r="A93" s="1">
        <v>2619</v>
      </c>
      <c r="B93" s="14" t="s">
        <v>539</v>
      </c>
      <c r="C93" s="1" t="s">
        <v>540</v>
      </c>
      <c r="D93" s="1" t="s">
        <v>35</v>
      </c>
      <c r="E93" s="1" t="s">
        <v>271</v>
      </c>
      <c r="F93" s="1" t="s">
        <v>541</v>
      </c>
      <c r="G93" s="1">
        <v>1.65</v>
      </c>
      <c r="H93" s="1">
        <v>4861</v>
      </c>
      <c r="I93" s="1">
        <v>8020.65</v>
      </c>
      <c r="J93" s="1">
        <v>1400</v>
      </c>
      <c r="K93" s="1" t="s">
        <v>20</v>
      </c>
      <c r="L93" s="1">
        <v>9420.65</v>
      </c>
      <c r="M93" s="1">
        <v>282.61950000000002</v>
      </c>
      <c r="N93" s="1">
        <v>9703.2695000000003</v>
      </c>
      <c r="O93" s="1">
        <v>9700</v>
      </c>
      <c r="P93" s="7">
        <v>3.2694999999999999</v>
      </c>
    </row>
    <row r="94" spans="1:16">
      <c r="A94" s="1">
        <v>2488</v>
      </c>
      <c r="B94" s="14" t="s">
        <v>266</v>
      </c>
      <c r="C94" s="1" t="s">
        <v>278</v>
      </c>
      <c r="D94" s="1" t="s">
        <v>84</v>
      </c>
      <c r="E94" s="1" t="s">
        <v>279</v>
      </c>
      <c r="F94" s="1" t="s">
        <v>280</v>
      </c>
      <c r="G94" s="1">
        <v>1.669</v>
      </c>
      <c r="H94" s="1">
        <v>5013</v>
      </c>
      <c r="I94" s="1">
        <v>8366.7000000000007</v>
      </c>
      <c r="J94" s="1">
        <v>900</v>
      </c>
      <c r="K94" s="1">
        <v>80</v>
      </c>
      <c r="L94" s="1">
        <v>9346.7000000000007</v>
      </c>
      <c r="M94" s="1">
        <v>280.39999999999998</v>
      </c>
      <c r="N94" s="1">
        <v>9627.1</v>
      </c>
      <c r="O94" s="1">
        <v>9620</v>
      </c>
      <c r="P94" s="7">
        <v>7.1</v>
      </c>
    </row>
    <row r="95" spans="1:16">
      <c r="A95" s="1">
        <v>2492</v>
      </c>
      <c r="B95" s="14" t="s">
        <v>266</v>
      </c>
      <c r="C95" s="1" t="s">
        <v>286</v>
      </c>
      <c r="D95" s="1" t="s">
        <v>26</v>
      </c>
      <c r="E95" s="1" t="s">
        <v>279</v>
      </c>
      <c r="F95" s="1" t="s">
        <v>287</v>
      </c>
      <c r="G95" s="1">
        <v>1.669</v>
      </c>
      <c r="H95" s="1">
        <v>5013</v>
      </c>
      <c r="I95" s="1">
        <v>8366.7000000000007</v>
      </c>
      <c r="J95" s="1">
        <v>1250</v>
      </c>
      <c r="K95" s="1" t="s">
        <v>20</v>
      </c>
      <c r="L95" s="1">
        <v>9616.7000000000007</v>
      </c>
      <c r="M95" s="1">
        <v>288.5</v>
      </c>
      <c r="N95" s="1">
        <v>9905.2000000000007</v>
      </c>
      <c r="O95" s="1">
        <v>9900</v>
      </c>
      <c r="P95" s="7">
        <v>5.2</v>
      </c>
    </row>
    <row r="96" spans="1:16">
      <c r="A96" s="1">
        <v>2467</v>
      </c>
      <c r="B96" s="15" t="s">
        <v>216</v>
      </c>
      <c r="C96" s="1" t="s">
        <v>217</v>
      </c>
      <c r="D96" s="1" t="s">
        <v>218</v>
      </c>
      <c r="E96" s="1" t="s">
        <v>118</v>
      </c>
      <c r="F96" s="1" t="s">
        <v>219</v>
      </c>
      <c r="G96" s="1">
        <v>1.67</v>
      </c>
      <c r="H96" s="1">
        <v>5037</v>
      </c>
      <c r="I96" s="1">
        <v>8411.7900000000009</v>
      </c>
      <c r="J96" s="1">
        <v>1300</v>
      </c>
      <c r="K96" s="1" t="s">
        <v>20</v>
      </c>
      <c r="L96" s="1">
        <v>9711.7900000000009</v>
      </c>
      <c r="M96" s="1">
        <v>291.35000000000002</v>
      </c>
      <c r="N96" s="1">
        <v>10003.14</v>
      </c>
      <c r="O96" s="1">
        <v>10000</v>
      </c>
      <c r="P96" s="7">
        <v>3.14</v>
      </c>
    </row>
    <row r="97" spans="1:16">
      <c r="A97" s="1">
        <v>2563</v>
      </c>
      <c r="B97" s="14" t="s">
        <v>385</v>
      </c>
      <c r="C97" s="1" t="s">
        <v>390</v>
      </c>
      <c r="D97" s="1" t="s">
        <v>69</v>
      </c>
      <c r="E97" s="1" t="s">
        <v>22</v>
      </c>
      <c r="F97" s="1" t="s">
        <v>391</v>
      </c>
      <c r="G97" s="1">
        <v>1.68</v>
      </c>
      <c r="H97" s="1">
        <v>5041</v>
      </c>
      <c r="I97" s="1">
        <v>8468.8799999999992</v>
      </c>
      <c r="J97" s="1">
        <v>1050</v>
      </c>
      <c r="K97" s="1" t="s">
        <v>20</v>
      </c>
      <c r="L97" s="1">
        <v>9518.8799999999992</v>
      </c>
      <c r="M97" s="1">
        <v>285.57</v>
      </c>
      <c r="N97" s="1">
        <v>9804.4500000000007</v>
      </c>
      <c r="O97" s="1">
        <v>9800</v>
      </c>
      <c r="P97" s="7">
        <v>4.45</v>
      </c>
    </row>
    <row r="98" spans="1:16">
      <c r="A98" s="1">
        <v>2573</v>
      </c>
      <c r="B98" s="15" t="s">
        <v>399</v>
      </c>
      <c r="C98" s="1" t="s">
        <v>410</v>
      </c>
      <c r="D98" s="1" t="s">
        <v>45</v>
      </c>
      <c r="E98" s="1" t="s">
        <v>271</v>
      </c>
      <c r="F98" s="1" t="s">
        <v>411</v>
      </c>
      <c r="G98" s="1">
        <v>1.69</v>
      </c>
      <c r="H98" s="1">
        <v>5036</v>
      </c>
      <c r="I98" s="1">
        <v>8510.84</v>
      </c>
      <c r="J98" s="1">
        <v>1300</v>
      </c>
      <c r="K98" s="1">
        <v>100</v>
      </c>
      <c r="L98" s="1">
        <v>9910.84</v>
      </c>
      <c r="M98" s="1">
        <v>297.33</v>
      </c>
      <c r="N98" s="1">
        <v>10208.17</v>
      </c>
      <c r="O98" s="1">
        <v>10200</v>
      </c>
      <c r="P98" s="7">
        <v>8.17</v>
      </c>
    </row>
    <row r="99" spans="1:16">
      <c r="A99" s="1">
        <v>2593</v>
      </c>
      <c r="B99" s="15" t="s">
        <v>455</v>
      </c>
      <c r="C99" s="1" t="s">
        <v>456</v>
      </c>
      <c r="D99" s="1" t="s">
        <v>31</v>
      </c>
      <c r="E99" s="1" t="s">
        <v>22</v>
      </c>
      <c r="F99" s="1" t="s">
        <v>457</v>
      </c>
      <c r="G99" s="1">
        <v>1.71</v>
      </c>
      <c r="H99" s="1">
        <v>4785</v>
      </c>
      <c r="I99" s="1">
        <v>8182.35</v>
      </c>
      <c r="J99" s="1">
        <v>1400</v>
      </c>
      <c r="K99" s="1" t="s">
        <v>20</v>
      </c>
      <c r="L99" s="1">
        <v>9582.35</v>
      </c>
      <c r="M99" s="1">
        <v>287.47050000000002</v>
      </c>
      <c r="N99" s="1">
        <v>9869.82</v>
      </c>
      <c r="O99" s="1">
        <v>9850</v>
      </c>
      <c r="P99" s="7">
        <v>19.820499999999999</v>
      </c>
    </row>
    <row r="100" spans="1:16">
      <c r="A100" s="1">
        <v>2629</v>
      </c>
      <c r="B100" s="14" t="s">
        <v>561</v>
      </c>
      <c r="C100" s="1" t="s">
        <v>564</v>
      </c>
      <c r="D100" s="1" t="s">
        <v>69</v>
      </c>
      <c r="E100" s="1" t="s">
        <v>565</v>
      </c>
      <c r="F100" s="1" t="s">
        <v>566</v>
      </c>
      <c r="G100" s="1">
        <v>1.8</v>
      </c>
      <c r="H100" s="1">
        <v>4923</v>
      </c>
      <c r="I100" s="1">
        <v>8861.4</v>
      </c>
      <c r="J100" s="1">
        <v>1300</v>
      </c>
      <c r="K100" s="1" t="s">
        <v>20</v>
      </c>
      <c r="L100" s="1">
        <v>10161.4</v>
      </c>
      <c r="M100" s="1">
        <v>304.84199999999998</v>
      </c>
      <c r="N100" s="1">
        <v>10466.242</v>
      </c>
      <c r="O100" s="1">
        <v>10460</v>
      </c>
      <c r="P100" s="7">
        <v>6.242</v>
      </c>
    </row>
    <row r="101" spans="1:16">
      <c r="A101" s="1">
        <v>2529</v>
      </c>
      <c r="B101" s="14" t="s">
        <v>314</v>
      </c>
      <c r="C101" s="1" t="s">
        <v>357</v>
      </c>
      <c r="D101" s="1" t="s">
        <v>84</v>
      </c>
      <c r="E101" s="1" t="s">
        <v>22</v>
      </c>
      <c r="F101" s="1" t="s">
        <v>358</v>
      </c>
      <c r="G101" s="1">
        <v>1.81</v>
      </c>
      <c r="H101" s="1">
        <v>5003</v>
      </c>
      <c r="I101" s="1">
        <v>9055.43</v>
      </c>
      <c r="J101" s="1">
        <v>1300</v>
      </c>
      <c r="K101" s="1" t="s">
        <v>20</v>
      </c>
      <c r="L101" s="1">
        <v>10355.43</v>
      </c>
      <c r="M101" s="1">
        <v>310.66000000000003</v>
      </c>
      <c r="N101" s="1">
        <v>10666.09</v>
      </c>
      <c r="O101" s="1">
        <v>10660</v>
      </c>
      <c r="P101" s="7">
        <v>6.09</v>
      </c>
    </row>
    <row r="102" spans="1:16">
      <c r="A102" s="1">
        <v>2581</v>
      </c>
      <c r="B102" s="15" t="s">
        <v>426</v>
      </c>
      <c r="C102" s="1" t="s">
        <v>429</v>
      </c>
      <c r="D102" s="1" t="s">
        <v>31</v>
      </c>
      <c r="E102" s="1" t="s">
        <v>27</v>
      </c>
      <c r="F102" s="1" t="s">
        <v>430</v>
      </c>
      <c r="G102" s="1">
        <v>1.84</v>
      </c>
      <c r="H102" s="1">
        <v>4975</v>
      </c>
      <c r="I102" s="1">
        <v>9154</v>
      </c>
      <c r="J102" s="1">
        <v>1300</v>
      </c>
      <c r="K102" s="1" t="s">
        <v>20</v>
      </c>
      <c r="L102" s="1">
        <v>10454</v>
      </c>
      <c r="M102" s="1">
        <v>313.62</v>
      </c>
      <c r="N102" s="1">
        <v>10767.62</v>
      </c>
      <c r="O102" s="1">
        <v>10770</v>
      </c>
      <c r="P102" s="7">
        <v>-2.38</v>
      </c>
    </row>
    <row r="103" spans="1:16">
      <c r="A103" s="1">
        <v>2471</v>
      </c>
      <c r="B103" s="15" t="s">
        <v>232</v>
      </c>
      <c r="C103" s="1" t="s">
        <v>233</v>
      </c>
      <c r="D103" s="1" t="s">
        <v>17</v>
      </c>
      <c r="E103" s="1" t="s">
        <v>234</v>
      </c>
      <c r="F103" s="1" t="s">
        <v>235</v>
      </c>
      <c r="G103" s="1">
        <v>1.86</v>
      </c>
      <c r="H103" s="1">
        <v>5024</v>
      </c>
      <c r="I103" s="1">
        <v>9344.64</v>
      </c>
      <c r="J103" s="1">
        <v>1400</v>
      </c>
      <c r="K103" s="1">
        <v>80</v>
      </c>
      <c r="L103" s="1">
        <v>10824.64</v>
      </c>
      <c r="M103" s="1">
        <v>324.74</v>
      </c>
      <c r="N103" s="1">
        <v>11149.38</v>
      </c>
      <c r="O103" s="1">
        <v>11150</v>
      </c>
      <c r="P103" s="7">
        <v>-0.62</v>
      </c>
    </row>
    <row r="104" spans="1:16">
      <c r="A104" s="2">
        <v>2704</v>
      </c>
      <c r="B104" s="16" t="s">
        <v>722</v>
      </c>
      <c r="C104" s="2" t="s">
        <v>727</v>
      </c>
      <c r="D104" s="1" t="s">
        <v>65</v>
      </c>
      <c r="E104" s="2" t="s">
        <v>271</v>
      </c>
      <c r="F104" s="2" t="s">
        <v>728</v>
      </c>
      <c r="G104" s="2">
        <v>1.88</v>
      </c>
      <c r="H104" s="2">
        <v>4835</v>
      </c>
      <c r="I104" s="2">
        <v>9089.7999999999993</v>
      </c>
      <c r="J104" s="2">
        <v>1500</v>
      </c>
      <c r="K104" s="2" t="s">
        <v>20</v>
      </c>
      <c r="L104" s="2">
        <v>10589.8</v>
      </c>
      <c r="M104" s="2">
        <v>317.69</v>
      </c>
      <c r="N104" s="2">
        <v>10907.49</v>
      </c>
      <c r="O104" s="2">
        <v>10900</v>
      </c>
      <c r="P104" s="8">
        <v>7.49</v>
      </c>
    </row>
    <row r="105" spans="1:16">
      <c r="A105" s="1">
        <v>2428</v>
      </c>
      <c r="B105" s="14" t="s">
        <v>67</v>
      </c>
      <c r="C105" s="1" t="s">
        <v>68</v>
      </c>
      <c r="D105" s="1" t="s">
        <v>69</v>
      </c>
      <c r="E105" s="1" t="s">
        <v>27</v>
      </c>
      <c r="F105" s="1" t="s">
        <v>70</v>
      </c>
      <c r="G105" s="1">
        <v>1.89</v>
      </c>
      <c r="H105" s="1">
        <v>5044</v>
      </c>
      <c r="I105" s="1">
        <v>9533.16</v>
      </c>
      <c r="J105" s="1">
        <v>1300</v>
      </c>
      <c r="K105" s="1" t="s">
        <v>20</v>
      </c>
      <c r="L105" s="1">
        <v>10833.16</v>
      </c>
      <c r="M105" s="1">
        <v>324.99</v>
      </c>
      <c r="N105" s="1">
        <v>11158.15</v>
      </c>
      <c r="O105" s="1">
        <v>11160</v>
      </c>
      <c r="P105" s="7">
        <v>-1.85</v>
      </c>
    </row>
    <row r="106" spans="1:16">
      <c r="A106" s="1">
        <v>2587</v>
      </c>
      <c r="B106" s="15" t="s">
        <v>433</v>
      </c>
      <c r="C106" s="1" t="s">
        <v>111</v>
      </c>
      <c r="D106" s="1" t="s">
        <v>52</v>
      </c>
      <c r="E106" s="1" t="s">
        <v>27</v>
      </c>
      <c r="F106" s="1" t="s">
        <v>442</v>
      </c>
      <c r="G106" s="1">
        <v>1.89</v>
      </c>
      <c r="H106" s="1">
        <v>4850</v>
      </c>
      <c r="I106" s="1">
        <v>9166.5</v>
      </c>
      <c r="J106" s="1">
        <v>1300</v>
      </c>
      <c r="K106" s="1" t="s">
        <v>20</v>
      </c>
      <c r="L106" s="1">
        <v>10466.5</v>
      </c>
      <c r="M106" s="1">
        <v>313.995</v>
      </c>
      <c r="N106" s="1">
        <v>10780.5</v>
      </c>
      <c r="O106" s="1">
        <v>10780</v>
      </c>
      <c r="P106" s="7">
        <v>0.495</v>
      </c>
    </row>
    <row r="107" spans="1:16">
      <c r="A107" s="1">
        <v>2590</v>
      </c>
      <c r="B107" s="14" t="s">
        <v>448</v>
      </c>
      <c r="C107" s="1" t="s">
        <v>449</v>
      </c>
      <c r="D107" s="1" t="s">
        <v>62</v>
      </c>
      <c r="E107" s="1" t="s">
        <v>27</v>
      </c>
      <c r="F107" s="1" t="s">
        <v>450</v>
      </c>
      <c r="G107" s="1">
        <v>1.89</v>
      </c>
      <c r="H107" s="1">
        <v>4838</v>
      </c>
      <c r="I107" s="1">
        <v>9143.82</v>
      </c>
      <c r="J107" s="1">
        <v>1250</v>
      </c>
      <c r="K107" s="1" t="s">
        <v>20</v>
      </c>
      <c r="L107" s="1">
        <v>10393.82</v>
      </c>
      <c r="M107" s="1">
        <v>311.81459999999998</v>
      </c>
      <c r="N107" s="1">
        <v>10705.63</v>
      </c>
      <c r="O107" s="1">
        <v>10700</v>
      </c>
      <c r="P107" s="7">
        <v>5.6345999999999998</v>
      </c>
    </row>
    <row r="108" spans="1:16">
      <c r="A108" s="1">
        <v>2486</v>
      </c>
      <c r="B108" s="14" t="s">
        <v>266</v>
      </c>
      <c r="C108" s="1" t="s">
        <v>275</v>
      </c>
      <c r="D108" s="1" t="s">
        <v>76</v>
      </c>
      <c r="E108" s="1" t="s">
        <v>27</v>
      </c>
      <c r="F108" s="1" t="s">
        <v>276</v>
      </c>
      <c r="G108" s="1">
        <v>1.9</v>
      </c>
      <c r="H108" s="1">
        <v>5013</v>
      </c>
      <c r="I108" s="1">
        <v>9524.7000000000007</v>
      </c>
      <c r="J108" s="1">
        <v>900</v>
      </c>
      <c r="K108" s="1" t="s">
        <v>20</v>
      </c>
      <c r="L108" s="1">
        <v>10424.700000000001</v>
      </c>
      <c r="M108" s="1">
        <v>312.74</v>
      </c>
      <c r="N108" s="1">
        <v>10737.44</v>
      </c>
      <c r="O108" s="1">
        <v>10730</v>
      </c>
      <c r="P108" s="7">
        <v>7.44</v>
      </c>
    </row>
    <row r="109" spans="1:16">
      <c r="A109" s="1">
        <v>2417</v>
      </c>
      <c r="B109" s="15" t="s">
        <v>29</v>
      </c>
      <c r="C109" s="1" t="s">
        <v>30</v>
      </c>
      <c r="D109" s="1" t="s">
        <v>31</v>
      </c>
      <c r="E109" s="1" t="s">
        <v>27</v>
      </c>
      <c r="F109" s="1" t="s">
        <v>32</v>
      </c>
      <c r="G109" s="1">
        <v>1.93</v>
      </c>
      <c r="H109" s="1">
        <v>5037</v>
      </c>
      <c r="I109" s="1">
        <v>9721.41</v>
      </c>
      <c r="J109" s="1">
        <v>1300</v>
      </c>
      <c r="K109" s="1" t="s">
        <v>20</v>
      </c>
      <c r="L109" s="1">
        <v>11021.41</v>
      </c>
      <c r="M109" s="1">
        <v>330.64</v>
      </c>
      <c r="N109" s="1">
        <v>11352.05</v>
      </c>
      <c r="O109" s="1">
        <v>11350</v>
      </c>
      <c r="P109" s="7">
        <v>2.0499999999999998</v>
      </c>
    </row>
    <row r="110" spans="1:16">
      <c r="A110" s="1">
        <v>2426</v>
      </c>
      <c r="B110" s="14" t="s">
        <v>55</v>
      </c>
      <c r="C110" s="1" t="s">
        <v>61</v>
      </c>
      <c r="D110" s="1" t="s">
        <v>62</v>
      </c>
      <c r="E110" s="1" t="s">
        <v>22</v>
      </c>
      <c r="F110" s="1" t="s">
        <v>63</v>
      </c>
      <c r="G110" s="1">
        <v>1.94</v>
      </c>
      <c r="H110" s="1">
        <v>5033</v>
      </c>
      <c r="I110" s="1">
        <v>9764.02</v>
      </c>
      <c r="J110" s="1">
        <v>1300</v>
      </c>
      <c r="K110" s="1" t="s">
        <v>20</v>
      </c>
      <c r="L110" s="1">
        <v>11064.02</v>
      </c>
      <c r="M110" s="1">
        <v>331.92</v>
      </c>
      <c r="N110" s="1">
        <v>11395.94</v>
      </c>
      <c r="O110" s="1">
        <v>11387</v>
      </c>
      <c r="P110" s="7">
        <v>8.94</v>
      </c>
    </row>
    <row r="111" spans="1:16">
      <c r="A111" s="1">
        <v>2450</v>
      </c>
      <c r="B111" s="15" t="s">
        <v>146</v>
      </c>
      <c r="C111" s="1" t="s">
        <v>147</v>
      </c>
      <c r="D111" s="1" t="s">
        <v>148</v>
      </c>
      <c r="E111" s="1" t="s">
        <v>149</v>
      </c>
      <c r="F111" s="1" t="s">
        <v>151</v>
      </c>
      <c r="G111" s="1">
        <v>1.97</v>
      </c>
      <c r="H111" s="1">
        <v>4962</v>
      </c>
      <c r="I111" s="1">
        <v>20443.439999999999</v>
      </c>
      <c r="J111" s="1">
        <v>2600</v>
      </c>
      <c r="K111" s="1">
        <v>400</v>
      </c>
      <c r="L111" s="1">
        <v>23443.439999999999</v>
      </c>
      <c r="M111" s="1">
        <v>703.3</v>
      </c>
      <c r="N111" s="1">
        <v>24146.74</v>
      </c>
      <c r="O111" s="1">
        <v>24140</v>
      </c>
      <c r="P111" s="7">
        <v>6.74</v>
      </c>
    </row>
    <row r="112" spans="1:16">
      <c r="A112" s="2">
        <v>2700</v>
      </c>
      <c r="B112" s="16" t="s">
        <v>717</v>
      </c>
      <c r="C112" s="2" t="s">
        <v>718</v>
      </c>
      <c r="D112" s="1" t="s">
        <v>52</v>
      </c>
      <c r="E112" s="2" t="s">
        <v>271</v>
      </c>
      <c r="F112" s="2" t="s">
        <v>719</v>
      </c>
      <c r="G112" s="2">
        <v>1.98</v>
      </c>
      <c r="H112" s="2">
        <v>4850</v>
      </c>
      <c r="I112" s="2">
        <v>9603</v>
      </c>
      <c r="J112" s="2">
        <v>1500</v>
      </c>
      <c r="K112" s="2">
        <v>100</v>
      </c>
      <c r="L112" s="2">
        <v>11203</v>
      </c>
      <c r="M112" s="2">
        <v>336.09</v>
      </c>
      <c r="N112" s="2">
        <v>11539.09</v>
      </c>
      <c r="O112" s="2">
        <v>11500</v>
      </c>
      <c r="P112" s="8">
        <v>39.090000000000003</v>
      </c>
    </row>
    <row r="113" spans="1:16">
      <c r="A113" s="1">
        <v>2547</v>
      </c>
      <c r="B113" s="14" t="s">
        <v>488</v>
      </c>
      <c r="C113" s="1" t="s">
        <v>489</v>
      </c>
      <c r="D113" s="1" t="s">
        <v>31</v>
      </c>
      <c r="E113" s="1" t="s">
        <v>22</v>
      </c>
      <c r="F113" s="1" t="s">
        <v>490</v>
      </c>
      <c r="G113" s="1">
        <v>2</v>
      </c>
      <c r="H113" s="1">
        <v>4871</v>
      </c>
      <c r="I113" s="1">
        <v>9742</v>
      </c>
      <c r="J113" s="1">
        <v>1400</v>
      </c>
      <c r="K113" s="1">
        <v>50</v>
      </c>
      <c r="L113" s="1">
        <v>11192</v>
      </c>
      <c r="M113" s="1">
        <v>335.76</v>
      </c>
      <c r="N113" s="1">
        <v>11527.76</v>
      </c>
      <c r="O113" s="1">
        <v>11520</v>
      </c>
      <c r="P113" s="7">
        <v>7.76</v>
      </c>
    </row>
    <row r="114" spans="1:16">
      <c r="A114" s="2">
        <v>2721</v>
      </c>
      <c r="B114" s="17" t="s">
        <v>765</v>
      </c>
      <c r="C114" s="2" t="s">
        <v>766</v>
      </c>
      <c r="D114" s="1" t="s">
        <v>767</v>
      </c>
      <c r="E114" s="2" t="s">
        <v>768</v>
      </c>
      <c r="F114" s="2" t="s">
        <v>769</v>
      </c>
      <c r="G114" s="2">
        <v>2</v>
      </c>
      <c r="H114" s="2">
        <v>4000</v>
      </c>
      <c r="I114" s="2">
        <f>(G114*H114)</f>
        <v>8000</v>
      </c>
      <c r="J114" s="2">
        <v>900</v>
      </c>
      <c r="K114" s="2">
        <v>50</v>
      </c>
      <c r="L114" s="2">
        <f>(I114+J114+K114)</f>
        <v>8950</v>
      </c>
      <c r="M114" s="2">
        <f>(L114*3%)</f>
        <v>268.5</v>
      </c>
      <c r="N114" s="2">
        <f>(L114+M114)</f>
        <v>9218.5</v>
      </c>
      <c r="O114" s="2">
        <v>9200</v>
      </c>
      <c r="P114" s="8">
        <f>(N114-O114)</f>
        <v>18.5</v>
      </c>
    </row>
    <row r="115" spans="1:16">
      <c r="A115" s="2">
        <v>2724</v>
      </c>
      <c r="B115" s="17" t="s">
        <v>780</v>
      </c>
      <c r="C115" s="2" t="s">
        <v>782</v>
      </c>
      <c r="D115" s="1" t="s">
        <v>782</v>
      </c>
      <c r="E115" s="2" t="s">
        <v>782</v>
      </c>
      <c r="F115" s="2" t="s">
        <v>782</v>
      </c>
      <c r="G115" s="2">
        <v>2</v>
      </c>
      <c r="H115" s="2">
        <v>4000</v>
      </c>
      <c r="I115" s="2">
        <f>(Table423[[#This Row],[Waight]]*Table423[[#This Row],[Rate]])</f>
        <v>8000</v>
      </c>
      <c r="J115" s="2">
        <v>800</v>
      </c>
      <c r="K115" s="2"/>
      <c r="L115" s="2">
        <f>(Table423[[#This Row],[Gold value]]+Table423[[#This Row],[Making Charge]])</f>
        <v>8800</v>
      </c>
      <c r="M115" s="2">
        <f>(Table423[[#This Row],[ Amount]]*3%)</f>
        <v>264</v>
      </c>
      <c r="N115" s="2">
        <f>(Table423[[#This Row],[ Amount]]+Table423[[#This Row],[GST (3%)]])</f>
        <v>9064</v>
      </c>
      <c r="O115" s="2">
        <v>9000</v>
      </c>
      <c r="P115" s="8">
        <f>(Table423[[#This Row],[Net Amount]]-Table423[[#This Row],[Balance]])</f>
        <v>64</v>
      </c>
    </row>
    <row r="116" spans="1:16">
      <c r="A116" s="1">
        <v>2526</v>
      </c>
      <c r="B116" s="15" t="s">
        <v>314</v>
      </c>
      <c r="C116" s="1" t="s">
        <v>56</v>
      </c>
      <c r="D116" s="1" t="s">
        <v>38</v>
      </c>
      <c r="E116" s="1" t="s">
        <v>22</v>
      </c>
      <c r="F116" s="1" t="s">
        <v>351</v>
      </c>
      <c r="G116" s="1">
        <v>2.0099999999999998</v>
      </c>
      <c r="H116" s="1">
        <v>5003</v>
      </c>
      <c r="I116" s="1">
        <v>10056.030000000001</v>
      </c>
      <c r="J116" s="1">
        <v>1500</v>
      </c>
      <c r="K116" s="1" t="s">
        <v>20</v>
      </c>
      <c r="L116" s="1">
        <v>11556.03</v>
      </c>
      <c r="M116" s="1">
        <v>346.68</v>
      </c>
      <c r="N116" s="1">
        <v>11902.71</v>
      </c>
      <c r="O116" s="1">
        <v>11900</v>
      </c>
      <c r="P116" s="7">
        <v>2.71</v>
      </c>
    </row>
    <row r="117" spans="1:16">
      <c r="A117" s="2">
        <v>2654</v>
      </c>
      <c r="B117" s="16" t="s">
        <v>608</v>
      </c>
      <c r="C117" s="2" t="s">
        <v>621</v>
      </c>
      <c r="D117" s="1" t="s">
        <v>31</v>
      </c>
      <c r="E117" s="2" t="s">
        <v>27</v>
      </c>
      <c r="F117" s="2" t="s">
        <v>622</v>
      </c>
      <c r="G117" s="2">
        <v>2.02</v>
      </c>
      <c r="H117" s="2">
        <v>4890</v>
      </c>
      <c r="I117" s="2">
        <v>9877.7999999999993</v>
      </c>
      <c r="J117" s="2">
        <v>1600</v>
      </c>
      <c r="K117" s="2" t="s">
        <v>20</v>
      </c>
      <c r="L117" s="2">
        <v>11477.8</v>
      </c>
      <c r="M117" s="2">
        <v>344.33</v>
      </c>
      <c r="N117" s="2">
        <v>11822.13</v>
      </c>
      <c r="O117" s="2">
        <v>11800</v>
      </c>
      <c r="P117" s="8">
        <v>22.13</v>
      </c>
    </row>
    <row r="118" spans="1:16">
      <c r="A118" s="2">
        <v>2662</v>
      </c>
      <c r="B118" s="16" t="s">
        <v>639</v>
      </c>
      <c r="C118" s="2" t="s">
        <v>640</v>
      </c>
      <c r="D118" s="1" t="s">
        <v>57</v>
      </c>
      <c r="E118" s="2" t="s">
        <v>360</v>
      </c>
      <c r="F118" s="2" t="s">
        <v>641</v>
      </c>
      <c r="G118" s="2">
        <v>2.0499999999999998</v>
      </c>
      <c r="H118" s="2">
        <v>4833</v>
      </c>
      <c r="I118" s="2">
        <v>9907.65</v>
      </c>
      <c r="J118" s="2">
        <v>1600</v>
      </c>
      <c r="K118" s="2">
        <v>200</v>
      </c>
      <c r="L118" s="2">
        <v>11707.65</v>
      </c>
      <c r="M118" s="2">
        <v>351.23</v>
      </c>
      <c r="N118" s="2">
        <v>12058.88</v>
      </c>
      <c r="O118" s="2">
        <v>12000</v>
      </c>
      <c r="P118" s="8">
        <v>58.88</v>
      </c>
    </row>
    <row r="119" spans="1:16">
      <c r="A119" s="2">
        <v>2672</v>
      </c>
      <c r="B119" s="16" t="s">
        <v>659</v>
      </c>
      <c r="C119" s="2" t="s">
        <v>663</v>
      </c>
      <c r="D119" s="1" t="s">
        <v>65</v>
      </c>
      <c r="E119" s="2" t="s">
        <v>27</v>
      </c>
      <c r="F119" s="2" t="s">
        <v>664</v>
      </c>
      <c r="G119" s="2">
        <v>2.0499999999999998</v>
      </c>
      <c r="H119" s="2">
        <v>4850</v>
      </c>
      <c r="I119" s="2">
        <v>9942.5</v>
      </c>
      <c r="J119" s="2">
        <v>1700</v>
      </c>
      <c r="K119" s="2" t="s">
        <v>20</v>
      </c>
      <c r="L119" s="2">
        <v>11642.5</v>
      </c>
      <c r="M119" s="2">
        <v>349.28</v>
      </c>
      <c r="N119" s="2">
        <v>11991.78</v>
      </c>
      <c r="O119" s="2">
        <v>11990</v>
      </c>
      <c r="P119" s="8">
        <v>1.77</v>
      </c>
    </row>
    <row r="120" spans="1:16">
      <c r="A120" s="1">
        <v>2557</v>
      </c>
      <c r="B120" s="15" t="s">
        <v>368</v>
      </c>
      <c r="C120" s="1" t="s">
        <v>369</v>
      </c>
      <c r="D120" s="1" t="s">
        <v>38</v>
      </c>
      <c r="E120" s="1" t="s">
        <v>27</v>
      </c>
      <c r="F120" s="1" t="s">
        <v>370</v>
      </c>
      <c r="G120" s="1">
        <v>2.09</v>
      </c>
      <c r="H120" s="1">
        <v>5020</v>
      </c>
      <c r="I120" s="1">
        <v>10491.8</v>
      </c>
      <c r="J120" s="1">
        <v>1500</v>
      </c>
      <c r="K120" s="1"/>
      <c r="L120" s="1">
        <v>11991.8</v>
      </c>
      <c r="M120" s="1">
        <v>359.75</v>
      </c>
      <c r="N120" s="1">
        <v>12351.55</v>
      </c>
      <c r="O120" s="1">
        <v>12350</v>
      </c>
      <c r="P120" s="7">
        <v>1.55</v>
      </c>
    </row>
    <row r="121" spans="1:16">
      <c r="A121" s="1">
        <v>2520</v>
      </c>
      <c r="B121" s="14" t="s">
        <v>314</v>
      </c>
      <c r="C121" s="1" t="s">
        <v>342</v>
      </c>
      <c r="D121" s="1" t="s">
        <v>57</v>
      </c>
      <c r="E121" s="1" t="s">
        <v>22</v>
      </c>
      <c r="F121" s="1" t="s">
        <v>343</v>
      </c>
      <c r="G121" s="1">
        <v>2.1</v>
      </c>
      <c r="H121" s="1">
        <v>5003</v>
      </c>
      <c r="I121" s="1">
        <v>10506.3</v>
      </c>
      <c r="J121" s="1">
        <v>1500</v>
      </c>
      <c r="K121" s="1" t="s">
        <v>20</v>
      </c>
      <c r="L121" s="1">
        <v>12006.3</v>
      </c>
      <c r="M121" s="1">
        <v>360.19</v>
      </c>
      <c r="N121" s="1">
        <v>12366.49</v>
      </c>
      <c r="O121" s="1">
        <v>12300</v>
      </c>
      <c r="P121" s="7">
        <v>66.489999999999995</v>
      </c>
    </row>
    <row r="122" spans="1:16">
      <c r="A122" s="1">
        <v>2425</v>
      </c>
      <c r="B122" s="15" t="s">
        <v>55</v>
      </c>
      <c r="C122" s="1" t="s">
        <v>56</v>
      </c>
      <c r="D122" s="1" t="s">
        <v>57</v>
      </c>
      <c r="E122" s="1" t="s">
        <v>22</v>
      </c>
      <c r="F122" s="1" t="s">
        <v>60</v>
      </c>
      <c r="G122" s="1">
        <v>2.11</v>
      </c>
      <c r="H122" s="1">
        <v>5033</v>
      </c>
      <c r="I122" s="1">
        <v>10619.63</v>
      </c>
      <c r="J122" s="1">
        <v>1500</v>
      </c>
      <c r="K122" s="1" t="s">
        <v>20</v>
      </c>
      <c r="L122" s="1">
        <v>12119.63</v>
      </c>
      <c r="M122" s="1">
        <v>363.59</v>
      </c>
      <c r="N122" s="1">
        <v>12483.22</v>
      </c>
      <c r="O122" s="1">
        <v>12480</v>
      </c>
      <c r="P122" s="7">
        <v>3.22</v>
      </c>
    </row>
    <row r="123" spans="1:16">
      <c r="A123" s="2">
        <v>2702</v>
      </c>
      <c r="B123" s="16" t="s">
        <v>722</v>
      </c>
      <c r="C123" s="2" t="s">
        <v>723</v>
      </c>
      <c r="D123" s="1" t="s">
        <v>57</v>
      </c>
      <c r="E123" s="2" t="s">
        <v>584</v>
      </c>
      <c r="F123" s="2" t="s">
        <v>724</v>
      </c>
      <c r="G123" s="2">
        <v>2.11</v>
      </c>
      <c r="H123" s="2">
        <v>4850</v>
      </c>
      <c r="I123" s="2">
        <v>10233.5</v>
      </c>
      <c r="J123" s="2">
        <v>1700</v>
      </c>
      <c r="K123" s="2" t="s">
        <v>20</v>
      </c>
      <c r="L123" s="2">
        <v>11933.5</v>
      </c>
      <c r="M123" s="2">
        <v>358.01</v>
      </c>
      <c r="N123" s="2">
        <v>12291.51</v>
      </c>
      <c r="O123" s="2">
        <v>12290</v>
      </c>
      <c r="P123" s="8">
        <v>1.5</v>
      </c>
    </row>
    <row r="124" spans="1:16">
      <c r="A124" s="1">
        <v>2558</v>
      </c>
      <c r="B124" s="14" t="s">
        <v>368</v>
      </c>
      <c r="C124" s="1" t="s">
        <v>371</v>
      </c>
      <c r="D124" s="1" t="s">
        <v>31</v>
      </c>
      <c r="E124" s="1" t="s">
        <v>372</v>
      </c>
      <c r="F124" s="1" t="s">
        <v>373</v>
      </c>
      <c r="G124" s="1">
        <v>2.13</v>
      </c>
      <c r="H124" s="1">
        <v>5020</v>
      </c>
      <c r="I124" s="1">
        <v>10692.6</v>
      </c>
      <c r="J124" s="1">
        <v>1500</v>
      </c>
      <c r="K124" s="1">
        <v>150</v>
      </c>
      <c r="L124" s="1">
        <v>12342.6</v>
      </c>
      <c r="M124" s="1">
        <v>370.28</v>
      </c>
      <c r="N124" s="1">
        <v>12712.88</v>
      </c>
      <c r="O124" s="1">
        <v>12700</v>
      </c>
      <c r="P124" s="7">
        <v>12.88</v>
      </c>
    </row>
    <row r="125" spans="1:16">
      <c r="A125" s="1">
        <v>2459</v>
      </c>
      <c r="B125" s="15" t="s">
        <v>183</v>
      </c>
      <c r="C125" s="1" t="s">
        <v>184</v>
      </c>
      <c r="D125" s="1" t="s">
        <v>185</v>
      </c>
      <c r="E125" s="1" t="s">
        <v>22</v>
      </c>
      <c r="F125" s="1" t="s">
        <v>188</v>
      </c>
      <c r="G125" s="1">
        <v>2.14</v>
      </c>
      <c r="H125" s="1">
        <v>4989</v>
      </c>
      <c r="I125" s="1">
        <v>20654.46</v>
      </c>
      <c r="J125" s="1">
        <v>3000</v>
      </c>
      <c r="K125" s="1" t="s">
        <v>20</v>
      </c>
      <c r="L125" s="1">
        <v>23654.46</v>
      </c>
      <c r="M125" s="1">
        <v>709.63</v>
      </c>
      <c r="N125" s="1">
        <v>24364.09</v>
      </c>
      <c r="O125" s="1">
        <v>24360</v>
      </c>
      <c r="P125" s="7">
        <v>4.09</v>
      </c>
    </row>
    <row r="126" spans="1:16">
      <c r="A126" s="1">
        <v>2450</v>
      </c>
      <c r="B126" s="14" t="s">
        <v>146</v>
      </c>
      <c r="C126" s="1" t="s">
        <v>147</v>
      </c>
      <c r="D126" s="1" t="s">
        <v>148</v>
      </c>
      <c r="E126" s="1" t="s">
        <v>149</v>
      </c>
      <c r="F126" s="1" t="s">
        <v>150</v>
      </c>
      <c r="G126" s="1">
        <v>2.15</v>
      </c>
      <c r="H126" s="1" t="s">
        <v>20</v>
      </c>
      <c r="I126" s="1" t="s">
        <v>20</v>
      </c>
      <c r="J126" s="1" t="s">
        <v>20</v>
      </c>
      <c r="K126" s="1" t="s">
        <v>20</v>
      </c>
      <c r="L126" s="1" t="s">
        <v>20</v>
      </c>
      <c r="M126" s="1" t="s">
        <v>20</v>
      </c>
      <c r="N126" s="1" t="s">
        <v>20</v>
      </c>
      <c r="O126" s="1" t="s">
        <v>20</v>
      </c>
      <c r="P126" s="7" t="s">
        <v>20</v>
      </c>
    </row>
    <row r="127" spans="1:16">
      <c r="A127" s="1">
        <v>2518</v>
      </c>
      <c r="B127" s="14" t="s">
        <v>314</v>
      </c>
      <c r="C127" s="1" t="s">
        <v>338</v>
      </c>
      <c r="D127" s="1" t="s">
        <v>48</v>
      </c>
      <c r="E127" s="1" t="s">
        <v>271</v>
      </c>
      <c r="F127" s="1" t="s">
        <v>339</v>
      </c>
      <c r="G127" s="1">
        <v>2.1800000000000002</v>
      </c>
      <c r="H127" s="1">
        <v>5003</v>
      </c>
      <c r="I127" s="1">
        <v>10906.54</v>
      </c>
      <c r="J127" s="1">
        <v>1500</v>
      </c>
      <c r="K127" s="1" t="s">
        <v>20</v>
      </c>
      <c r="L127" s="1">
        <v>12406.54</v>
      </c>
      <c r="M127" s="1">
        <v>372.2</v>
      </c>
      <c r="N127" s="1">
        <v>12778.74</v>
      </c>
      <c r="O127" s="1">
        <v>12700</v>
      </c>
      <c r="P127" s="7">
        <v>78.739999999999995</v>
      </c>
    </row>
    <row r="128" spans="1:16">
      <c r="A128" s="1">
        <v>2519</v>
      </c>
      <c r="B128" s="15" t="s">
        <v>314</v>
      </c>
      <c r="C128" s="1" t="s">
        <v>340</v>
      </c>
      <c r="D128" s="1" t="s">
        <v>52</v>
      </c>
      <c r="E128" s="1" t="s">
        <v>271</v>
      </c>
      <c r="F128" s="1" t="s">
        <v>341</v>
      </c>
      <c r="G128" s="1">
        <v>2.1800000000000002</v>
      </c>
      <c r="H128" s="1">
        <v>5003</v>
      </c>
      <c r="I128" s="1">
        <v>10906.54</v>
      </c>
      <c r="J128" s="1">
        <v>1500</v>
      </c>
      <c r="K128" s="1" t="s">
        <v>20</v>
      </c>
      <c r="L128" s="1">
        <v>12406.54</v>
      </c>
      <c r="M128" s="1">
        <v>372.2</v>
      </c>
      <c r="N128" s="1">
        <v>12778.74</v>
      </c>
      <c r="O128" s="1">
        <v>12700</v>
      </c>
      <c r="P128" s="7">
        <v>78.739999999999995</v>
      </c>
    </row>
    <row r="129" spans="1:16">
      <c r="A129" s="1">
        <v>2477</v>
      </c>
      <c r="B129" s="15" t="s">
        <v>249</v>
      </c>
      <c r="C129" s="1" t="s">
        <v>250</v>
      </c>
      <c r="D129" s="1" t="s">
        <v>45</v>
      </c>
      <c r="E129" s="1" t="s">
        <v>251</v>
      </c>
      <c r="F129" s="1" t="s">
        <v>252</v>
      </c>
      <c r="G129" s="1">
        <v>2.2000000000000002</v>
      </c>
      <c r="H129" s="1">
        <v>5060</v>
      </c>
      <c r="I129" s="1">
        <v>11132</v>
      </c>
      <c r="J129" s="1">
        <v>1500</v>
      </c>
      <c r="K129" s="1" t="s">
        <v>20</v>
      </c>
      <c r="L129" s="1">
        <v>12632</v>
      </c>
      <c r="M129" s="1">
        <v>378.96</v>
      </c>
      <c r="N129" s="1">
        <v>13010.96</v>
      </c>
      <c r="O129" s="1">
        <v>13000</v>
      </c>
      <c r="P129" s="7">
        <v>10.96</v>
      </c>
    </row>
    <row r="130" spans="1:16">
      <c r="A130" s="1">
        <v>2589</v>
      </c>
      <c r="B130" s="15" t="s">
        <v>443</v>
      </c>
      <c r="C130" s="1" t="s">
        <v>446</v>
      </c>
      <c r="D130" s="1" t="s">
        <v>57</v>
      </c>
      <c r="E130" s="1" t="s">
        <v>140</v>
      </c>
      <c r="F130" s="1" t="s">
        <v>447</v>
      </c>
      <c r="G130" s="1">
        <v>2.23</v>
      </c>
      <c r="H130" s="1">
        <v>4850</v>
      </c>
      <c r="I130" s="1">
        <v>10815.5</v>
      </c>
      <c r="J130" s="1">
        <v>1500</v>
      </c>
      <c r="K130" s="1">
        <v>80</v>
      </c>
      <c r="L130" s="1">
        <v>12395.5</v>
      </c>
      <c r="M130" s="1">
        <v>371.86500000000001</v>
      </c>
      <c r="N130" s="1">
        <v>12767.37</v>
      </c>
      <c r="O130" s="1">
        <v>12750</v>
      </c>
      <c r="P130" s="7">
        <v>17.364999999999998</v>
      </c>
    </row>
    <row r="131" spans="1:16">
      <c r="A131" s="1">
        <v>2513</v>
      </c>
      <c r="B131" s="15" t="s">
        <v>314</v>
      </c>
      <c r="C131" s="1" t="s">
        <v>329</v>
      </c>
      <c r="D131" s="1" t="s">
        <v>31</v>
      </c>
      <c r="E131" s="1"/>
      <c r="F131" s="1" t="s">
        <v>330</v>
      </c>
      <c r="G131" s="1">
        <v>2.25</v>
      </c>
      <c r="H131" s="1">
        <v>5003</v>
      </c>
      <c r="I131" s="1">
        <v>11256.75</v>
      </c>
      <c r="J131" s="1">
        <v>1400</v>
      </c>
      <c r="K131" s="1" t="s">
        <v>20</v>
      </c>
      <c r="L131" s="1">
        <v>12656.75</v>
      </c>
      <c r="M131" s="1">
        <v>379.7</v>
      </c>
      <c r="N131" s="1">
        <v>13036.45</v>
      </c>
      <c r="O131" s="1">
        <v>13000</v>
      </c>
      <c r="P131" s="7">
        <v>36.450000000000003</v>
      </c>
    </row>
    <row r="132" spans="1:16">
      <c r="A132" s="1">
        <v>2586</v>
      </c>
      <c r="B132" s="14" t="s">
        <v>433</v>
      </c>
      <c r="C132" s="1" t="s">
        <v>441</v>
      </c>
      <c r="D132" s="1" t="s">
        <v>48</v>
      </c>
      <c r="E132" s="1" t="s">
        <v>27</v>
      </c>
      <c r="F132" s="1" t="s">
        <v>330</v>
      </c>
      <c r="G132" s="1">
        <v>2.25</v>
      </c>
      <c r="H132" s="1">
        <v>4850</v>
      </c>
      <c r="I132" s="1">
        <v>10912.5</v>
      </c>
      <c r="J132" s="1">
        <v>1500</v>
      </c>
      <c r="K132" s="1" t="s">
        <v>20</v>
      </c>
      <c r="L132" s="1">
        <v>12412.5</v>
      </c>
      <c r="M132" s="1">
        <v>372.375</v>
      </c>
      <c r="N132" s="1">
        <v>12784.88</v>
      </c>
      <c r="O132" s="1">
        <v>12784</v>
      </c>
      <c r="P132" s="7">
        <v>0.875</v>
      </c>
    </row>
    <row r="133" spans="1:16">
      <c r="A133" s="1">
        <v>2433</v>
      </c>
      <c r="B133" s="15" t="s">
        <v>82</v>
      </c>
      <c r="C133" s="1" t="s">
        <v>86</v>
      </c>
      <c r="D133" s="1" t="s">
        <v>87</v>
      </c>
      <c r="E133" s="1" t="s">
        <v>27</v>
      </c>
      <c r="F133" s="1" t="s">
        <v>88</v>
      </c>
      <c r="G133" s="1">
        <v>2.27</v>
      </c>
      <c r="H133" s="1">
        <v>5095</v>
      </c>
      <c r="I133" s="1">
        <v>11565.65</v>
      </c>
      <c r="J133" s="1">
        <v>1600</v>
      </c>
      <c r="K133" s="1" t="s">
        <v>20</v>
      </c>
      <c r="L133" s="1">
        <v>13165.65</v>
      </c>
      <c r="M133" s="1">
        <v>394.97</v>
      </c>
      <c r="N133" s="1">
        <v>13560.62</v>
      </c>
      <c r="O133" s="1">
        <v>13560</v>
      </c>
      <c r="P133" s="7">
        <v>0.62</v>
      </c>
    </row>
    <row r="134" spans="1:16">
      <c r="A134" s="1">
        <v>2588</v>
      </c>
      <c r="B134" s="14" t="s">
        <v>443</v>
      </c>
      <c r="C134" s="1" t="s">
        <v>444</v>
      </c>
      <c r="D134" s="1" t="s">
        <v>57</v>
      </c>
      <c r="E134" s="1" t="s">
        <v>27</v>
      </c>
      <c r="F134" s="1" t="s">
        <v>445</v>
      </c>
      <c r="G134" s="1">
        <v>2.29</v>
      </c>
      <c r="H134" s="1">
        <v>4850</v>
      </c>
      <c r="I134" s="1">
        <v>11106.5</v>
      </c>
      <c r="J134" s="1">
        <v>1500</v>
      </c>
      <c r="K134" s="1" t="s">
        <v>20</v>
      </c>
      <c r="L134" s="1">
        <v>12606.5</v>
      </c>
      <c r="M134" s="1">
        <v>378.19499999999999</v>
      </c>
      <c r="N134" s="1">
        <v>12984.7</v>
      </c>
      <c r="O134" s="1">
        <v>12980</v>
      </c>
      <c r="P134" s="7">
        <v>4.6950000000000003</v>
      </c>
    </row>
    <row r="135" spans="1:16">
      <c r="A135" s="1">
        <v>2572</v>
      </c>
      <c r="B135" s="14" t="s">
        <v>399</v>
      </c>
      <c r="C135" s="1" t="s">
        <v>408</v>
      </c>
      <c r="D135" s="1" t="s">
        <v>31</v>
      </c>
      <c r="E135" s="1" t="s">
        <v>271</v>
      </c>
      <c r="F135" s="1" t="s">
        <v>409</v>
      </c>
      <c r="G135" s="1">
        <v>2.34</v>
      </c>
      <c r="H135" s="1">
        <v>5036</v>
      </c>
      <c r="I135" s="1">
        <v>11784.24</v>
      </c>
      <c r="J135" s="1">
        <v>1500</v>
      </c>
      <c r="K135" s="1" t="s">
        <v>20</v>
      </c>
      <c r="L135" s="1">
        <v>13284.24</v>
      </c>
      <c r="M135" s="1">
        <v>398.53</v>
      </c>
      <c r="N135" s="1">
        <v>13682.77</v>
      </c>
      <c r="O135" s="1">
        <v>13780</v>
      </c>
      <c r="P135" s="7">
        <v>-97.23</v>
      </c>
    </row>
    <row r="136" spans="1:16">
      <c r="A136" s="1">
        <v>2612</v>
      </c>
      <c r="B136" s="15" t="s">
        <v>516</v>
      </c>
      <c r="C136" s="1" t="s">
        <v>522</v>
      </c>
      <c r="D136" s="1" t="s">
        <v>52</v>
      </c>
      <c r="E136" s="1" t="s">
        <v>27</v>
      </c>
      <c r="F136" s="1" t="s">
        <v>523</v>
      </c>
      <c r="G136" s="1">
        <v>2.35</v>
      </c>
      <c r="H136" s="1">
        <v>4843</v>
      </c>
      <c r="I136" s="1">
        <v>11381.05</v>
      </c>
      <c r="J136" s="1">
        <v>1500</v>
      </c>
      <c r="K136" s="1" t="s">
        <v>20</v>
      </c>
      <c r="L136" s="1">
        <v>12881.05</v>
      </c>
      <c r="M136" s="1">
        <v>386.43150000000003</v>
      </c>
      <c r="N136" s="1">
        <v>13267.482</v>
      </c>
      <c r="O136" s="1">
        <v>13260</v>
      </c>
      <c r="P136" s="7">
        <v>7.4814999999999996</v>
      </c>
    </row>
    <row r="137" spans="1:16">
      <c r="A137" s="1">
        <v>2438</v>
      </c>
      <c r="B137" s="14" t="s">
        <v>97</v>
      </c>
      <c r="C137" s="1" t="s">
        <v>101</v>
      </c>
      <c r="D137" s="1" t="s">
        <v>20</v>
      </c>
      <c r="E137" s="1" t="s">
        <v>102</v>
      </c>
      <c r="F137" s="1" t="s">
        <v>103</v>
      </c>
      <c r="G137" s="1">
        <v>2.36</v>
      </c>
      <c r="H137" s="1">
        <v>4975</v>
      </c>
      <c r="I137" s="1">
        <v>11741</v>
      </c>
      <c r="J137" s="1">
        <v>1500</v>
      </c>
      <c r="K137" s="1" t="s">
        <v>20</v>
      </c>
      <c r="L137" s="1">
        <v>13241</v>
      </c>
      <c r="M137" s="1">
        <v>397.23</v>
      </c>
      <c r="N137" s="1">
        <v>13638.23</v>
      </c>
      <c r="O137" s="1">
        <v>13630</v>
      </c>
      <c r="P137" s="7">
        <v>8.23</v>
      </c>
    </row>
    <row r="138" spans="1:16">
      <c r="A138" s="1">
        <v>2514</v>
      </c>
      <c r="B138" s="14" t="s">
        <v>314</v>
      </c>
      <c r="C138" s="1" t="s">
        <v>331</v>
      </c>
      <c r="D138" s="1" t="s">
        <v>35</v>
      </c>
      <c r="E138" s="1" t="s">
        <v>27</v>
      </c>
      <c r="F138" s="1" t="s">
        <v>332</v>
      </c>
      <c r="G138" s="1">
        <v>2.37</v>
      </c>
      <c r="H138" s="1">
        <v>5003</v>
      </c>
      <c r="I138" s="1">
        <v>11857.11</v>
      </c>
      <c r="J138" s="1">
        <v>1400</v>
      </c>
      <c r="K138" s="1" t="s">
        <v>20</v>
      </c>
      <c r="L138" s="1">
        <v>13257.11</v>
      </c>
      <c r="M138" s="1">
        <v>397.71</v>
      </c>
      <c r="N138" s="1">
        <v>13654.82</v>
      </c>
      <c r="O138" s="1">
        <v>13650</v>
      </c>
      <c r="P138" s="7">
        <v>4.82</v>
      </c>
    </row>
    <row r="139" spans="1:16">
      <c r="A139" s="1">
        <v>2465</v>
      </c>
      <c r="B139" s="15" t="s">
        <v>210</v>
      </c>
      <c r="C139" s="1" t="s">
        <v>211</v>
      </c>
      <c r="D139" s="1" t="s">
        <v>195</v>
      </c>
      <c r="E139" s="1" t="s">
        <v>140</v>
      </c>
      <c r="F139" s="1" t="s">
        <v>212</v>
      </c>
      <c r="G139" s="1">
        <v>2.38</v>
      </c>
      <c r="H139" s="1">
        <v>5034</v>
      </c>
      <c r="I139" s="1">
        <v>11980.92</v>
      </c>
      <c r="J139" s="1">
        <v>1500</v>
      </c>
      <c r="K139" s="1">
        <v>30</v>
      </c>
      <c r="L139" s="1">
        <v>13510.92</v>
      </c>
      <c r="M139" s="1">
        <v>405.33</v>
      </c>
      <c r="N139" s="1">
        <v>13916.25</v>
      </c>
      <c r="O139" s="1">
        <v>13900</v>
      </c>
      <c r="P139" s="7">
        <v>16.25</v>
      </c>
    </row>
    <row r="140" spans="1:16">
      <c r="A140" s="2">
        <v>2661</v>
      </c>
      <c r="B140" s="17" t="s">
        <v>634</v>
      </c>
      <c r="C140" s="2" t="s">
        <v>637</v>
      </c>
      <c r="D140" s="1" t="s">
        <v>57</v>
      </c>
      <c r="E140" s="2" t="s">
        <v>27</v>
      </c>
      <c r="F140" s="2" t="s">
        <v>638</v>
      </c>
      <c r="G140" s="2">
        <v>2.38</v>
      </c>
      <c r="H140" s="2">
        <v>4870</v>
      </c>
      <c r="I140" s="2">
        <v>11590.6</v>
      </c>
      <c r="J140" s="2">
        <v>1600</v>
      </c>
      <c r="K140" s="2" t="s">
        <v>20</v>
      </c>
      <c r="L140" s="2">
        <v>13190.6</v>
      </c>
      <c r="M140" s="2">
        <v>395.72</v>
      </c>
      <c r="N140" s="2">
        <v>13586.32</v>
      </c>
      <c r="O140" s="2">
        <v>13582</v>
      </c>
      <c r="P140" s="8">
        <v>4.32</v>
      </c>
    </row>
    <row r="141" spans="1:16">
      <c r="A141" s="2">
        <v>2674</v>
      </c>
      <c r="B141" s="16" t="s">
        <v>665</v>
      </c>
      <c r="C141" s="2" t="s">
        <v>668</v>
      </c>
      <c r="D141" s="1" t="s">
        <v>31</v>
      </c>
      <c r="E141" s="2" t="s">
        <v>27</v>
      </c>
      <c r="F141" s="2" t="s">
        <v>669</v>
      </c>
      <c r="G141" s="2">
        <v>2.39</v>
      </c>
      <c r="H141" s="2">
        <v>4865</v>
      </c>
      <c r="I141" s="2">
        <v>11627.35</v>
      </c>
      <c r="J141" s="2">
        <v>1700</v>
      </c>
      <c r="K141" s="2" t="s">
        <v>20</v>
      </c>
      <c r="L141" s="2">
        <v>13327.35</v>
      </c>
      <c r="M141" s="2">
        <v>399.82</v>
      </c>
      <c r="N141" s="2">
        <v>13727.17</v>
      </c>
      <c r="O141" s="2">
        <v>13700</v>
      </c>
      <c r="P141" s="8">
        <v>27.17</v>
      </c>
    </row>
    <row r="142" spans="1:16">
      <c r="A142" s="1">
        <v>2464</v>
      </c>
      <c r="B142" s="14" t="s">
        <v>203</v>
      </c>
      <c r="C142" s="1" t="s">
        <v>207</v>
      </c>
      <c r="D142" s="1" t="s">
        <v>208</v>
      </c>
      <c r="E142" s="1" t="s">
        <v>22</v>
      </c>
      <c r="F142" s="1" t="s">
        <v>209</v>
      </c>
      <c r="G142" s="1">
        <v>2.4</v>
      </c>
      <c r="H142" s="1">
        <v>5033</v>
      </c>
      <c r="I142" s="1">
        <v>12079.2</v>
      </c>
      <c r="J142" s="1">
        <v>1500</v>
      </c>
      <c r="K142" s="1" t="s">
        <v>20</v>
      </c>
      <c r="L142" s="1">
        <v>13579.2</v>
      </c>
      <c r="M142" s="1">
        <v>407.38</v>
      </c>
      <c r="N142" s="1">
        <v>13986.58</v>
      </c>
      <c r="O142" s="1">
        <v>13980</v>
      </c>
      <c r="P142" s="7">
        <v>6.58</v>
      </c>
    </row>
    <row r="143" spans="1:16">
      <c r="A143" s="2">
        <v>2647</v>
      </c>
      <c r="B143" s="17" t="s">
        <v>604</v>
      </c>
      <c r="C143" s="2" t="s">
        <v>605</v>
      </c>
      <c r="D143" s="1" t="s">
        <v>48</v>
      </c>
      <c r="E143" s="2" t="s">
        <v>606</v>
      </c>
      <c r="F143" s="2" t="s">
        <v>607</v>
      </c>
      <c r="G143" s="2">
        <v>2.42</v>
      </c>
      <c r="H143" s="2">
        <v>4890</v>
      </c>
      <c r="I143" s="2">
        <v>11833.8</v>
      </c>
      <c r="J143" s="2">
        <v>1600</v>
      </c>
      <c r="K143" s="2" t="s">
        <v>20</v>
      </c>
      <c r="L143" s="2">
        <v>13433.8</v>
      </c>
      <c r="M143" s="2">
        <v>403.01</v>
      </c>
      <c r="N143" s="2">
        <v>13836.81</v>
      </c>
      <c r="O143" s="2">
        <v>13800</v>
      </c>
      <c r="P143" s="8">
        <v>36.81</v>
      </c>
    </row>
    <row r="144" spans="1:16">
      <c r="A144" s="1">
        <v>2451</v>
      </c>
      <c r="B144" s="14" t="s">
        <v>146</v>
      </c>
      <c r="C144" s="1" t="s">
        <v>152</v>
      </c>
      <c r="D144" s="1" t="s">
        <v>153</v>
      </c>
      <c r="E144" s="1" t="s">
        <v>118</v>
      </c>
      <c r="F144" s="1" t="s">
        <v>154</v>
      </c>
      <c r="G144" s="1">
        <v>2.4300000000000002</v>
      </c>
      <c r="H144" s="1">
        <v>4962</v>
      </c>
      <c r="I144" s="1">
        <v>12057.66</v>
      </c>
      <c r="J144" s="1">
        <v>1400</v>
      </c>
      <c r="K144" s="1" t="s">
        <v>20</v>
      </c>
      <c r="L144" s="1">
        <v>13457.66</v>
      </c>
      <c r="M144" s="1">
        <v>403.72980000000001</v>
      </c>
      <c r="N144" s="1">
        <v>13861.39</v>
      </c>
      <c r="O144" s="1">
        <v>13860</v>
      </c>
      <c r="P144" s="7">
        <v>1.3897999999999999</v>
      </c>
    </row>
    <row r="145" spans="1:16">
      <c r="A145" s="2">
        <v>2663</v>
      </c>
      <c r="B145" s="17" t="s">
        <v>639</v>
      </c>
      <c r="C145" s="2" t="s">
        <v>642</v>
      </c>
      <c r="D145" s="1" t="s">
        <v>62</v>
      </c>
      <c r="E145" s="2" t="s">
        <v>27</v>
      </c>
      <c r="F145" s="2" t="s">
        <v>643</v>
      </c>
      <c r="G145" s="2">
        <v>2.44</v>
      </c>
      <c r="H145" s="2">
        <v>4833</v>
      </c>
      <c r="I145" s="2">
        <v>11792.52</v>
      </c>
      <c r="J145" s="2">
        <v>1600</v>
      </c>
      <c r="K145" s="2" t="s">
        <v>20</v>
      </c>
      <c r="L145" s="2">
        <v>13392.52</v>
      </c>
      <c r="M145" s="2">
        <v>401.78</v>
      </c>
      <c r="N145" s="2">
        <v>13794.3</v>
      </c>
      <c r="O145" s="2">
        <v>13794</v>
      </c>
      <c r="P145" s="8">
        <v>0.3</v>
      </c>
    </row>
    <row r="146" spans="1:16">
      <c r="A146" s="1">
        <v>2597</v>
      </c>
      <c r="B146" s="15" t="s">
        <v>464</v>
      </c>
      <c r="C146" s="1" t="s">
        <v>465</v>
      </c>
      <c r="D146" s="1" t="s">
        <v>45</v>
      </c>
      <c r="E146" s="1" t="s">
        <v>42</v>
      </c>
      <c r="F146" s="1" t="s">
        <v>466</v>
      </c>
      <c r="G146" s="1">
        <v>2.46</v>
      </c>
      <c r="H146" s="1">
        <v>4785</v>
      </c>
      <c r="I146" s="1">
        <v>11771.1</v>
      </c>
      <c r="J146" s="1">
        <v>1400</v>
      </c>
      <c r="K146" s="1">
        <v>200</v>
      </c>
      <c r="L146" s="1">
        <v>13371.1</v>
      </c>
      <c r="M146" s="1">
        <v>401.13299999999998</v>
      </c>
      <c r="N146" s="1">
        <v>13772.23</v>
      </c>
      <c r="O146" s="1">
        <v>13770</v>
      </c>
      <c r="P146" s="7">
        <v>2.2330000000000001</v>
      </c>
    </row>
    <row r="147" spans="1:16">
      <c r="A147" s="1">
        <v>2577</v>
      </c>
      <c r="B147" s="15" t="s">
        <v>418</v>
      </c>
      <c r="C147" s="1" t="s">
        <v>419</v>
      </c>
      <c r="D147" s="1" t="s">
        <v>57</v>
      </c>
      <c r="E147" s="1" t="s">
        <v>27</v>
      </c>
      <c r="F147" s="1" t="s">
        <v>420</v>
      </c>
      <c r="G147" s="1">
        <v>2.4700000000000002</v>
      </c>
      <c r="H147" s="1">
        <v>4984</v>
      </c>
      <c r="I147" s="1">
        <v>12310.48</v>
      </c>
      <c r="J147" s="1">
        <v>1500</v>
      </c>
      <c r="K147" s="1" t="s">
        <v>20</v>
      </c>
      <c r="L147" s="1">
        <v>13810.48</v>
      </c>
      <c r="M147" s="1">
        <v>414.31</v>
      </c>
      <c r="N147" s="1">
        <v>14224.79</v>
      </c>
      <c r="O147" s="1">
        <v>14220</v>
      </c>
      <c r="P147" s="7">
        <v>4.79</v>
      </c>
    </row>
    <row r="148" spans="1:16">
      <c r="A148" s="1">
        <v>2504</v>
      </c>
      <c r="B148" s="14" t="s">
        <v>266</v>
      </c>
      <c r="C148" s="1" t="s">
        <v>312</v>
      </c>
      <c r="D148" s="1" t="s">
        <v>69</v>
      </c>
      <c r="E148" s="1" t="s">
        <v>22</v>
      </c>
      <c r="F148" s="1" t="s">
        <v>313</v>
      </c>
      <c r="G148" s="1">
        <v>2.5099999999999998</v>
      </c>
      <c r="H148" s="1">
        <v>5013</v>
      </c>
      <c r="I148" s="1">
        <v>12582.63</v>
      </c>
      <c r="J148" s="1">
        <v>1500</v>
      </c>
      <c r="K148" s="1" t="s">
        <v>20</v>
      </c>
      <c r="L148" s="1">
        <v>14082.63</v>
      </c>
      <c r="M148" s="1">
        <v>422.48</v>
      </c>
      <c r="N148" s="1">
        <v>14505.11</v>
      </c>
      <c r="O148" s="1">
        <v>14500</v>
      </c>
      <c r="P148" s="7">
        <v>5.1100000000000003</v>
      </c>
    </row>
    <row r="149" spans="1:16">
      <c r="A149" s="1">
        <v>2559</v>
      </c>
      <c r="B149" s="15" t="s">
        <v>368</v>
      </c>
      <c r="C149" s="1" t="s">
        <v>374</v>
      </c>
      <c r="D149" s="1" t="s">
        <v>45</v>
      </c>
      <c r="E149" s="1" t="s">
        <v>53</v>
      </c>
      <c r="F149" s="1" t="s">
        <v>375</v>
      </c>
      <c r="G149" s="1">
        <v>2.52</v>
      </c>
      <c r="H149" s="1">
        <v>5020</v>
      </c>
      <c r="I149" s="1">
        <v>12550</v>
      </c>
      <c r="J149" s="1">
        <v>1700</v>
      </c>
      <c r="K149" s="1" t="s">
        <v>20</v>
      </c>
      <c r="L149" s="1">
        <v>14250</v>
      </c>
      <c r="M149" s="1">
        <v>427.5</v>
      </c>
      <c r="N149" s="1">
        <v>14677.5</v>
      </c>
      <c r="O149" s="1">
        <v>14600</v>
      </c>
      <c r="P149" s="7">
        <v>77.5</v>
      </c>
    </row>
    <row r="150" spans="1:16">
      <c r="A150" s="2">
        <v>2684</v>
      </c>
      <c r="B150" s="16" t="s">
        <v>679</v>
      </c>
      <c r="C150" s="2" t="s">
        <v>684</v>
      </c>
      <c r="D150" s="1" t="s">
        <v>65</v>
      </c>
      <c r="E150" s="2" t="s">
        <v>27</v>
      </c>
      <c r="F150" s="2" t="s">
        <v>685</v>
      </c>
      <c r="G150" s="2">
        <v>2.5499999999999998</v>
      </c>
      <c r="H150" s="2">
        <v>4860</v>
      </c>
      <c r="I150" s="2">
        <v>12393</v>
      </c>
      <c r="J150" s="2">
        <v>1700</v>
      </c>
      <c r="K150" s="2" t="s">
        <v>20</v>
      </c>
      <c r="L150" s="2">
        <v>14093</v>
      </c>
      <c r="M150" s="2">
        <v>422.79</v>
      </c>
      <c r="N150" s="2">
        <v>14515.79</v>
      </c>
      <c r="O150" s="2">
        <v>14500</v>
      </c>
      <c r="P150" s="8">
        <v>15.79</v>
      </c>
    </row>
    <row r="151" spans="1:16">
      <c r="A151" s="2">
        <v>2675</v>
      </c>
      <c r="B151" s="17" t="s">
        <v>670</v>
      </c>
      <c r="C151" s="2" t="s">
        <v>640</v>
      </c>
      <c r="D151" s="1" t="s">
        <v>35</v>
      </c>
      <c r="E151" s="2" t="s">
        <v>360</v>
      </c>
      <c r="F151" s="2" t="s">
        <v>671</v>
      </c>
      <c r="G151" s="2">
        <v>2.6</v>
      </c>
      <c r="H151" s="2">
        <v>4833</v>
      </c>
      <c r="I151" s="2">
        <v>12565.8</v>
      </c>
      <c r="J151" s="2">
        <v>1700</v>
      </c>
      <c r="K151" s="2">
        <v>200</v>
      </c>
      <c r="L151" s="2">
        <v>14465.8</v>
      </c>
      <c r="M151" s="2">
        <v>433.97</v>
      </c>
      <c r="N151" s="2">
        <v>14899.77</v>
      </c>
      <c r="O151" s="2">
        <v>14890</v>
      </c>
      <c r="P151" s="8">
        <v>9.77</v>
      </c>
    </row>
    <row r="152" spans="1:16">
      <c r="A152" s="1">
        <v>2533</v>
      </c>
      <c r="B152" s="14" t="s">
        <v>385</v>
      </c>
      <c r="C152" s="1" t="s">
        <v>386</v>
      </c>
      <c r="D152" s="1" t="s">
        <v>62</v>
      </c>
      <c r="E152" s="1" t="s">
        <v>53</v>
      </c>
      <c r="F152" s="1" t="s">
        <v>387</v>
      </c>
      <c r="G152" s="1">
        <v>2.63</v>
      </c>
      <c r="H152" s="1">
        <v>5041</v>
      </c>
      <c r="I152" s="1">
        <v>13257.83</v>
      </c>
      <c r="J152" s="1">
        <v>1200</v>
      </c>
      <c r="K152" s="1" t="s">
        <v>20</v>
      </c>
      <c r="L152" s="1">
        <v>14457.83</v>
      </c>
      <c r="M152" s="1">
        <v>433.73</v>
      </c>
      <c r="N152" s="1">
        <v>14891.56</v>
      </c>
      <c r="O152" s="1">
        <v>14890</v>
      </c>
      <c r="P152" s="7">
        <v>1.56</v>
      </c>
    </row>
    <row r="153" spans="1:16">
      <c r="A153" s="2">
        <v>2707</v>
      </c>
      <c r="B153" s="17" t="s">
        <v>729</v>
      </c>
      <c r="C153" s="2" t="s">
        <v>734</v>
      </c>
      <c r="D153" s="1" t="s">
        <v>48</v>
      </c>
      <c r="E153" s="2" t="s">
        <v>360</v>
      </c>
      <c r="F153" s="2" t="s">
        <v>735</v>
      </c>
      <c r="G153" s="2">
        <v>2.64</v>
      </c>
      <c r="H153" s="2">
        <v>4830</v>
      </c>
      <c r="I153" s="2">
        <v>12751.2</v>
      </c>
      <c r="J153" s="2">
        <v>1700</v>
      </c>
      <c r="K153" s="2">
        <v>200</v>
      </c>
      <c r="L153" s="2">
        <v>14651.2</v>
      </c>
      <c r="M153" s="2">
        <v>439.54</v>
      </c>
      <c r="N153" s="2">
        <v>15090.74</v>
      </c>
      <c r="O153" s="2">
        <v>15090</v>
      </c>
      <c r="P153" s="8">
        <v>0.74</v>
      </c>
    </row>
    <row r="154" spans="1:16">
      <c r="A154" s="1">
        <v>2479</v>
      </c>
      <c r="B154" s="15" t="s">
        <v>253</v>
      </c>
      <c r="C154" s="1" t="s">
        <v>254</v>
      </c>
      <c r="D154" s="1" t="s">
        <v>52</v>
      </c>
      <c r="E154" s="1" t="s">
        <v>247</v>
      </c>
      <c r="F154" s="1" t="s">
        <v>256</v>
      </c>
      <c r="G154" s="1">
        <v>2.69</v>
      </c>
      <c r="H154" s="1">
        <v>5155</v>
      </c>
      <c r="I154" s="1">
        <v>13866.95</v>
      </c>
      <c r="J154" s="1">
        <v>1500</v>
      </c>
      <c r="K154" s="1">
        <v>1500</v>
      </c>
      <c r="L154" s="1">
        <v>16866.95</v>
      </c>
      <c r="M154" s="1">
        <v>506.01</v>
      </c>
      <c r="N154" s="1">
        <v>17372.96</v>
      </c>
      <c r="O154" s="1">
        <v>17370</v>
      </c>
      <c r="P154" s="7">
        <v>2.96</v>
      </c>
    </row>
    <row r="155" spans="1:16">
      <c r="A155" s="1">
        <v>2580</v>
      </c>
      <c r="B155" s="14" t="s">
        <v>426</v>
      </c>
      <c r="C155" s="1" t="s">
        <v>427</v>
      </c>
      <c r="D155" s="1" t="s">
        <v>69</v>
      </c>
      <c r="E155" s="1" t="s">
        <v>22</v>
      </c>
      <c r="F155" s="1" t="s">
        <v>428</v>
      </c>
      <c r="G155" s="1">
        <v>2.74</v>
      </c>
      <c r="H155" s="1">
        <v>4974</v>
      </c>
      <c r="I155" s="1">
        <v>13628.76</v>
      </c>
      <c r="J155" s="1">
        <v>1500</v>
      </c>
      <c r="K155" s="1" t="s">
        <v>20</v>
      </c>
      <c r="L155" s="1">
        <v>15128.76</v>
      </c>
      <c r="M155" s="1">
        <v>453.86</v>
      </c>
      <c r="N155" s="1">
        <v>15582.62</v>
      </c>
      <c r="O155" s="1">
        <v>15500</v>
      </c>
      <c r="P155" s="7">
        <v>82.62</v>
      </c>
    </row>
    <row r="156" spans="1:16">
      <c r="A156" s="1">
        <v>2487</v>
      </c>
      <c r="B156" s="15" t="s">
        <v>266</v>
      </c>
      <c r="C156" s="1" t="s">
        <v>275</v>
      </c>
      <c r="D156" s="1" t="s">
        <v>62</v>
      </c>
      <c r="E156" s="1" t="s">
        <v>118</v>
      </c>
      <c r="F156" s="1" t="s">
        <v>277</v>
      </c>
      <c r="G156" s="1">
        <v>2.75</v>
      </c>
      <c r="H156" s="1">
        <v>5013</v>
      </c>
      <c r="I156" s="1">
        <v>13785.75</v>
      </c>
      <c r="J156" s="1">
        <v>1200</v>
      </c>
      <c r="K156" s="1" t="s">
        <v>20</v>
      </c>
      <c r="L156" s="1">
        <v>14985.75</v>
      </c>
      <c r="M156" s="1">
        <v>449.57</v>
      </c>
      <c r="N156" s="1">
        <v>15435.32</v>
      </c>
      <c r="O156" s="1">
        <v>15430</v>
      </c>
      <c r="P156" s="7">
        <v>5.32</v>
      </c>
    </row>
    <row r="157" spans="1:16">
      <c r="A157" s="1">
        <v>2522</v>
      </c>
      <c r="B157" s="14" t="s">
        <v>314</v>
      </c>
      <c r="C157" s="1" t="s">
        <v>346</v>
      </c>
      <c r="D157" s="1" t="s">
        <v>62</v>
      </c>
      <c r="E157" s="1" t="s">
        <v>22</v>
      </c>
      <c r="F157" s="1" t="s">
        <v>347</v>
      </c>
      <c r="G157" s="1">
        <v>2.75</v>
      </c>
      <c r="H157" s="1">
        <v>5003</v>
      </c>
      <c r="I157" s="1">
        <v>13758.25</v>
      </c>
      <c r="J157" s="1">
        <v>1500</v>
      </c>
      <c r="K157" s="1" t="s">
        <v>20</v>
      </c>
      <c r="L157" s="1">
        <v>15258.25</v>
      </c>
      <c r="M157" s="1">
        <v>457.75</v>
      </c>
      <c r="N157" s="1">
        <v>15716</v>
      </c>
      <c r="O157" s="1">
        <v>15700</v>
      </c>
      <c r="P157" s="7">
        <v>16</v>
      </c>
    </row>
    <row r="158" spans="1:16">
      <c r="A158" s="1">
        <v>2545</v>
      </c>
      <c r="B158" s="14" t="s">
        <v>483</v>
      </c>
      <c r="C158" s="1" t="s">
        <v>479</v>
      </c>
      <c r="D158" s="1" t="s">
        <v>35</v>
      </c>
      <c r="E158" s="1" t="s">
        <v>22</v>
      </c>
      <c r="F158" s="1" t="s">
        <v>484</v>
      </c>
      <c r="G158" s="1">
        <v>2.76</v>
      </c>
      <c r="H158" s="1">
        <v>4843</v>
      </c>
      <c r="I158" s="1">
        <v>13366.68</v>
      </c>
      <c r="J158" s="1">
        <v>1500</v>
      </c>
      <c r="K158" s="1" t="s">
        <v>20</v>
      </c>
      <c r="L158" s="1">
        <v>14866.68</v>
      </c>
      <c r="M158" s="1">
        <v>446.00040000000001</v>
      </c>
      <c r="N158" s="1">
        <v>15312.68</v>
      </c>
      <c r="O158" s="1">
        <v>15300</v>
      </c>
      <c r="P158" s="7">
        <v>12.680400000000001</v>
      </c>
    </row>
    <row r="159" spans="1:16">
      <c r="A159" s="1">
        <v>2538</v>
      </c>
      <c r="B159" s="15">
        <v>16.112020000000001</v>
      </c>
      <c r="C159" s="1" t="s">
        <v>395</v>
      </c>
      <c r="D159" s="1" t="s">
        <v>62</v>
      </c>
      <c r="E159" s="1" t="s">
        <v>22</v>
      </c>
      <c r="F159" s="1" t="s">
        <v>396</v>
      </c>
      <c r="G159" s="1">
        <v>2.78</v>
      </c>
      <c r="H159" s="1">
        <v>5041</v>
      </c>
      <c r="I159" s="1">
        <v>14013.98</v>
      </c>
      <c r="J159" s="1">
        <v>1400</v>
      </c>
      <c r="K159" s="1" t="s">
        <v>20</v>
      </c>
      <c r="L159" s="1">
        <v>15413.98</v>
      </c>
      <c r="M159" s="1">
        <v>462.42</v>
      </c>
      <c r="N159" s="1">
        <v>15876.4</v>
      </c>
      <c r="O159" s="1">
        <v>15800</v>
      </c>
      <c r="P159" s="7">
        <v>76.400000000000006</v>
      </c>
    </row>
    <row r="160" spans="1:16">
      <c r="A160" s="1">
        <v>2600</v>
      </c>
      <c r="B160" s="14" t="s">
        <v>464</v>
      </c>
      <c r="C160" s="1" t="s">
        <v>471</v>
      </c>
      <c r="D160" s="1" t="s">
        <v>57</v>
      </c>
      <c r="E160" s="1" t="s">
        <v>22</v>
      </c>
      <c r="F160" s="1" t="s">
        <v>472</v>
      </c>
      <c r="G160" s="1">
        <v>2.78</v>
      </c>
      <c r="H160" s="1">
        <v>4785</v>
      </c>
      <c r="I160" s="1">
        <v>13302.3</v>
      </c>
      <c r="J160" s="1">
        <v>1400</v>
      </c>
      <c r="K160" s="1" t="s">
        <v>20</v>
      </c>
      <c r="L160" s="1">
        <v>14702.3</v>
      </c>
      <c r="M160" s="1">
        <v>441.06900000000002</v>
      </c>
      <c r="N160" s="1">
        <v>15143.37</v>
      </c>
      <c r="O160" s="1">
        <v>15050</v>
      </c>
      <c r="P160" s="7">
        <v>93.369</v>
      </c>
    </row>
    <row r="161" spans="1:16">
      <c r="A161" s="2">
        <v>2687</v>
      </c>
      <c r="B161" s="17" t="s">
        <v>686</v>
      </c>
      <c r="C161" s="2" t="s">
        <v>691</v>
      </c>
      <c r="D161" s="1" t="s">
        <v>48</v>
      </c>
      <c r="E161" s="2" t="s">
        <v>72</v>
      </c>
      <c r="F161" s="2" t="s">
        <v>692</v>
      </c>
      <c r="G161" s="2">
        <v>2.78</v>
      </c>
      <c r="H161" s="2">
        <v>4860</v>
      </c>
      <c r="I161" s="2">
        <v>13510.8</v>
      </c>
      <c r="J161" s="2">
        <v>1800</v>
      </c>
      <c r="K161" s="2">
        <v>1800</v>
      </c>
      <c r="L161" s="2">
        <v>17110.8</v>
      </c>
      <c r="M161" s="2">
        <v>513.32000000000005</v>
      </c>
      <c r="N161" s="2">
        <v>17624.12</v>
      </c>
      <c r="O161" s="2">
        <v>17600</v>
      </c>
      <c r="P161" s="8">
        <v>24.12</v>
      </c>
    </row>
    <row r="162" spans="1:16">
      <c r="A162" s="1">
        <v>2468</v>
      </c>
      <c r="B162" s="14" t="s">
        <v>220</v>
      </c>
      <c r="C162" s="1" t="s">
        <v>221</v>
      </c>
      <c r="D162" s="1" t="s">
        <v>222</v>
      </c>
      <c r="E162" s="1" t="s">
        <v>118</v>
      </c>
      <c r="F162" s="1" t="s">
        <v>223</v>
      </c>
      <c r="G162" s="1">
        <v>2.8</v>
      </c>
      <c r="H162" s="1">
        <v>5039</v>
      </c>
      <c r="I162" s="1">
        <v>14109.2</v>
      </c>
      <c r="J162" s="1">
        <v>1400</v>
      </c>
      <c r="K162" s="1" t="s">
        <v>20</v>
      </c>
      <c r="L162" s="1">
        <v>15509.2</v>
      </c>
      <c r="M162" s="1">
        <v>465.28</v>
      </c>
      <c r="N162" s="1">
        <v>15974.48</v>
      </c>
      <c r="O162" s="1">
        <v>15970</v>
      </c>
      <c r="P162" s="7">
        <v>4.4800000000000004</v>
      </c>
    </row>
    <row r="163" spans="1:16">
      <c r="A163" s="2">
        <v>2711</v>
      </c>
      <c r="B163" s="17" t="s">
        <v>742</v>
      </c>
      <c r="C163" s="2" t="s">
        <v>743</v>
      </c>
      <c r="D163" s="1" t="s">
        <v>62</v>
      </c>
      <c r="E163" s="2" t="s">
        <v>118</v>
      </c>
      <c r="F163" s="2" t="s">
        <v>744</v>
      </c>
      <c r="G163" s="2">
        <v>2.82</v>
      </c>
      <c r="H163" s="2">
        <v>4850</v>
      </c>
      <c r="I163" s="2">
        <v>13677</v>
      </c>
      <c r="J163" s="2">
        <v>1700</v>
      </c>
      <c r="K163" s="2" t="s">
        <v>20</v>
      </c>
      <c r="L163" s="2">
        <v>15377</v>
      </c>
      <c r="M163" s="2">
        <v>461.31</v>
      </c>
      <c r="N163" s="2">
        <v>15838.31</v>
      </c>
      <c r="O163" s="2">
        <v>15830</v>
      </c>
      <c r="P163" s="8">
        <v>8.31</v>
      </c>
    </row>
    <row r="164" spans="1:16">
      <c r="A164" s="1">
        <v>2615</v>
      </c>
      <c r="B164" s="14" t="s">
        <v>524</v>
      </c>
      <c r="C164" s="1" t="s">
        <v>525</v>
      </c>
      <c r="D164" s="1" t="s">
        <v>62</v>
      </c>
      <c r="E164" s="1" t="s">
        <v>72</v>
      </c>
      <c r="F164" s="1" t="s">
        <v>530</v>
      </c>
      <c r="G164" s="1">
        <v>2.83</v>
      </c>
      <c r="H164" s="1">
        <v>4847</v>
      </c>
      <c r="I164" s="1">
        <v>13717.01</v>
      </c>
      <c r="J164" s="1">
        <v>1132</v>
      </c>
      <c r="K164" s="1">
        <v>2200</v>
      </c>
      <c r="L164" s="1">
        <v>17049.009999999998</v>
      </c>
      <c r="M164" s="1">
        <v>511.47030000000001</v>
      </c>
      <c r="N164" s="1">
        <v>17560.48</v>
      </c>
      <c r="O164" s="1">
        <v>17560</v>
      </c>
      <c r="P164" s="7">
        <v>0.4803</v>
      </c>
    </row>
    <row r="165" spans="1:16">
      <c r="A165" s="1">
        <v>2501</v>
      </c>
      <c r="B165" s="15" t="s">
        <v>266</v>
      </c>
      <c r="C165" s="1" t="s">
        <v>305</v>
      </c>
      <c r="D165" s="1" t="s">
        <v>57</v>
      </c>
      <c r="E165" s="1" t="s">
        <v>22</v>
      </c>
      <c r="F165" s="1" t="s">
        <v>306</v>
      </c>
      <c r="G165" s="1">
        <v>2.85</v>
      </c>
      <c r="H165" s="1">
        <v>5013</v>
      </c>
      <c r="I165" s="1">
        <v>14287.05</v>
      </c>
      <c r="J165" s="1">
        <v>1200</v>
      </c>
      <c r="K165" s="1" t="s">
        <v>20</v>
      </c>
      <c r="L165" s="1">
        <v>15487.05</v>
      </c>
      <c r="M165" s="1">
        <v>464.61</v>
      </c>
      <c r="N165" s="1">
        <v>15951.66</v>
      </c>
      <c r="O165" s="1">
        <v>15950</v>
      </c>
      <c r="P165" s="7">
        <v>1.66</v>
      </c>
    </row>
    <row r="166" spans="1:16">
      <c r="A166" s="1">
        <v>2609</v>
      </c>
      <c r="B166" s="14" t="s">
        <v>516</v>
      </c>
      <c r="C166" s="1" t="s">
        <v>517</v>
      </c>
      <c r="D166" s="1" t="s">
        <v>31</v>
      </c>
      <c r="E166" s="1" t="s">
        <v>271</v>
      </c>
      <c r="F166" s="1" t="s">
        <v>518</v>
      </c>
      <c r="G166" s="1">
        <v>2.87</v>
      </c>
      <c r="H166" s="1">
        <v>4843</v>
      </c>
      <c r="I166" s="1">
        <v>13899.41</v>
      </c>
      <c r="J166" s="1">
        <v>1500</v>
      </c>
      <c r="K166" s="1">
        <v>80</v>
      </c>
      <c r="L166" s="1">
        <v>15479.41</v>
      </c>
      <c r="M166" s="1">
        <v>464.38229999999999</v>
      </c>
      <c r="N166" s="1">
        <v>15943.791999999999</v>
      </c>
      <c r="O166" s="1">
        <v>15940</v>
      </c>
      <c r="P166" s="7">
        <v>3.7923</v>
      </c>
    </row>
    <row r="167" spans="1:16">
      <c r="A167" s="1">
        <v>2571</v>
      </c>
      <c r="B167" s="15" t="s">
        <v>399</v>
      </c>
      <c r="C167" s="1" t="s">
        <v>405</v>
      </c>
      <c r="D167" s="1" t="s">
        <v>38</v>
      </c>
      <c r="E167" s="1" t="s">
        <v>27</v>
      </c>
      <c r="F167" s="1" t="s">
        <v>407</v>
      </c>
      <c r="G167" s="1">
        <v>2.92</v>
      </c>
      <c r="H167" s="1">
        <v>5036</v>
      </c>
      <c r="I167" s="1">
        <v>14705.12</v>
      </c>
      <c r="J167" s="1">
        <v>1400</v>
      </c>
      <c r="K167" s="1" t="s">
        <v>20</v>
      </c>
      <c r="L167" s="1">
        <v>16105.12</v>
      </c>
      <c r="M167" s="1">
        <v>483.15</v>
      </c>
      <c r="N167" s="1">
        <v>16588.27</v>
      </c>
      <c r="O167" s="1">
        <v>16580</v>
      </c>
      <c r="P167" s="7">
        <v>8.27</v>
      </c>
    </row>
    <row r="168" spans="1:16">
      <c r="A168" s="2">
        <v>2641</v>
      </c>
      <c r="B168" s="16" t="s">
        <v>591</v>
      </c>
      <c r="C168" s="2" t="s">
        <v>594</v>
      </c>
      <c r="D168" s="1" t="s">
        <v>31</v>
      </c>
      <c r="E168" s="2" t="s">
        <v>157</v>
      </c>
      <c r="F168" s="2" t="s">
        <v>595</v>
      </c>
      <c r="G168" s="2">
        <v>2.95</v>
      </c>
      <c r="H168" s="2">
        <v>4957</v>
      </c>
      <c r="I168" s="2">
        <v>14623.15</v>
      </c>
      <c r="J168" s="2">
        <v>1800</v>
      </c>
      <c r="K168" s="2" t="s">
        <v>20</v>
      </c>
      <c r="L168" s="2">
        <v>16423.150000000001</v>
      </c>
      <c r="M168" s="2">
        <v>492.69</v>
      </c>
      <c r="N168" s="2">
        <v>16915.84</v>
      </c>
      <c r="O168" s="2">
        <v>16900</v>
      </c>
      <c r="P168" s="8">
        <v>15.84</v>
      </c>
    </row>
    <row r="169" spans="1:16">
      <c r="A169" s="1">
        <v>2626</v>
      </c>
      <c r="B169" s="15" t="s">
        <v>556</v>
      </c>
      <c r="C169" s="1" t="s">
        <v>559</v>
      </c>
      <c r="D169" s="1" t="s">
        <v>57</v>
      </c>
      <c r="E169" s="1" t="s">
        <v>27</v>
      </c>
      <c r="F169" s="1" t="s">
        <v>560</v>
      </c>
      <c r="G169" s="1">
        <v>2.97</v>
      </c>
      <c r="H169" s="1">
        <v>4948</v>
      </c>
      <c r="I169" s="1">
        <v>14695.56</v>
      </c>
      <c r="J169" s="1">
        <v>1500</v>
      </c>
      <c r="K169" s="1" t="s">
        <v>20</v>
      </c>
      <c r="L169" s="1">
        <v>16195.56</v>
      </c>
      <c r="M169" s="1">
        <v>485.86680000000001</v>
      </c>
      <c r="N169" s="1">
        <v>16681.427</v>
      </c>
      <c r="O169" s="1">
        <v>16680</v>
      </c>
      <c r="P169" s="7">
        <v>1.4268000000000001</v>
      </c>
    </row>
    <row r="170" spans="1:16">
      <c r="A170" s="1">
        <v>2484</v>
      </c>
      <c r="B170" s="14" t="s">
        <v>266</v>
      </c>
      <c r="C170" s="1" t="s">
        <v>270</v>
      </c>
      <c r="D170" s="1" t="s">
        <v>69</v>
      </c>
      <c r="E170" s="1" t="s">
        <v>271</v>
      </c>
      <c r="F170" s="1" t="s">
        <v>272</v>
      </c>
      <c r="G170" s="1">
        <v>2.98</v>
      </c>
      <c r="H170" s="1">
        <v>5013</v>
      </c>
      <c r="I170" s="1">
        <v>14938.74</v>
      </c>
      <c r="J170" s="1">
        <v>1200</v>
      </c>
      <c r="K170" s="1" t="s">
        <v>20</v>
      </c>
      <c r="L170" s="1">
        <v>16138.74</v>
      </c>
      <c r="M170" s="1">
        <v>484.16</v>
      </c>
      <c r="N170" s="1">
        <v>16622.900000000001</v>
      </c>
      <c r="O170" s="1">
        <v>16600</v>
      </c>
      <c r="P170" s="7">
        <v>22.9</v>
      </c>
    </row>
    <row r="171" spans="1:16">
      <c r="A171" s="2">
        <v>2697</v>
      </c>
      <c r="B171" s="17" t="s">
        <v>707</v>
      </c>
      <c r="C171" s="2" t="s">
        <v>713</v>
      </c>
      <c r="D171" s="1" t="s">
        <v>31</v>
      </c>
      <c r="E171" s="2" t="s">
        <v>157</v>
      </c>
      <c r="F171" s="2" t="s">
        <v>714</v>
      </c>
      <c r="G171" s="2">
        <v>3</v>
      </c>
      <c r="H171" s="2">
        <v>4850</v>
      </c>
      <c r="I171" s="2">
        <v>14550</v>
      </c>
      <c r="J171" s="2">
        <v>1800</v>
      </c>
      <c r="K171" s="2" t="s">
        <v>20</v>
      </c>
      <c r="L171" s="2">
        <v>16350</v>
      </c>
      <c r="M171" s="2">
        <v>490.5</v>
      </c>
      <c r="N171" s="2">
        <v>16840.5</v>
      </c>
      <c r="O171" s="2">
        <v>16840</v>
      </c>
      <c r="P171" s="8">
        <v>0.5</v>
      </c>
    </row>
    <row r="172" spans="1:16">
      <c r="A172" s="1">
        <v>2578</v>
      </c>
      <c r="B172" s="14" t="s">
        <v>421</v>
      </c>
      <c r="C172" s="1" t="s">
        <v>422</v>
      </c>
      <c r="D172" s="1" t="s">
        <v>62</v>
      </c>
      <c r="E172" s="1" t="s">
        <v>22</v>
      </c>
      <c r="F172" s="1" t="s">
        <v>423</v>
      </c>
      <c r="G172" s="1">
        <v>3.02</v>
      </c>
      <c r="H172" s="1">
        <v>4984</v>
      </c>
      <c r="I172" s="1">
        <v>15051.68</v>
      </c>
      <c r="J172" s="1">
        <v>1812</v>
      </c>
      <c r="K172" s="1" t="s">
        <v>20</v>
      </c>
      <c r="L172" s="1">
        <v>16863.68</v>
      </c>
      <c r="M172" s="1">
        <v>505.91</v>
      </c>
      <c r="N172" s="1">
        <v>17369.59</v>
      </c>
      <c r="O172" s="1">
        <v>17360</v>
      </c>
      <c r="P172" s="7">
        <v>9.59</v>
      </c>
    </row>
    <row r="173" spans="1:16">
      <c r="A173" s="1">
        <v>2436</v>
      </c>
      <c r="B173" s="14" t="s">
        <v>90</v>
      </c>
      <c r="C173" s="1" t="s">
        <v>93</v>
      </c>
      <c r="D173" s="1" t="s">
        <v>94</v>
      </c>
      <c r="E173" s="1" t="s">
        <v>95</v>
      </c>
      <c r="F173" s="1" t="s">
        <v>96</v>
      </c>
      <c r="G173" s="1">
        <v>3.03</v>
      </c>
      <c r="H173" s="1">
        <v>4921</v>
      </c>
      <c r="I173" s="1">
        <v>14910.63</v>
      </c>
      <c r="J173" s="1">
        <v>1818</v>
      </c>
      <c r="K173" s="1" t="s">
        <v>20</v>
      </c>
      <c r="L173" s="1">
        <v>16728.63</v>
      </c>
      <c r="M173" s="1">
        <v>501.86</v>
      </c>
      <c r="N173" s="1">
        <v>17230.490000000002</v>
      </c>
      <c r="O173" s="1">
        <v>17230</v>
      </c>
      <c r="P173" s="7">
        <v>0.49</v>
      </c>
    </row>
    <row r="174" spans="1:16">
      <c r="A174" s="1">
        <v>2598</v>
      </c>
      <c r="B174" s="14" t="s">
        <v>464</v>
      </c>
      <c r="C174" s="1" t="s">
        <v>467</v>
      </c>
      <c r="D174" s="1" t="s">
        <v>48</v>
      </c>
      <c r="E174" s="1" t="s">
        <v>27</v>
      </c>
      <c r="F174" s="1" t="s">
        <v>468</v>
      </c>
      <c r="G174" s="1">
        <v>3.04</v>
      </c>
      <c r="H174" s="1">
        <v>4785</v>
      </c>
      <c r="I174" s="1">
        <v>14546.4</v>
      </c>
      <c r="J174" s="1">
        <v>1185</v>
      </c>
      <c r="K174" s="1" t="s">
        <v>20</v>
      </c>
      <c r="L174" s="1">
        <v>15731.4</v>
      </c>
      <c r="M174" s="1">
        <v>471.94200000000001</v>
      </c>
      <c r="N174" s="1">
        <v>16203.34</v>
      </c>
      <c r="O174" s="1">
        <v>16200</v>
      </c>
      <c r="P174" s="7">
        <v>3.3420000000000001</v>
      </c>
    </row>
    <row r="175" spans="1:16">
      <c r="A175" s="1">
        <v>2638</v>
      </c>
      <c r="B175" s="15" t="s">
        <v>580</v>
      </c>
      <c r="C175" s="1" t="s">
        <v>583</v>
      </c>
      <c r="D175" s="1" t="s">
        <v>57</v>
      </c>
      <c r="E175" s="1" t="s">
        <v>584</v>
      </c>
      <c r="F175" s="1" t="s">
        <v>585</v>
      </c>
      <c r="G175" s="1">
        <v>3.08</v>
      </c>
      <c r="H175" s="1">
        <v>4942</v>
      </c>
      <c r="I175" s="1">
        <v>15221.36</v>
      </c>
      <c r="J175" s="1">
        <v>1848</v>
      </c>
      <c r="K175" s="1" t="s">
        <v>20</v>
      </c>
      <c r="L175" s="1">
        <v>17069.36</v>
      </c>
      <c r="M175" s="1">
        <v>512.08079999999995</v>
      </c>
      <c r="N175" s="1">
        <v>17581.440999999999</v>
      </c>
      <c r="O175" s="1">
        <v>17580</v>
      </c>
      <c r="P175" s="7">
        <v>1.4408000000000001</v>
      </c>
    </row>
    <row r="176" spans="1:16">
      <c r="A176" s="2">
        <v>2655</v>
      </c>
      <c r="B176" s="17" t="s">
        <v>608</v>
      </c>
      <c r="C176" s="2" t="s">
        <v>623</v>
      </c>
      <c r="D176" s="1" t="s">
        <v>35</v>
      </c>
      <c r="E176" s="2" t="s">
        <v>27</v>
      </c>
      <c r="F176" s="2" t="s">
        <v>624</v>
      </c>
      <c r="G176" s="2">
        <v>3.08</v>
      </c>
      <c r="H176" s="2">
        <v>4890</v>
      </c>
      <c r="I176" s="2">
        <v>15061.2</v>
      </c>
      <c r="J176" s="2">
        <v>1848</v>
      </c>
      <c r="K176" s="2" t="s">
        <v>20</v>
      </c>
      <c r="L176" s="2">
        <v>16909.2</v>
      </c>
      <c r="M176" s="2">
        <v>507.28</v>
      </c>
      <c r="N176" s="2">
        <v>17416.48</v>
      </c>
      <c r="O176" s="2">
        <v>17398</v>
      </c>
      <c r="P176" s="8">
        <v>18.48</v>
      </c>
    </row>
    <row r="177" spans="1:16">
      <c r="A177" s="2">
        <v>2716</v>
      </c>
      <c r="B177" s="16" t="s">
        <v>745</v>
      </c>
      <c r="C177" s="2" t="s">
        <v>755</v>
      </c>
      <c r="D177" s="1" t="s">
        <v>38</v>
      </c>
      <c r="E177" s="2" t="s">
        <v>360</v>
      </c>
      <c r="F177" s="2" t="s">
        <v>756</v>
      </c>
      <c r="G177" s="2">
        <v>3.1</v>
      </c>
      <c r="H177" s="2">
        <v>4865</v>
      </c>
      <c r="I177" s="2">
        <v>15081.5</v>
      </c>
      <c r="J177" s="2">
        <v>1302</v>
      </c>
      <c r="K177" s="2">
        <v>120</v>
      </c>
      <c r="L177" s="2">
        <v>16503.5</v>
      </c>
      <c r="M177" s="2">
        <v>495.11</v>
      </c>
      <c r="N177" s="2">
        <v>16998.61</v>
      </c>
      <c r="O177" s="2">
        <v>17000</v>
      </c>
      <c r="P177" s="8">
        <v>-1.4</v>
      </c>
    </row>
    <row r="178" spans="1:16">
      <c r="A178" s="1">
        <v>2552</v>
      </c>
      <c r="B178" s="14" t="s">
        <v>314</v>
      </c>
      <c r="C178" s="1" t="s">
        <v>359</v>
      </c>
      <c r="D178" s="1" t="s">
        <v>87</v>
      </c>
      <c r="E178" s="1" t="s">
        <v>360</v>
      </c>
      <c r="F178" s="1" t="s">
        <v>361</v>
      </c>
      <c r="G178" s="1">
        <v>3.15</v>
      </c>
      <c r="H178" s="1">
        <v>5003</v>
      </c>
      <c r="I178" s="1">
        <v>15759.45</v>
      </c>
      <c r="J178" s="1">
        <v>1200</v>
      </c>
      <c r="K178" s="1" t="s">
        <v>20</v>
      </c>
      <c r="L178" s="1">
        <v>16959.45</v>
      </c>
      <c r="M178" s="1">
        <v>508.78</v>
      </c>
      <c r="N178" s="1">
        <v>17468.23</v>
      </c>
      <c r="O178" s="1">
        <v>17680</v>
      </c>
      <c r="P178" s="7">
        <v>-211.77</v>
      </c>
    </row>
    <row r="179" spans="1:16">
      <c r="A179" s="1">
        <v>2532</v>
      </c>
      <c r="B179" s="15" t="s">
        <v>368</v>
      </c>
      <c r="C179" s="1" t="s">
        <v>383</v>
      </c>
      <c r="D179" s="1" t="s">
        <v>57</v>
      </c>
      <c r="E179" s="1" t="s">
        <v>27</v>
      </c>
      <c r="F179" s="1" t="s">
        <v>384</v>
      </c>
      <c r="G179" s="1">
        <v>3.16</v>
      </c>
      <c r="H179" s="1">
        <v>5020</v>
      </c>
      <c r="I179" s="1">
        <v>15863.2</v>
      </c>
      <c r="J179" s="1">
        <v>1264</v>
      </c>
      <c r="K179" s="1" t="s">
        <v>20</v>
      </c>
      <c r="L179" s="1">
        <v>17127.2</v>
      </c>
      <c r="M179" s="1">
        <v>513.82000000000005</v>
      </c>
      <c r="N179" s="1">
        <v>17641.02</v>
      </c>
      <c r="O179" s="1">
        <v>17600</v>
      </c>
      <c r="P179" s="7">
        <v>41.02</v>
      </c>
    </row>
    <row r="180" spans="1:16">
      <c r="A180" s="1">
        <v>2525</v>
      </c>
      <c r="B180" s="14" t="s">
        <v>314</v>
      </c>
      <c r="C180" s="1" t="s">
        <v>56</v>
      </c>
      <c r="D180" s="1" t="s">
        <v>69</v>
      </c>
      <c r="E180" s="1" t="s">
        <v>42</v>
      </c>
      <c r="F180" s="1" t="s">
        <v>350</v>
      </c>
      <c r="G180" s="1">
        <v>3.18</v>
      </c>
      <c r="H180" s="1">
        <v>5003</v>
      </c>
      <c r="I180" s="1">
        <v>15909.54</v>
      </c>
      <c r="J180" s="1">
        <v>1272</v>
      </c>
      <c r="K180" s="1">
        <v>200</v>
      </c>
      <c r="L180" s="1">
        <v>17381.54</v>
      </c>
      <c r="M180" s="1">
        <v>521.45000000000005</v>
      </c>
      <c r="N180" s="1">
        <v>17902.990000000002</v>
      </c>
      <c r="O180" s="1">
        <v>17900</v>
      </c>
      <c r="P180" s="7">
        <v>2.99</v>
      </c>
    </row>
    <row r="181" spans="1:16">
      <c r="A181" s="2">
        <v>2648</v>
      </c>
      <c r="B181" s="16" t="s">
        <v>608</v>
      </c>
      <c r="C181" s="2" t="s">
        <v>609</v>
      </c>
      <c r="D181" s="1" t="s">
        <v>52</v>
      </c>
      <c r="E181" s="2" t="s">
        <v>72</v>
      </c>
      <c r="F181" s="2" t="s">
        <v>610</v>
      </c>
      <c r="G181" s="2">
        <v>3.19</v>
      </c>
      <c r="H181" s="2">
        <v>4890</v>
      </c>
      <c r="I181" s="2">
        <v>15599.1</v>
      </c>
      <c r="J181" s="2">
        <v>1914</v>
      </c>
      <c r="K181" s="2">
        <v>1800</v>
      </c>
      <c r="L181" s="2">
        <v>19313.099999999999</v>
      </c>
      <c r="M181" s="2">
        <v>579.39</v>
      </c>
      <c r="N181" s="2">
        <v>19892.490000000002</v>
      </c>
      <c r="O181" s="2">
        <v>19890</v>
      </c>
      <c r="P181" s="8">
        <v>2.4900000000000002</v>
      </c>
    </row>
    <row r="182" spans="1:16">
      <c r="A182" s="1">
        <v>2560</v>
      </c>
      <c r="B182" s="14" t="s">
        <v>368</v>
      </c>
      <c r="C182" s="1" t="s">
        <v>376</v>
      </c>
      <c r="D182" s="1" t="s">
        <v>48</v>
      </c>
      <c r="E182" s="1" t="s">
        <v>271</v>
      </c>
      <c r="F182" s="1" t="s">
        <v>377</v>
      </c>
      <c r="G182" s="1">
        <v>3.23</v>
      </c>
      <c r="H182" s="1">
        <v>5020</v>
      </c>
      <c r="I182" s="1">
        <v>16214.6</v>
      </c>
      <c r="J182" s="1">
        <v>1300</v>
      </c>
      <c r="K182" s="1">
        <v>80</v>
      </c>
      <c r="L182" s="1">
        <v>17594.599999999999</v>
      </c>
      <c r="M182" s="1">
        <v>527.84</v>
      </c>
      <c r="N182" s="1">
        <v>18122.439999999999</v>
      </c>
      <c r="O182" s="1">
        <v>18100</v>
      </c>
      <c r="P182" s="7">
        <v>22.44</v>
      </c>
    </row>
    <row r="183" spans="1:16">
      <c r="A183" s="1">
        <v>2480</v>
      </c>
      <c r="B183" s="14" t="s">
        <v>257</v>
      </c>
      <c r="C183" s="1" t="s">
        <v>258</v>
      </c>
      <c r="D183" s="1" t="s">
        <v>57</v>
      </c>
      <c r="E183" s="1" t="s">
        <v>259</v>
      </c>
      <c r="F183" s="1" t="s">
        <v>260</v>
      </c>
      <c r="G183" s="1">
        <v>3.24</v>
      </c>
      <c r="H183" s="1">
        <v>5155</v>
      </c>
      <c r="I183" s="1">
        <v>16702.2</v>
      </c>
      <c r="J183" s="1">
        <v>1944</v>
      </c>
      <c r="K183" s="1" t="s">
        <v>20</v>
      </c>
      <c r="L183" s="1">
        <v>18646.2</v>
      </c>
      <c r="M183" s="1">
        <v>559.39</v>
      </c>
      <c r="N183" s="1">
        <v>19205.59</v>
      </c>
      <c r="O183" s="1">
        <v>19200</v>
      </c>
      <c r="P183" s="7">
        <v>5.59</v>
      </c>
    </row>
    <row r="184" spans="1:16">
      <c r="A184" s="1">
        <v>2499</v>
      </c>
      <c r="B184" s="15" t="s">
        <v>266</v>
      </c>
      <c r="C184" s="1" t="s">
        <v>301</v>
      </c>
      <c r="D184" s="1" t="s">
        <v>52</v>
      </c>
      <c r="E184" s="1" t="s">
        <v>27</v>
      </c>
      <c r="F184" s="1" t="s">
        <v>302</v>
      </c>
      <c r="G184" s="1">
        <v>3.31</v>
      </c>
      <c r="H184" s="1">
        <v>5013</v>
      </c>
      <c r="I184" s="1">
        <v>16593.03</v>
      </c>
      <c r="J184" s="1">
        <v>1324</v>
      </c>
      <c r="K184" s="1" t="s">
        <v>20</v>
      </c>
      <c r="L184" s="1">
        <v>17917.03</v>
      </c>
      <c r="M184" s="1">
        <v>537.51</v>
      </c>
      <c r="N184" s="1">
        <v>18454.54</v>
      </c>
      <c r="O184" s="1">
        <v>18454</v>
      </c>
      <c r="P184" s="7">
        <v>0.54</v>
      </c>
    </row>
    <row r="185" spans="1:16">
      <c r="A185" s="1">
        <v>2474</v>
      </c>
      <c r="B185" s="14" t="s">
        <v>240</v>
      </c>
      <c r="C185" s="1" t="s">
        <v>243</v>
      </c>
      <c r="D185" s="1" t="s">
        <v>35</v>
      </c>
      <c r="E185" s="1" t="s">
        <v>53</v>
      </c>
      <c r="F185" s="1" t="s">
        <v>244</v>
      </c>
      <c r="G185" s="1">
        <v>3.33</v>
      </c>
      <c r="H185" s="1">
        <v>5041</v>
      </c>
      <c r="I185" s="1">
        <v>16786.53</v>
      </c>
      <c r="J185" s="1">
        <v>1998</v>
      </c>
      <c r="K185" s="1" t="s">
        <v>20</v>
      </c>
      <c r="L185" s="1">
        <v>18784.53</v>
      </c>
      <c r="M185" s="1">
        <v>563.54</v>
      </c>
      <c r="N185" s="1">
        <v>19348.07</v>
      </c>
      <c r="O185" s="1">
        <v>19340</v>
      </c>
      <c r="P185" s="7">
        <v>8.07</v>
      </c>
    </row>
    <row r="186" spans="1:16">
      <c r="A186" s="1">
        <v>2503</v>
      </c>
      <c r="B186" s="15" t="s">
        <v>266</v>
      </c>
      <c r="C186" s="1" t="s">
        <v>309</v>
      </c>
      <c r="D186" s="1" t="s">
        <v>65</v>
      </c>
      <c r="E186" s="1" t="s">
        <v>310</v>
      </c>
      <c r="F186" s="1" t="s">
        <v>311</v>
      </c>
      <c r="G186" s="1">
        <v>3.35</v>
      </c>
      <c r="H186" s="1">
        <v>5013</v>
      </c>
      <c r="I186" s="1">
        <v>16793.55</v>
      </c>
      <c r="J186" s="1">
        <v>1340</v>
      </c>
      <c r="K186" s="1">
        <v>200</v>
      </c>
      <c r="L186" s="1">
        <v>18333.55</v>
      </c>
      <c r="M186" s="1">
        <v>550.01</v>
      </c>
      <c r="N186" s="1">
        <v>18883.560000000001</v>
      </c>
      <c r="O186" s="1">
        <v>18880</v>
      </c>
      <c r="P186" s="7">
        <v>3.56</v>
      </c>
    </row>
    <row r="187" spans="1:16">
      <c r="A187" s="1">
        <v>2623</v>
      </c>
      <c r="B187" s="14" t="s">
        <v>551</v>
      </c>
      <c r="C187" s="1" t="s">
        <v>552</v>
      </c>
      <c r="D187" s="1" t="s">
        <v>48</v>
      </c>
      <c r="E187" s="1" t="s">
        <v>42</v>
      </c>
      <c r="F187" s="1" t="s">
        <v>553</v>
      </c>
      <c r="G187" s="1">
        <v>3.35</v>
      </c>
      <c r="H187" s="1">
        <v>4946</v>
      </c>
      <c r="I187" s="1">
        <v>16569.099999999999</v>
      </c>
      <c r="J187" s="1">
        <v>2010</v>
      </c>
      <c r="K187" s="1">
        <v>100</v>
      </c>
      <c r="L187" s="1">
        <v>18679.099999999999</v>
      </c>
      <c r="M187" s="1">
        <v>560.37300000000005</v>
      </c>
      <c r="N187" s="1">
        <v>19239.473000000002</v>
      </c>
      <c r="O187" s="1">
        <v>19240</v>
      </c>
      <c r="P187" s="7">
        <v>-0.52700000000000002</v>
      </c>
    </row>
    <row r="188" spans="1:16">
      <c r="A188" s="2">
        <v>2660</v>
      </c>
      <c r="B188" s="16" t="s">
        <v>634</v>
      </c>
      <c r="C188" s="2" t="s">
        <v>635</v>
      </c>
      <c r="D188" s="1" t="s">
        <v>52</v>
      </c>
      <c r="E188" s="2" t="s">
        <v>72</v>
      </c>
      <c r="F188" s="2" t="s">
        <v>636</v>
      </c>
      <c r="G188" s="2">
        <v>3.35</v>
      </c>
      <c r="H188" s="2">
        <v>4870</v>
      </c>
      <c r="I188" s="2">
        <v>16314.5</v>
      </c>
      <c r="J188" s="2">
        <v>2010</v>
      </c>
      <c r="K188" s="2">
        <v>1800</v>
      </c>
      <c r="L188" s="2">
        <v>20124.5</v>
      </c>
      <c r="M188" s="2">
        <v>603.74</v>
      </c>
      <c r="N188" s="2">
        <v>20728.240000000002</v>
      </c>
      <c r="O188" s="2">
        <v>20700</v>
      </c>
      <c r="P188" s="8">
        <v>28.24</v>
      </c>
    </row>
    <row r="189" spans="1:16">
      <c r="A189" s="2">
        <v>2680</v>
      </c>
      <c r="B189" s="16" t="s">
        <v>670</v>
      </c>
      <c r="C189" s="2" t="s">
        <v>676</v>
      </c>
      <c r="D189" s="1" t="s">
        <v>52</v>
      </c>
      <c r="E189" s="2" t="s">
        <v>360</v>
      </c>
      <c r="F189" s="2" t="s">
        <v>677</v>
      </c>
      <c r="G189" s="2">
        <v>3.35</v>
      </c>
      <c r="H189" s="2">
        <v>4860</v>
      </c>
      <c r="I189" s="2">
        <v>16281</v>
      </c>
      <c r="J189" s="2">
        <v>2010</v>
      </c>
      <c r="K189" s="2">
        <v>200</v>
      </c>
      <c r="L189" s="2">
        <v>18491</v>
      </c>
      <c r="M189" s="2">
        <v>554.73</v>
      </c>
      <c r="N189" s="2">
        <v>19045.73</v>
      </c>
      <c r="O189" s="2">
        <v>19040</v>
      </c>
      <c r="P189" s="8">
        <v>5.73</v>
      </c>
    </row>
    <row r="190" spans="1:16">
      <c r="A190" s="2">
        <v>2640</v>
      </c>
      <c r="B190" s="16" t="s">
        <v>589</v>
      </c>
      <c r="C190" s="2" t="s">
        <v>549</v>
      </c>
      <c r="D190" s="1" t="s">
        <v>65</v>
      </c>
      <c r="E190" s="2" t="s">
        <v>27</v>
      </c>
      <c r="F190" s="2" t="s">
        <v>590</v>
      </c>
      <c r="G190" s="2">
        <v>3.44</v>
      </c>
      <c r="H190" s="2">
        <v>4904</v>
      </c>
      <c r="I190" s="2">
        <v>16869.759999999998</v>
      </c>
      <c r="J190" s="2">
        <v>2064</v>
      </c>
      <c r="K190" s="2" t="s">
        <v>20</v>
      </c>
      <c r="L190" s="2">
        <v>18933.759999999998</v>
      </c>
      <c r="M190" s="2">
        <v>568.01</v>
      </c>
      <c r="N190" s="2">
        <v>19501.77</v>
      </c>
      <c r="O190" s="2">
        <v>19500</v>
      </c>
      <c r="P190" s="8">
        <v>1.77</v>
      </c>
    </row>
    <row r="191" spans="1:16">
      <c r="A191" s="1">
        <v>2475</v>
      </c>
      <c r="B191" s="15" t="s">
        <v>240</v>
      </c>
      <c r="C191" s="1" t="s">
        <v>243</v>
      </c>
      <c r="D191" s="1" t="s">
        <v>38</v>
      </c>
      <c r="E191" s="1" t="s">
        <v>144</v>
      </c>
      <c r="F191" s="1" t="s">
        <v>245</v>
      </c>
      <c r="G191" s="1">
        <v>3.46</v>
      </c>
      <c r="H191" s="1">
        <v>5041</v>
      </c>
      <c r="I191" s="1">
        <v>17441.86</v>
      </c>
      <c r="J191" s="1">
        <v>2076</v>
      </c>
      <c r="K191" s="1" t="s">
        <v>20</v>
      </c>
      <c r="L191" s="1">
        <v>19517.86</v>
      </c>
      <c r="M191" s="1">
        <v>585.54</v>
      </c>
      <c r="N191" s="1">
        <v>20103.400000000001</v>
      </c>
      <c r="O191" s="1">
        <v>20100</v>
      </c>
      <c r="P191" s="7">
        <v>3.4</v>
      </c>
    </row>
    <row r="192" spans="1:16">
      <c r="A192" s="2">
        <v>2712</v>
      </c>
      <c r="B192" s="16" t="s">
        <v>745</v>
      </c>
      <c r="C192" s="2" t="s">
        <v>746</v>
      </c>
      <c r="D192" s="1" t="s">
        <v>65</v>
      </c>
      <c r="E192" s="2" t="s">
        <v>747</v>
      </c>
      <c r="F192" s="2" t="s">
        <v>748</v>
      </c>
      <c r="G192" s="2">
        <v>3.53</v>
      </c>
      <c r="H192" s="2">
        <v>4860</v>
      </c>
      <c r="I192" s="2">
        <v>17155.8</v>
      </c>
      <c r="J192" s="2">
        <v>1748</v>
      </c>
      <c r="K192" s="2" t="s">
        <v>20</v>
      </c>
      <c r="L192" s="2">
        <v>18903.8</v>
      </c>
      <c r="M192" s="2">
        <v>567.11</v>
      </c>
      <c r="N192" s="2">
        <v>19470.91</v>
      </c>
      <c r="O192" s="2">
        <v>19354</v>
      </c>
      <c r="P192" s="8">
        <v>116.91</v>
      </c>
    </row>
    <row r="193" spans="1:16">
      <c r="A193" s="1">
        <v>2478</v>
      </c>
      <c r="B193" s="14" t="s">
        <v>253</v>
      </c>
      <c r="C193" s="1" t="s">
        <v>254</v>
      </c>
      <c r="D193" s="1" t="s">
        <v>48</v>
      </c>
      <c r="E193" s="1" t="s">
        <v>118</v>
      </c>
      <c r="F193" s="1" t="s">
        <v>255</v>
      </c>
      <c r="G193" s="1">
        <v>3.63</v>
      </c>
      <c r="H193" s="1">
        <v>5155</v>
      </c>
      <c r="I193" s="1">
        <v>18712.650000000001</v>
      </c>
      <c r="J193" s="1">
        <v>2178</v>
      </c>
      <c r="K193" s="1" t="s">
        <v>20</v>
      </c>
      <c r="L193" s="1">
        <v>20890.650000000001</v>
      </c>
      <c r="M193" s="1">
        <v>626.72</v>
      </c>
      <c r="N193" s="1">
        <v>21517.37</v>
      </c>
      <c r="O193" s="1">
        <v>21510</v>
      </c>
      <c r="P193" s="7">
        <v>7.37</v>
      </c>
    </row>
    <row r="194" spans="1:16">
      <c r="A194" s="2">
        <v>2696</v>
      </c>
      <c r="B194" s="16" t="s">
        <v>707</v>
      </c>
      <c r="C194" s="2" t="s">
        <v>711</v>
      </c>
      <c r="D194" s="1" t="s">
        <v>38</v>
      </c>
      <c r="E194" s="2" t="s">
        <v>271</v>
      </c>
      <c r="F194" s="2" t="s">
        <v>712</v>
      </c>
      <c r="G194" s="2">
        <v>3.63</v>
      </c>
      <c r="H194" s="2">
        <v>4850</v>
      </c>
      <c r="I194" s="2">
        <v>17605.5</v>
      </c>
      <c r="J194" s="2">
        <v>2178</v>
      </c>
      <c r="K194" s="2" t="s">
        <v>20</v>
      </c>
      <c r="L194" s="2">
        <v>19783.5</v>
      </c>
      <c r="M194" s="2">
        <v>593.51</v>
      </c>
      <c r="N194" s="2">
        <v>20377.009999999998</v>
      </c>
      <c r="O194" s="2">
        <v>20370</v>
      </c>
      <c r="P194" s="8">
        <v>7.01</v>
      </c>
    </row>
    <row r="195" spans="1:16">
      <c r="A195" s="1">
        <v>2429</v>
      </c>
      <c r="B195" s="16" t="s">
        <v>67</v>
      </c>
      <c r="C195" s="1" t="s">
        <v>71</v>
      </c>
      <c r="D195" s="1" t="s">
        <v>38</v>
      </c>
      <c r="E195" s="2" t="s">
        <v>72</v>
      </c>
      <c r="F195" s="1" t="s">
        <v>73</v>
      </c>
      <c r="G195" s="1">
        <v>3.66</v>
      </c>
      <c r="H195" s="1">
        <v>5044</v>
      </c>
      <c r="I195" s="1">
        <v>18461.04</v>
      </c>
      <c r="J195" s="1">
        <v>2196</v>
      </c>
      <c r="K195" s="1">
        <v>1600</v>
      </c>
      <c r="L195" s="1">
        <v>22257.040000000001</v>
      </c>
      <c r="M195" s="1">
        <v>667.71</v>
      </c>
      <c r="N195" s="1">
        <v>22924.75</v>
      </c>
      <c r="O195" s="1">
        <v>22925</v>
      </c>
      <c r="P195" s="7">
        <v>-0.25</v>
      </c>
    </row>
    <row r="196" spans="1:16">
      <c r="A196" s="1">
        <v>2483</v>
      </c>
      <c r="B196" s="15" t="s">
        <v>266</v>
      </c>
      <c r="C196" s="1" t="s">
        <v>267</v>
      </c>
      <c r="D196" s="1" t="s">
        <v>65</v>
      </c>
      <c r="E196" s="1" t="s">
        <v>268</v>
      </c>
      <c r="F196" s="1" t="s">
        <v>269</v>
      </c>
      <c r="G196" s="1">
        <v>3.71</v>
      </c>
      <c r="H196" s="1">
        <v>5013</v>
      </c>
      <c r="I196" s="1">
        <v>18598.23</v>
      </c>
      <c r="J196" s="1">
        <v>1484</v>
      </c>
      <c r="K196" s="1" t="s">
        <v>20</v>
      </c>
      <c r="L196" s="1">
        <v>20082.23</v>
      </c>
      <c r="M196" s="1">
        <v>602.47</v>
      </c>
      <c r="N196" s="1">
        <v>20684.7</v>
      </c>
      <c r="O196" s="1">
        <v>20840</v>
      </c>
      <c r="P196" s="7">
        <v>-155.30000000000001</v>
      </c>
    </row>
    <row r="197" spans="1:16">
      <c r="A197" s="1">
        <v>2618</v>
      </c>
      <c r="B197" s="15" t="s">
        <v>531</v>
      </c>
      <c r="C197" s="1" t="s">
        <v>537</v>
      </c>
      <c r="D197" s="1" t="s">
        <v>31</v>
      </c>
      <c r="E197" s="1" t="s">
        <v>72</v>
      </c>
      <c r="F197" s="1" t="s">
        <v>538</v>
      </c>
      <c r="G197" s="1">
        <v>3.75</v>
      </c>
      <c r="H197" s="1">
        <v>4861</v>
      </c>
      <c r="I197" s="1">
        <v>18228.75</v>
      </c>
      <c r="J197" s="1">
        <v>1500</v>
      </c>
      <c r="K197" s="1">
        <v>1700</v>
      </c>
      <c r="L197" s="1">
        <v>21428.75</v>
      </c>
      <c r="M197" s="1">
        <v>642.86249999999995</v>
      </c>
      <c r="N197" s="1">
        <v>22071.613000000001</v>
      </c>
      <c r="O197" s="1">
        <v>22070</v>
      </c>
      <c r="P197" s="7">
        <v>1.6125</v>
      </c>
    </row>
    <row r="198" spans="1:16">
      <c r="A198" s="1">
        <v>2441</v>
      </c>
      <c r="B198" s="15" t="s">
        <v>110</v>
      </c>
      <c r="C198" s="1" t="s">
        <v>111</v>
      </c>
      <c r="D198" s="1" t="s">
        <v>112</v>
      </c>
      <c r="E198" s="1" t="s">
        <v>113</v>
      </c>
      <c r="F198" s="1" t="s">
        <v>114</v>
      </c>
      <c r="G198" s="1">
        <v>3.79</v>
      </c>
      <c r="H198" s="1">
        <v>4962</v>
      </c>
      <c r="I198" s="1">
        <v>18805.98</v>
      </c>
      <c r="J198" s="1">
        <v>2274</v>
      </c>
      <c r="K198" s="1" t="s">
        <v>20</v>
      </c>
      <c r="L198" s="1">
        <v>21079.98</v>
      </c>
      <c r="M198" s="1">
        <v>632.4</v>
      </c>
      <c r="N198" s="1">
        <v>21712.38</v>
      </c>
      <c r="O198" s="1">
        <v>21710</v>
      </c>
      <c r="P198" s="7">
        <v>2.38</v>
      </c>
    </row>
    <row r="199" spans="1:16">
      <c r="A199" s="1">
        <v>2460</v>
      </c>
      <c r="B199" s="14" t="s">
        <v>189</v>
      </c>
      <c r="C199" s="1" t="s">
        <v>190</v>
      </c>
      <c r="D199" s="1" t="s">
        <v>191</v>
      </c>
      <c r="E199" s="1" t="s">
        <v>118</v>
      </c>
      <c r="F199" s="1" t="s">
        <v>192</v>
      </c>
      <c r="G199" s="1">
        <v>3.87</v>
      </c>
      <c r="H199" s="1">
        <v>5008</v>
      </c>
      <c r="I199" s="1">
        <v>19380.96</v>
      </c>
      <c r="J199" s="1">
        <v>2322</v>
      </c>
      <c r="K199" s="1" t="s">
        <v>20</v>
      </c>
      <c r="L199" s="1">
        <v>21702.959999999999</v>
      </c>
      <c r="M199" s="1">
        <v>651.09</v>
      </c>
      <c r="N199" s="1">
        <v>22354.05</v>
      </c>
      <c r="O199" s="1">
        <v>22350</v>
      </c>
      <c r="P199" s="7">
        <v>4.05</v>
      </c>
    </row>
    <row r="200" spans="1:16">
      <c r="A200" s="2">
        <v>2643</v>
      </c>
      <c r="B200" s="17" t="s">
        <v>591</v>
      </c>
      <c r="C200" s="2" t="s">
        <v>596</v>
      </c>
      <c r="D200" s="1" t="s">
        <v>35</v>
      </c>
      <c r="E200" s="2" t="s">
        <v>27</v>
      </c>
      <c r="F200" s="2" t="s">
        <v>597</v>
      </c>
      <c r="G200" s="2">
        <v>3.93</v>
      </c>
      <c r="H200" s="2">
        <v>4957</v>
      </c>
      <c r="I200" s="2">
        <v>19481.009999999998</v>
      </c>
      <c r="J200" s="2">
        <v>2358</v>
      </c>
      <c r="K200" s="2" t="s">
        <v>20</v>
      </c>
      <c r="L200" s="2">
        <v>21839.01</v>
      </c>
      <c r="M200" s="2">
        <v>655.16999999999996</v>
      </c>
      <c r="N200" s="2">
        <v>22494.18</v>
      </c>
      <c r="O200" s="2">
        <v>22490</v>
      </c>
      <c r="P200" s="8">
        <v>4.18</v>
      </c>
    </row>
    <row r="201" spans="1:16">
      <c r="A201" s="1">
        <v>2539</v>
      </c>
      <c r="B201" s="14">
        <v>16.112020000000001</v>
      </c>
      <c r="C201" s="1" t="s">
        <v>397</v>
      </c>
      <c r="D201" s="1" t="s">
        <v>84</v>
      </c>
      <c r="E201" s="1" t="s">
        <v>247</v>
      </c>
      <c r="F201" s="1" t="s">
        <v>398</v>
      </c>
      <c r="G201" s="1">
        <v>3.95</v>
      </c>
      <c r="H201" s="1">
        <v>5041</v>
      </c>
      <c r="I201" s="1">
        <v>19911.95</v>
      </c>
      <c r="J201" s="1">
        <v>1580</v>
      </c>
      <c r="K201" s="1">
        <v>1800</v>
      </c>
      <c r="L201" s="1">
        <v>23291.95</v>
      </c>
      <c r="M201" s="1">
        <v>698.76</v>
      </c>
      <c r="N201" s="1">
        <v>23990.71</v>
      </c>
      <c r="O201" s="1">
        <v>23900</v>
      </c>
      <c r="P201" s="7">
        <v>90.71</v>
      </c>
    </row>
    <row r="202" spans="1:16">
      <c r="A202" s="2">
        <v>2666</v>
      </c>
      <c r="B202" s="16" t="s">
        <v>639</v>
      </c>
      <c r="C202" s="2" t="s">
        <v>648</v>
      </c>
      <c r="D202" s="1" t="s">
        <v>45</v>
      </c>
      <c r="E202" s="2" t="s">
        <v>584</v>
      </c>
      <c r="F202" s="2" t="s">
        <v>649</v>
      </c>
      <c r="G202" s="2">
        <v>4</v>
      </c>
      <c r="H202" s="2">
        <v>4833</v>
      </c>
      <c r="I202" s="2">
        <v>19332</v>
      </c>
      <c r="J202" s="2">
        <v>2800</v>
      </c>
      <c r="K202" s="2" t="s">
        <v>20</v>
      </c>
      <c r="L202" s="2">
        <v>22132</v>
      </c>
      <c r="M202" s="2">
        <v>663.96</v>
      </c>
      <c r="N202" s="2">
        <v>22795.96</v>
      </c>
      <c r="O202" s="2">
        <v>22790</v>
      </c>
      <c r="P202" s="8">
        <v>5.96</v>
      </c>
    </row>
    <row r="203" spans="1:16">
      <c r="A203" s="1">
        <v>2509</v>
      </c>
      <c r="B203" s="15" t="s">
        <v>314</v>
      </c>
      <c r="C203" s="1" t="s">
        <v>243</v>
      </c>
      <c r="D203" s="1" t="s">
        <v>87</v>
      </c>
      <c r="E203" s="1" t="s">
        <v>22</v>
      </c>
      <c r="F203" s="1" t="s">
        <v>322</v>
      </c>
      <c r="G203" s="1">
        <v>4.04</v>
      </c>
      <c r="H203" s="1">
        <v>5003</v>
      </c>
      <c r="I203" s="1">
        <v>20212.12</v>
      </c>
      <c r="J203" s="1">
        <v>2800</v>
      </c>
      <c r="K203" s="1" t="s">
        <v>20</v>
      </c>
      <c r="L203" s="1">
        <v>23012.12</v>
      </c>
      <c r="M203" s="1">
        <v>690.36</v>
      </c>
      <c r="N203" s="1">
        <v>23702.48</v>
      </c>
      <c r="O203" s="1">
        <v>23700</v>
      </c>
      <c r="P203" s="7">
        <v>2.48</v>
      </c>
    </row>
    <row r="204" spans="1:16">
      <c r="A204" s="1">
        <v>2594</v>
      </c>
      <c r="B204" s="14" t="s">
        <v>455</v>
      </c>
      <c r="C204" s="1" t="s">
        <v>458</v>
      </c>
      <c r="D204" s="1" t="s">
        <v>35</v>
      </c>
      <c r="E204" s="1" t="s">
        <v>247</v>
      </c>
      <c r="F204" s="1" t="s">
        <v>459</v>
      </c>
      <c r="G204" s="1">
        <v>4.04</v>
      </c>
      <c r="H204" s="1">
        <v>4785</v>
      </c>
      <c r="I204" s="1">
        <v>19331.400000000001</v>
      </c>
      <c r="J204" s="1">
        <v>2424</v>
      </c>
      <c r="K204" s="1">
        <v>1800</v>
      </c>
      <c r="L204" s="1">
        <v>23555.4</v>
      </c>
      <c r="M204" s="1">
        <v>706.66200000000003</v>
      </c>
      <c r="N204" s="1">
        <v>24262.06</v>
      </c>
      <c r="O204" s="1">
        <v>24200</v>
      </c>
      <c r="P204" s="7">
        <v>62.061999999999998</v>
      </c>
    </row>
    <row r="205" spans="1:16">
      <c r="A205" s="2">
        <v>2650</v>
      </c>
      <c r="B205" s="16" t="s">
        <v>608</v>
      </c>
      <c r="C205" s="2" t="s">
        <v>613</v>
      </c>
      <c r="D205" s="1" t="s">
        <v>57</v>
      </c>
      <c r="E205" s="2" t="s">
        <v>27</v>
      </c>
      <c r="F205" s="2" t="s">
        <v>614</v>
      </c>
      <c r="G205" s="2">
        <v>4.04</v>
      </c>
      <c r="H205" s="2">
        <v>4890</v>
      </c>
      <c r="I205" s="2">
        <v>19755.599999999999</v>
      </c>
      <c r="J205" s="2">
        <v>2424</v>
      </c>
      <c r="K205" s="2" t="s">
        <v>20</v>
      </c>
      <c r="L205" s="2">
        <v>22179.599999999999</v>
      </c>
      <c r="M205" s="2">
        <v>665.39</v>
      </c>
      <c r="N205" s="2">
        <v>22844.99</v>
      </c>
      <c r="O205" s="2">
        <v>22840</v>
      </c>
      <c r="P205" s="8">
        <v>4.99</v>
      </c>
    </row>
    <row r="206" spans="1:16">
      <c r="A206" s="1">
        <v>2461</v>
      </c>
      <c r="B206" s="15" t="s">
        <v>193</v>
      </c>
      <c r="C206" s="1" t="s">
        <v>194</v>
      </c>
      <c r="D206" s="1" t="s">
        <v>195</v>
      </c>
      <c r="E206" s="1" t="s">
        <v>42</v>
      </c>
      <c r="F206" s="1" t="s">
        <v>196</v>
      </c>
      <c r="G206" s="1">
        <v>4.1500000000000004</v>
      </c>
      <c r="H206" s="1">
        <v>5008</v>
      </c>
      <c r="I206" s="1">
        <v>20783.2</v>
      </c>
      <c r="J206" s="1">
        <v>2490</v>
      </c>
      <c r="K206" s="1">
        <v>180</v>
      </c>
      <c r="L206" s="1">
        <v>23453.200000000001</v>
      </c>
      <c r="M206" s="1">
        <v>703.6</v>
      </c>
      <c r="N206" s="1">
        <v>24156.799999999999</v>
      </c>
      <c r="O206" s="1">
        <v>24160</v>
      </c>
      <c r="P206" s="7">
        <v>-3.2</v>
      </c>
    </row>
    <row r="207" spans="1:16">
      <c r="A207" s="1">
        <v>2537</v>
      </c>
      <c r="B207" s="14" t="s">
        <v>392</v>
      </c>
      <c r="C207" s="1" t="s">
        <v>393</v>
      </c>
      <c r="D207" s="1" t="s">
        <v>76</v>
      </c>
      <c r="E207" s="1" t="s">
        <v>27</v>
      </c>
      <c r="F207" s="1" t="s">
        <v>394</v>
      </c>
      <c r="G207" s="1">
        <v>4.21</v>
      </c>
      <c r="H207" s="1">
        <v>5041</v>
      </c>
      <c r="I207" s="1">
        <v>21222.61</v>
      </c>
      <c r="J207" s="1">
        <v>2800</v>
      </c>
      <c r="K207" s="1" t="s">
        <v>20</v>
      </c>
      <c r="L207" s="1">
        <v>24022.61</v>
      </c>
      <c r="M207" s="1">
        <v>720.68</v>
      </c>
      <c r="N207" s="1">
        <v>24743.29</v>
      </c>
      <c r="O207" s="1">
        <v>24700</v>
      </c>
      <c r="P207" s="7">
        <v>43.29</v>
      </c>
    </row>
    <row r="208" spans="1:16">
      <c r="A208" s="1">
        <v>2448</v>
      </c>
      <c r="B208" s="14" t="s">
        <v>134</v>
      </c>
      <c r="C208" s="1" t="s">
        <v>138</v>
      </c>
      <c r="D208" s="1" t="s">
        <v>139</v>
      </c>
      <c r="E208" s="1" t="s">
        <v>140</v>
      </c>
      <c r="F208" s="1" t="s">
        <v>141</v>
      </c>
      <c r="G208" s="1">
        <v>4.24</v>
      </c>
      <c r="H208" s="1">
        <v>5023</v>
      </c>
      <c r="I208" s="1">
        <v>21297.52</v>
      </c>
      <c r="J208" s="1">
        <v>2544</v>
      </c>
      <c r="K208" s="1" t="s">
        <v>20</v>
      </c>
      <c r="L208" s="1">
        <v>23841.52</v>
      </c>
      <c r="M208" s="1">
        <v>715.25</v>
      </c>
      <c r="N208" s="1">
        <v>24556.77</v>
      </c>
      <c r="O208" s="1">
        <v>24550</v>
      </c>
      <c r="P208" s="7">
        <v>6.77</v>
      </c>
    </row>
    <row r="209" spans="1:16">
      <c r="A209" s="1">
        <v>2527</v>
      </c>
      <c r="B209" s="14" t="s">
        <v>314</v>
      </c>
      <c r="C209" s="1" t="s">
        <v>352</v>
      </c>
      <c r="D209" s="1" t="s">
        <v>76</v>
      </c>
      <c r="E209" s="1" t="s">
        <v>271</v>
      </c>
      <c r="F209" s="1" t="s">
        <v>353</v>
      </c>
      <c r="G209" s="1">
        <v>4.28</v>
      </c>
      <c r="H209" s="1">
        <v>5003</v>
      </c>
      <c r="I209" s="1">
        <v>21412.84</v>
      </c>
      <c r="J209" s="1">
        <v>3000</v>
      </c>
      <c r="K209" s="1">
        <v>160</v>
      </c>
      <c r="L209" s="1">
        <v>24572.84</v>
      </c>
      <c r="M209" s="1">
        <v>737.19</v>
      </c>
      <c r="N209" s="1">
        <v>25310.03</v>
      </c>
      <c r="O209" s="1">
        <v>25300</v>
      </c>
      <c r="P209" s="7">
        <v>10.029999999999999</v>
      </c>
    </row>
    <row r="210" spans="1:16">
      <c r="A210" s="1">
        <v>2542</v>
      </c>
      <c r="B210" s="15" t="s">
        <v>477</v>
      </c>
      <c r="C210" s="1" t="s">
        <v>20</v>
      </c>
      <c r="D210" s="1" t="s">
        <v>65</v>
      </c>
      <c r="E210" s="1" t="s">
        <v>157</v>
      </c>
      <c r="F210" s="1" t="s">
        <v>478</v>
      </c>
      <c r="G210" s="1">
        <v>4.3899999999999997</v>
      </c>
      <c r="H210" s="1">
        <v>4767</v>
      </c>
      <c r="I210" s="1">
        <v>20927</v>
      </c>
      <c r="J210" s="1">
        <v>3118</v>
      </c>
      <c r="K210" s="1">
        <v>80</v>
      </c>
      <c r="L210" s="1">
        <v>24125</v>
      </c>
      <c r="M210" s="1">
        <v>723.75</v>
      </c>
      <c r="N210" s="1">
        <v>24848.75</v>
      </c>
      <c r="O210" s="1">
        <v>24840</v>
      </c>
      <c r="P210" s="7">
        <v>8.75</v>
      </c>
    </row>
    <row r="211" spans="1:16">
      <c r="A211" s="1">
        <v>2636</v>
      </c>
      <c r="B211" s="15" t="s">
        <v>576</v>
      </c>
      <c r="C211" s="1" t="s">
        <v>578</v>
      </c>
      <c r="D211" s="1" t="s">
        <v>52</v>
      </c>
      <c r="E211" s="1" t="s">
        <v>22</v>
      </c>
      <c r="F211" s="1" t="s">
        <v>579</v>
      </c>
      <c r="G211" s="1">
        <v>4.41</v>
      </c>
      <c r="H211" s="1">
        <v>4946</v>
      </c>
      <c r="I211" s="1">
        <v>21811.86</v>
      </c>
      <c r="J211" s="1">
        <v>2646</v>
      </c>
      <c r="K211" s="1" t="s">
        <v>20</v>
      </c>
      <c r="L211" s="1">
        <v>24457.86</v>
      </c>
      <c r="M211" s="1">
        <v>733.73580000000004</v>
      </c>
      <c r="N211" s="1">
        <v>25191.596000000001</v>
      </c>
      <c r="O211" s="1">
        <v>25190</v>
      </c>
      <c r="P211" s="7">
        <v>1.5958000000000001</v>
      </c>
    </row>
    <row r="212" spans="1:16">
      <c r="A212" s="2">
        <v>2693</v>
      </c>
      <c r="B212" s="17" t="s">
        <v>686</v>
      </c>
      <c r="C212" s="2" t="s">
        <v>705</v>
      </c>
      <c r="D212" s="1" t="s">
        <v>69</v>
      </c>
      <c r="E212" s="2" t="s">
        <v>72</v>
      </c>
      <c r="F212" s="2" t="s">
        <v>706</v>
      </c>
      <c r="G212" s="2">
        <v>4.4400000000000004</v>
      </c>
      <c r="H212" s="2">
        <v>4860</v>
      </c>
      <c r="I212" s="2">
        <v>21578.400000000001</v>
      </c>
      <c r="J212" s="2">
        <v>2664</v>
      </c>
      <c r="K212" s="2">
        <v>1800</v>
      </c>
      <c r="L212" s="2">
        <v>26042.400000000001</v>
      </c>
      <c r="M212" s="2">
        <v>781.27</v>
      </c>
      <c r="N212" s="2">
        <v>26823.67</v>
      </c>
      <c r="O212" s="2">
        <v>26800</v>
      </c>
      <c r="P212" s="8">
        <v>23.67</v>
      </c>
    </row>
    <row r="213" spans="1:16">
      <c r="A213" s="2">
        <v>2701</v>
      </c>
      <c r="B213" s="17" t="s">
        <v>717</v>
      </c>
      <c r="C213" s="2" t="s">
        <v>720</v>
      </c>
      <c r="D213" s="1" t="s">
        <v>57</v>
      </c>
      <c r="E213" s="2" t="s">
        <v>27</v>
      </c>
      <c r="F213" s="2" t="s">
        <v>721</v>
      </c>
      <c r="G213" s="2">
        <v>4.46</v>
      </c>
      <c r="H213" s="2">
        <v>4850</v>
      </c>
      <c r="I213" s="2">
        <v>21631</v>
      </c>
      <c r="J213" s="2">
        <v>2676</v>
      </c>
      <c r="K213" s="2" t="s">
        <v>20</v>
      </c>
      <c r="L213" s="2">
        <v>24307</v>
      </c>
      <c r="M213" s="2">
        <v>729.21</v>
      </c>
      <c r="N213" s="2">
        <v>25036.21</v>
      </c>
      <c r="O213" s="2">
        <v>25000</v>
      </c>
      <c r="P213" s="8">
        <v>36.21</v>
      </c>
    </row>
    <row r="214" spans="1:16">
      <c r="A214" s="1">
        <v>2613</v>
      </c>
      <c r="B214" s="14" t="s">
        <v>524</v>
      </c>
      <c r="C214" s="1" t="s">
        <v>525</v>
      </c>
      <c r="D214" s="1" t="s">
        <v>57</v>
      </c>
      <c r="E214" s="1" t="s">
        <v>526</v>
      </c>
      <c r="F214" s="1" t="s">
        <v>527</v>
      </c>
      <c r="G214" s="1">
        <v>4.4800000000000004</v>
      </c>
      <c r="H214" s="1">
        <v>4767</v>
      </c>
      <c r="I214" s="1">
        <v>21356.16</v>
      </c>
      <c r="J214" s="1">
        <v>1792</v>
      </c>
      <c r="K214" s="1" t="s">
        <v>20</v>
      </c>
      <c r="L214" s="1">
        <v>23148.16</v>
      </c>
      <c r="M214" s="1">
        <v>694.44479999999999</v>
      </c>
      <c r="N214" s="1">
        <v>23842.605</v>
      </c>
      <c r="O214" s="1">
        <v>23840</v>
      </c>
      <c r="P214" s="7">
        <v>2.6048</v>
      </c>
    </row>
    <row r="215" spans="1:16">
      <c r="A215" s="1">
        <v>2423</v>
      </c>
      <c r="B215" s="15" t="s">
        <v>33</v>
      </c>
      <c r="C215" s="1" t="s">
        <v>51</v>
      </c>
      <c r="D215" s="1" t="s">
        <v>52</v>
      </c>
      <c r="E215" s="1" t="s">
        <v>53</v>
      </c>
      <c r="F215" s="1" t="s">
        <v>54</v>
      </c>
      <c r="G215" s="1">
        <v>4.51</v>
      </c>
      <c r="H215" s="1">
        <v>5033</v>
      </c>
      <c r="I215" s="1">
        <v>22698.83</v>
      </c>
      <c r="J215" s="1">
        <v>2706</v>
      </c>
      <c r="K215" s="1" t="s">
        <v>20</v>
      </c>
      <c r="L215" s="1">
        <v>25404.83</v>
      </c>
      <c r="M215" s="1">
        <v>762.14</v>
      </c>
      <c r="N215" s="1">
        <v>26166.97</v>
      </c>
      <c r="O215" s="1">
        <v>26160</v>
      </c>
      <c r="P215" s="7">
        <v>6.97</v>
      </c>
    </row>
    <row r="216" spans="1:16">
      <c r="A216" s="1">
        <v>2528</v>
      </c>
      <c r="B216" s="15" t="s">
        <v>314</v>
      </c>
      <c r="C216" s="1" t="s">
        <v>354</v>
      </c>
      <c r="D216" s="1" t="s">
        <v>62</v>
      </c>
      <c r="E216" s="1" t="s">
        <v>355</v>
      </c>
      <c r="F216" s="1" t="s">
        <v>356</v>
      </c>
      <c r="G216" s="1">
        <v>4.5599999999999996</v>
      </c>
      <c r="H216" s="1">
        <v>5003</v>
      </c>
      <c r="I216" s="1">
        <v>22813.68</v>
      </c>
      <c r="J216" s="1">
        <v>1824</v>
      </c>
      <c r="K216" s="1">
        <v>150</v>
      </c>
      <c r="L216" s="1">
        <v>24787.68</v>
      </c>
      <c r="M216" s="1">
        <v>743.63</v>
      </c>
      <c r="N216" s="1">
        <v>25531.31</v>
      </c>
      <c r="O216" s="1">
        <v>25530</v>
      </c>
      <c r="P216" s="7">
        <v>1.31</v>
      </c>
    </row>
    <row r="217" spans="1:16">
      <c r="A217" s="1">
        <v>2531</v>
      </c>
      <c r="B217" s="14" t="s">
        <v>368</v>
      </c>
      <c r="C217" s="1" t="s">
        <v>381</v>
      </c>
      <c r="D217" s="1" t="s">
        <v>57</v>
      </c>
      <c r="E217" s="1" t="s">
        <v>360</v>
      </c>
      <c r="F217" s="1" t="s">
        <v>382</v>
      </c>
      <c r="G217" s="1">
        <v>4.5599999999999996</v>
      </c>
      <c r="H217" s="1">
        <v>5020</v>
      </c>
      <c r="I217" s="1">
        <v>22891.200000000001</v>
      </c>
      <c r="J217" s="1">
        <v>1824</v>
      </c>
      <c r="K217" s="1">
        <v>150</v>
      </c>
      <c r="L217" s="1">
        <v>24865.200000000001</v>
      </c>
      <c r="M217" s="1">
        <v>745.96</v>
      </c>
      <c r="N217" s="1">
        <v>25611.16</v>
      </c>
      <c r="O217" s="1">
        <v>25600</v>
      </c>
      <c r="P217" s="7">
        <v>11.16</v>
      </c>
    </row>
    <row r="218" spans="1:16">
      <c r="A218" s="2">
        <v>2713</v>
      </c>
      <c r="B218" s="17" t="s">
        <v>745</v>
      </c>
      <c r="C218" s="2" t="s">
        <v>749</v>
      </c>
      <c r="D218" s="1" t="s">
        <v>69</v>
      </c>
      <c r="E218" s="2" t="s">
        <v>27</v>
      </c>
      <c r="F218" s="2" t="s">
        <v>750</v>
      </c>
      <c r="G218" s="2">
        <v>4.5999999999999996</v>
      </c>
      <c r="H218" s="2">
        <v>4865</v>
      </c>
      <c r="I218" s="2">
        <v>22379</v>
      </c>
      <c r="J218" s="2">
        <v>3200</v>
      </c>
      <c r="K218" s="2">
        <v>80</v>
      </c>
      <c r="L218" s="2">
        <v>25659</v>
      </c>
      <c r="M218" s="2">
        <v>769.77</v>
      </c>
      <c r="N218" s="2">
        <v>26428.77</v>
      </c>
      <c r="O218" s="2">
        <v>26420</v>
      </c>
      <c r="P218" s="8">
        <v>8.77</v>
      </c>
    </row>
    <row r="219" spans="1:16">
      <c r="A219" s="1">
        <v>2548</v>
      </c>
      <c r="B219" s="15" t="s">
        <v>491</v>
      </c>
      <c r="C219" s="1" t="s">
        <v>492</v>
      </c>
      <c r="D219" s="1" t="s">
        <v>45</v>
      </c>
      <c r="E219" s="1" t="s">
        <v>27</v>
      </c>
      <c r="F219" s="1" t="s">
        <v>493</v>
      </c>
      <c r="G219" s="1">
        <v>4.6100000000000003</v>
      </c>
      <c r="H219" s="1">
        <v>4871</v>
      </c>
      <c r="I219" s="1">
        <v>22455.31</v>
      </c>
      <c r="J219" s="1">
        <v>1844</v>
      </c>
      <c r="K219" s="1" t="s">
        <v>20</v>
      </c>
      <c r="L219" s="1">
        <v>24299.31</v>
      </c>
      <c r="M219" s="1">
        <v>728.97929999999997</v>
      </c>
      <c r="N219" s="1">
        <v>25028.289000000001</v>
      </c>
      <c r="O219" s="1">
        <v>25000</v>
      </c>
      <c r="P219" s="7">
        <v>28.289300000000001</v>
      </c>
    </row>
    <row r="220" spans="1:16">
      <c r="A220" s="2">
        <v>2710</v>
      </c>
      <c r="B220" s="16" t="s">
        <v>729</v>
      </c>
      <c r="C220" s="2" t="s">
        <v>740</v>
      </c>
      <c r="D220" s="1" t="s">
        <v>57</v>
      </c>
      <c r="E220" s="2" t="s">
        <v>271</v>
      </c>
      <c r="F220" s="2" t="s">
        <v>741</v>
      </c>
      <c r="G220" s="2">
        <v>4.63</v>
      </c>
      <c r="H220" s="2">
        <v>4850</v>
      </c>
      <c r="I220" s="2">
        <v>22455.5</v>
      </c>
      <c r="J220" s="2">
        <v>1944</v>
      </c>
      <c r="K220" s="2">
        <v>80</v>
      </c>
      <c r="L220" s="2">
        <v>24479.5</v>
      </c>
      <c r="M220" s="2">
        <v>734.39</v>
      </c>
      <c r="N220" s="2">
        <v>25213.89</v>
      </c>
      <c r="O220" s="2">
        <v>25200</v>
      </c>
      <c r="P220" s="8">
        <v>13.88</v>
      </c>
    </row>
    <row r="221" spans="1:16">
      <c r="A221" s="1">
        <v>2604</v>
      </c>
      <c r="B221" s="15" t="s">
        <v>505</v>
      </c>
      <c r="C221" s="1" t="s">
        <v>506</v>
      </c>
      <c r="D221" s="1" t="s">
        <v>65</v>
      </c>
      <c r="E221" s="1" t="s">
        <v>72</v>
      </c>
      <c r="F221" s="1" t="s">
        <v>507</v>
      </c>
      <c r="G221" s="1">
        <v>4.67</v>
      </c>
      <c r="H221" s="1">
        <v>4851</v>
      </c>
      <c r="I221" s="1">
        <v>22654.17</v>
      </c>
      <c r="J221" s="1">
        <v>1821.3</v>
      </c>
      <c r="K221" s="1">
        <v>2200</v>
      </c>
      <c r="L221" s="1">
        <v>26675.47</v>
      </c>
      <c r="M221" s="1">
        <v>800.26409999999998</v>
      </c>
      <c r="N221" s="1">
        <v>27475.734</v>
      </c>
      <c r="O221" s="1">
        <v>27470</v>
      </c>
      <c r="P221" s="7">
        <v>5.7340999999999998</v>
      </c>
    </row>
    <row r="222" spans="1:16">
      <c r="A222" s="1">
        <v>2442</v>
      </c>
      <c r="B222" s="14" t="s">
        <v>115</v>
      </c>
      <c r="C222" s="1" t="s">
        <v>116</v>
      </c>
      <c r="D222" s="1" t="s">
        <v>117</v>
      </c>
      <c r="E222" s="1" t="s">
        <v>118</v>
      </c>
      <c r="F222" s="1" t="s">
        <v>119</v>
      </c>
      <c r="G222" s="1">
        <v>4.7</v>
      </c>
      <c r="H222" s="1">
        <v>4980</v>
      </c>
      <c r="I222" s="1">
        <v>23406</v>
      </c>
      <c r="J222" s="1">
        <v>2820</v>
      </c>
      <c r="K222" s="1" t="s">
        <v>20</v>
      </c>
      <c r="L222" s="1">
        <v>26226</v>
      </c>
      <c r="M222" s="1">
        <v>786.78</v>
      </c>
      <c r="N222" s="1">
        <v>27012.78</v>
      </c>
      <c r="O222" s="1">
        <v>27010</v>
      </c>
      <c r="P222" s="7">
        <v>2.78</v>
      </c>
    </row>
    <row r="223" spans="1:16">
      <c r="A223" s="1">
        <v>2452</v>
      </c>
      <c r="B223" s="15" t="s">
        <v>146</v>
      </c>
      <c r="C223" s="1" t="s">
        <v>155</v>
      </c>
      <c r="D223" s="1" t="s">
        <v>156</v>
      </c>
      <c r="E223" s="1" t="s">
        <v>157</v>
      </c>
      <c r="F223" s="1" t="s">
        <v>158</v>
      </c>
      <c r="G223" s="1">
        <v>4.7</v>
      </c>
      <c r="H223" s="1">
        <v>4962</v>
      </c>
      <c r="I223" s="1">
        <v>23321.4</v>
      </c>
      <c r="J223" s="1">
        <v>2820</v>
      </c>
      <c r="K223" s="1" t="s">
        <v>20</v>
      </c>
      <c r="L223" s="1">
        <v>26141.4</v>
      </c>
      <c r="M223" s="1">
        <v>784.24</v>
      </c>
      <c r="N223" s="1">
        <v>26925.64</v>
      </c>
      <c r="O223" s="1">
        <v>26920</v>
      </c>
      <c r="P223" s="7">
        <v>5.64</v>
      </c>
    </row>
    <row r="224" spans="1:16">
      <c r="A224" s="1">
        <v>2603</v>
      </c>
      <c r="B224" s="14" t="s">
        <v>498</v>
      </c>
      <c r="C224" s="1" t="s">
        <v>503</v>
      </c>
      <c r="D224" s="1" t="s">
        <v>62</v>
      </c>
      <c r="E224" s="1" t="s">
        <v>72</v>
      </c>
      <c r="F224" s="1" t="s">
        <v>504</v>
      </c>
      <c r="G224" s="1">
        <v>4.72</v>
      </c>
      <c r="H224" s="1">
        <v>4851</v>
      </c>
      <c r="I224" s="1">
        <v>22896.720000000001</v>
      </c>
      <c r="J224" s="1">
        <v>1840.8</v>
      </c>
      <c r="K224" s="1">
        <v>1800</v>
      </c>
      <c r="L224" s="1">
        <v>26537.52</v>
      </c>
      <c r="M224" s="1">
        <v>796.12559999999996</v>
      </c>
      <c r="N224" s="1">
        <v>27333.646000000001</v>
      </c>
      <c r="O224" s="1">
        <v>27300</v>
      </c>
      <c r="P224" s="7">
        <v>33.645600000000002</v>
      </c>
    </row>
    <row r="225" spans="1:16">
      <c r="A225" s="1">
        <v>2476</v>
      </c>
      <c r="B225" s="14" t="s">
        <v>240</v>
      </c>
      <c r="C225" s="1" t="s">
        <v>246</v>
      </c>
      <c r="D225" s="1" t="s">
        <v>31</v>
      </c>
      <c r="E225" s="1" t="s">
        <v>247</v>
      </c>
      <c r="F225" s="1" t="s">
        <v>248</v>
      </c>
      <c r="G225" s="1">
        <v>4.76</v>
      </c>
      <c r="H225" s="1">
        <v>5041</v>
      </c>
      <c r="I225" s="1">
        <v>23995.16</v>
      </c>
      <c r="J225" s="1">
        <v>2856</v>
      </c>
      <c r="K225" s="1">
        <v>2000</v>
      </c>
      <c r="L225" s="1">
        <v>28851.16</v>
      </c>
      <c r="M225" s="1">
        <v>865.53</v>
      </c>
      <c r="N225" s="1">
        <v>29716.69</v>
      </c>
      <c r="O225" s="1">
        <v>29710</v>
      </c>
      <c r="P225" s="7">
        <v>6.69</v>
      </c>
    </row>
    <row r="226" spans="1:16">
      <c r="A226" s="1">
        <v>2473</v>
      </c>
      <c r="B226" s="15" t="s">
        <v>240</v>
      </c>
      <c r="C226" s="1" t="s">
        <v>241</v>
      </c>
      <c r="D226" s="1" t="s">
        <v>31</v>
      </c>
      <c r="E226" s="1" t="s">
        <v>144</v>
      </c>
      <c r="F226" s="1" t="s">
        <v>242</v>
      </c>
      <c r="G226" s="1">
        <v>4.7699999999999996</v>
      </c>
      <c r="H226" s="1">
        <v>5024</v>
      </c>
      <c r="I226" s="1">
        <v>23964.48</v>
      </c>
      <c r="J226" s="1">
        <v>2862</v>
      </c>
      <c r="K226" s="1" t="s">
        <v>20</v>
      </c>
      <c r="L226" s="1">
        <v>26826.48</v>
      </c>
      <c r="M226" s="1">
        <v>804.79</v>
      </c>
      <c r="N226" s="1">
        <v>27631.27</v>
      </c>
      <c r="O226" s="1">
        <v>27631</v>
      </c>
      <c r="P226" s="7">
        <v>0.27</v>
      </c>
    </row>
    <row r="227" spans="1:16">
      <c r="A227" s="2">
        <v>2671</v>
      </c>
      <c r="B227" s="17" t="s">
        <v>659</v>
      </c>
      <c r="C227" s="2" t="s">
        <v>660</v>
      </c>
      <c r="D227" s="1" t="s">
        <v>62</v>
      </c>
      <c r="E227" s="2" t="s">
        <v>661</v>
      </c>
      <c r="F227" s="2" t="s">
        <v>662</v>
      </c>
      <c r="G227" s="2">
        <v>4.7699999999999996</v>
      </c>
      <c r="H227" s="2">
        <v>4850</v>
      </c>
      <c r="I227" s="2">
        <v>23134.5</v>
      </c>
      <c r="J227" s="2">
        <v>2862</v>
      </c>
      <c r="K227" s="2" t="s">
        <v>20</v>
      </c>
      <c r="L227" s="2">
        <v>25996.5</v>
      </c>
      <c r="M227" s="2">
        <v>779.9</v>
      </c>
      <c r="N227" s="2">
        <v>26776.400000000001</v>
      </c>
      <c r="O227" s="2">
        <v>26700</v>
      </c>
      <c r="P227" s="8">
        <v>76.39</v>
      </c>
    </row>
    <row r="228" spans="1:16">
      <c r="A228" s="1">
        <v>2568</v>
      </c>
      <c r="B228" s="14" t="s">
        <v>399</v>
      </c>
      <c r="C228" s="1" t="s">
        <v>401</v>
      </c>
      <c r="D228" s="1" t="s">
        <v>87</v>
      </c>
      <c r="E228" s="1" t="s">
        <v>181</v>
      </c>
      <c r="F228" s="1" t="s">
        <v>402</v>
      </c>
      <c r="G228" s="1">
        <v>4.88</v>
      </c>
      <c r="H228" s="1">
        <v>5036</v>
      </c>
      <c r="I228" s="1">
        <v>24575.68</v>
      </c>
      <c r="J228" s="1">
        <v>1952</v>
      </c>
      <c r="K228" s="1" t="s">
        <v>20</v>
      </c>
      <c r="L228" s="1">
        <v>26527.68</v>
      </c>
      <c r="M228" s="1">
        <v>795.83</v>
      </c>
      <c r="N228" s="1">
        <v>27323.51</v>
      </c>
      <c r="O228" s="1">
        <v>27320</v>
      </c>
      <c r="P228" s="7">
        <v>3.51</v>
      </c>
    </row>
    <row r="229" spans="1:16">
      <c r="A229" s="2">
        <v>2646</v>
      </c>
      <c r="B229" s="16" t="s">
        <v>601</v>
      </c>
      <c r="C229" s="2" t="s">
        <v>602</v>
      </c>
      <c r="D229" s="1" t="s">
        <v>45</v>
      </c>
      <c r="E229" s="2" t="s">
        <v>157</v>
      </c>
      <c r="F229" s="2" t="s">
        <v>603</v>
      </c>
      <c r="G229" s="2">
        <v>4.92</v>
      </c>
      <c r="H229" s="2">
        <v>5103</v>
      </c>
      <c r="I229" s="2">
        <v>25106.76</v>
      </c>
      <c r="J229" s="2">
        <v>2952</v>
      </c>
      <c r="K229" s="2" t="s">
        <v>20</v>
      </c>
      <c r="L229" s="2">
        <v>28058.76</v>
      </c>
      <c r="M229" s="2">
        <v>841.76</v>
      </c>
      <c r="N229" s="2">
        <v>28900.52</v>
      </c>
      <c r="O229" s="2">
        <v>28900</v>
      </c>
      <c r="P229" s="8">
        <v>0.52</v>
      </c>
    </row>
    <row r="230" spans="1:16">
      <c r="A230" s="1">
        <v>2462</v>
      </c>
      <c r="B230" s="15" t="s">
        <v>193</v>
      </c>
      <c r="C230" s="1" t="s">
        <v>197</v>
      </c>
      <c r="D230" s="1" t="s">
        <v>198</v>
      </c>
      <c r="E230" s="1" t="s">
        <v>157</v>
      </c>
      <c r="F230" s="1" t="s">
        <v>200</v>
      </c>
      <c r="G230" s="1">
        <v>4.9400000000000004</v>
      </c>
      <c r="H230" s="1" t="s">
        <v>20</v>
      </c>
      <c r="I230" s="1" t="s">
        <v>20</v>
      </c>
      <c r="J230" s="1" t="s">
        <v>20</v>
      </c>
      <c r="K230" s="1" t="s">
        <v>20</v>
      </c>
      <c r="L230" s="1" t="s">
        <v>20</v>
      </c>
      <c r="M230" s="1" t="s">
        <v>20</v>
      </c>
      <c r="N230" s="1" t="s">
        <v>20</v>
      </c>
      <c r="O230" s="1" t="s">
        <v>20</v>
      </c>
      <c r="P230" s="7" t="s">
        <v>20</v>
      </c>
    </row>
    <row r="231" spans="1:16">
      <c r="A231" s="1">
        <v>2456</v>
      </c>
      <c r="B231" s="15" t="s">
        <v>170</v>
      </c>
      <c r="C231" s="1" t="s">
        <v>171</v>
      </c>
      <c r="D231" s="1" t="s">
        <v>172</v>
      </c>
      <c r="E231" s="1" t="s">
        <v>42</v>
      </c>
      <c r="F231" s="1" t="s">
        <v>173</v>
      </c>
      <c r="G231" s="1">
        <v>4.95</v>
      </c>
      <c r="H231" s="1" t="s">
        <v>20</v>
      </c>
      <c r="I231" s="1" t="s">
        <v>20</v>
      </c>
      <c r="J231" s="1" t="s">
        <v>20</v>
      </c>
      <c r="K231" s="1" t="s">
        <v>20</v>
      </c>
      <c r="L231" s="1" t="s">
        <v>20</v>
      </c>
      <c r="M231" s="1" t="s">
        <v>20</v>
      </c>
      <c r="N231" s="1" t="s">
        <v>20</v>
      </c>
      <c r="O231" s="1" t="s">
        <v>20</v>
      </c>
      <c r="P231" s="7" t="s">
        <v>20</v>
      </c>
    </row>
    <row r="232" spans="1:16">
      <c r="A232" s="1">
        <v>2497</v>
      </c>
      <c r="B232" s="15" t="s">
        <v>266</v>
      </c>
      <c r="C232" s="1" t="s">
        <v>297</v>
      </c>
      <c r="D232" s="1" t="s">
        <v>45</v>
      </c>
      <c r="E232" s="1" t="s">
        <v>53</v>
      </c>
      <c r="F232" s="1" t="s">
        <v>298</v>
      </c>
      <c r="G232" s="1">
        <v>5</v>
      </c>
      <c r="H232" s="1">
        <v>5013</v>
      </c>
      <c r="I232" s="1">
        <v>25065</v>
      </c>
      <c r="J232" s="1">
        <v>2000</v>
      </c>
      <c r="K232" s="1" t="s">
        <v>20</v>
      </c>
      <c r="L232" s="1">
        <v>27065</v>
      </c>
      <c r="M232" s="1">
        <v>811.95</v>
      </c>
      <c r="N232" s="1">
        <v>27876.95</v>
      </c>
      <c r="O232" s="1">
        <v>27870</v>
      </c>
      <c r="P232" s="7">
        <v>6.95</v>
      </c>
    </row>
    <row r="233" spans="1:16">
      <c r="A233" s="1">
        <v>2583</v>
      </c>
      <c r="B233" s="15" t="s">
        <v>433</v>
      </c>
      <c r="C233" s="1" t="s">
        <v>434</v>
      </c>
      <c r="D233" s="1" t="s">
        <v>38</v>
      </c>
      <c r="E233" s="1" t="s">
        <v>181</v>
      </c>
      <c r="F233" s="1" t="s">
        <v>435</v>
      </c>
      <c r="G233" s="1">
        <v>5.05</v>
      </c>
      <c r="H233" s="1">
        <v>4850</v>
      </c>
      <c r="I233" s="1">
        <v>24492.5</v>
      </c>
      <c r="J233" s="1">
        <v>3030</v>
      </c>
      <c r="K233" s="1" t="s">
        <v>20</v>
      </c>
      <c r="L233" s="1">
        <v>27522.5</v>
      </c>
      <c r="M233" s="1">
        <v>825.67499999999995</v>
      </c>
      <c r="N233" s="1">
        <v>28348.18</v>
      </c>
      <c r="O233" s="1">
        <v>28350</v>
      </c>
      <c r="P233" s="7">
        <v>-1.83</v>
      </c>
    </row>
    <row r="234" spans="1:16">
      <c r="A234" s="1">
        <v>2485</v>
      </c>
      <c r="B234" s="15" t="s">
        <v>266</v>
      </c>
      <c r="C234" s="1" t="s">
        <v>273</v>
      </c>
      <c r="D234" s="1" t="s">
        <v>38</v>
      </c>
      <c r="E234" s="1" t="s">
        <v>247</v>
      </c>
      <c r="F234" s="1" t="s">
        <v>274</v>
      </c>
      <c r="G234" s="1">
        <v>5.07</v>
      </c>
      <c r="H234" s="1">
        <v>5013</v>
      </c>
      <c r="I234" s="1">
        <v>25415.91</v>
      </c>
      <c r="J234" s="1">
        <v>2028</v>
      </c>
      <c r="K234" s="1">
        <v>2000</v>
      </c>
      <c r="L234" s="1">
        <v>29443.91</v>
      </c>
      <c r="M234" s="1">
        <v>883.32</v>
      </c>
      <c r="N234" s="1">
        <v>30327.23</v>
      </c>
      <c r="O234" s="1">
        <v>30320</v>
      </c>
      <c r="P234" s="7">
        <v>7.23</v>
      </c>
    </row>
    <row r="235" spans="1:16">
      <c r="A235" s="1">
        <v>2624</v>
      </c>
      <c r="B235" s="15" t="s">
        <v>551</v>
      </c>
      <c r="C235" s="1" t="s">
        <v>554</v>
      </c>
      <c r="D235" s="1" t="s">
        <v>52</v>
      </c>
      <c r="E235" s="1" t="s">
        <v>42</v>
      </c>
      <c r="F235" s="1" t="s">
        <v>555</v>
      </c>
      <c r="G235" s="1">
        <v>5.08</v>
      </c>
      <c r="H235" s="1">
        <v>4946</v>
      </c>
      <c r="I235" s="1">
        <v>25125.68</v>
      </c>
      <c r="J235" s="1">
        <v>3472</v>
      </c>
      <c r="K235" s="1">
        <v>200</v>
      </c>
      <c r="L235" s="1">
        <v>28797.68</v>
      </c>
      <c r="M235" s="1">
        <v>863.93039999999996</v>
      </c>
      <c r="N235" s="1">
        <v>29661.61</v>
      </c>
      <c r="O235" s="1">
        <v>29660</v>
      </c>
      <c r="P235" s="7">
        <v>1.6104000000000001</v>
      </c>
    </row>
    <row r="236" spans="1:16">
      <c r="A236" s="1">
        <v>2584</v>
      </c>
      <c r="B236" s="14" t="s">
        <v>433</v>
      </c>
      <c r="C236" s="1" t="s">
        <v>436</v>
      </c>
      <c r="D236" s="1" t="s">
        <v>31</v>
      </c>
      <c r="E236" s="1" t="s">
        <v>437</v>
      </c>
      <c r="F236" s="1" t="s">
        <v>438</v>
      </c>
      <c r="G236" s="1">
        <v>5.15</v>
      </c>
      <c r="H236" s="1">
        <v>4850</v>
      </c>
      <c r="I236" s="1">
        <v>24977.5</v>
      </c>
      <c r="J236" s="1">
        <v>3090</v>
      </c>
      <c r="K236" s="1">
        <v>100</v>
      </c>
      <c r="L236" s="1">
        <v>28167.5</v>
      </c>
      <c r="M236" s="1">
        <v>845.02499999999998</v>
      </c>
      <c r="N236" s="1">
        <v>29012.53</v>
      </c>
      <c r="O236" s="1">
        <v>29000</v>
      </c>
      <c r="P236" s="7">
        <v>12.53</v>
      </c>
    </row>
    <row r="237" spans="1:16">
      <c r="A237" s="1">
        <v>2569</v>
      </c>
      <c r="B237" s="15" t="s">
        <v>399</v>
      </c>
      <c r="C237" s="1" t="s">
        <v>403</v>
      </c>
      <c r="D237" s="1" t="s">
        <v>31</v>
      </c>
      <c r="E237" s="1" t="s">
        <v>360</v>
      </c>
      <c r="F237" s="1" t="s">
        <v>404</v>
      </c>
      <c r="G237" s="1">
        <v>5.2</v>
      </c>
      <c r="H237" s="1">
        <v>5036</v>
      </c>
      <c r="I237" s="1">
        <v>26187.200000000001</v>
      </c>
      <c r="J237" s="1">
        <v>2080</v>
      </c>
      <c r="K237" s="1">
        <v>200</v>
      </c>
      <c r="L237" s="1">
        <v>28467.200000000001</v>
      </c>
      <c r="M237" s="1">
        <v>854.02</v>
      </c>
      <c r="N237" s="1">
        <v>29321.22</v>
      </c>
      <c r="O237" s="1">
        <v>29320</v>
      </c>
      <c r="P237" s="7">
        <v>1.22</v>
      </c>
    </row>
    <row r="238" spans="1:16">
      <c r="A238" s="2">
        <v>2678</v>
      </c>
      <c r="B238" s="16" t="s">
        <v>670</v>
      </c>
      <c r="C238" s="2" t="s">
        <v>672</v>
      </c>
      <c r="D238" s="1" t="s">
        <v>45</v>
      </c>
      <c r="E238" s="2" t="s">
        <v>247</v>
      </c>
      <c r="F238" s="2" t="s">
        <v>673</v>
      </c>
      <c r="G238" s="2">
        <v>5.21</v>
      </c>
      <c r="H238" s="2">
        <v>4860</v>
      </c>
      <c r="I238" s="2">
        <v>25320.6</v>
      </c>
      <c r="J238" s="2">
        <v>3126</v>
      </c>
      <c r="K238" s="2">
        <v>1800</v>
      </c>
      <c r="L238" s="2">
        <v>30246.6</v>
      </c>
      <c r="M238" s="2">
        <v>907.4</v>
      </c>
      <c r="N238" s="2">
        <v>31154</v>
      </c>
      <c r="O238" s="2">
        <v>31000</v>
      </c>
      <c r="P238" s="8">
        <v>154</v>
      </c>
    </row>
    <row r="239" spans="1:16">
      <c r="A239" s="1">
        <v>2491</v>
      </c>
      <c r="B239" s="15" t="s">
        <v>266</v>
      </c>
      <c r="C239" s="1" t="s">
        <v>284</v>
      </c>
      <c r="D239" s="1" t="s">
        <v>17</v>
      </c>
      <c r="E239" s="1" t="s">
        <v>247</v>
      </c>
      <c r="F239" s="1" t="s">
        <v>285</v>
      </c>
      <c r="G239" s="1">
        <v>5.31</v>
      </c>
      <c r="H239" s="1">
        <v>5013</v>
      </c>
      <c r="I239" s="1">
        <v>26619.03</v>
      </c>
      <c r="J239" s="1">
        <v>2124</v>
      </c>
      <c r="K239" s="1">
        <v>1800</v>
      </c>
      <c r="L239" s="1">
        <v>30543.03</v>
      </c>
      <c r="M239" s="1">
        <v>916.29</v>
      </c>
      <c r="N239" s="1">
        <v>31459.32</v>
      </c>
      <c r="O239" s="1">
        <v>31450</v>
      </c>
      <c r="P239" s="7">
        <v>9.32</v>
      </c>
    </row>
    <row r="240" spans="1:16">
      <c r="A240" s="2">
        <v>2639</v>
      </c>
      <c r="B240" s="17" t="s">
        <v>586</v>
      </c>
      <c r="C240" s="2" t="s">
        <v>587</v>
      </c>
      <c r="D240" s="1" t="s">
        <v>62</v>
      </c>
      <c r="E240" s="2" t="s">
        <v>39</v>
      </c>
      <c r="F240" s="2" t="s">
        <v>588</v>
      </c>
      <c r="G240" s="2">
        <v>5.31</v>
      </c>
      <c r="H240" s="2">
        <v>4946</v>
      </c>
      <c r="I240" s="2">
        <v>26263.26</v>
      </c>
      <c r="J240" s="2">
        <v>3186</v>
      </c>
      <c r="K240" s="2" t="s">
        <v>20</v>
      </c>
      <c r="L240" s="2">
        <v>29449.26</v>
      </c>
      <c r="M240" s="2">
        <v>883.48</v>
      </c>
      <c r="N240" s="2">
        <v>30332.74</v>
      </c>
      <c r="O240" s="2">
        <v>30330</v>
      </c>
      <c r="P240" s="8">
        <v>2.74</v>
      </c>
    </row>
    <row r="241" spans="1:16">
      <c r="A241" s="1">
        <v>2540</v>
      </c>
      <c r="B241" s="15" t="s">
        <v>473</v>
      </c>
      <c r="C241" s="1" t="s">
        <v>388</v>
      </c>
      <c r="D241" s="1" t="s">
        <v>57</v>
      </c>
      <c r="E241" s="1" t="s">
        <v>42</v>
      </c>
      <c r="F241" s="1" t="s">
        <v>474</v>
      </c>
      <c r="G241" s="1">
        <v>5.32</v>
      </c>
      <c r="H241" s="1">
        <v>5041</v>
      </c>
      <c r="I241" s="1">
        <v>26818</v>
      </c>
      <c r="J241" s="1">
        <v>2128</v>
      </c>
      <c r="K241" s="1">
        <v>300</v>
      </c>
      <c r="L241" s="1">
        <v>29246</v>
      </c>
      <c r="M241" s="1">
        <v>877.38</v>
      </c>
      <c r="N241" s="1">
        <v>30123.38</v>
      </c>
      <c r="O241" s="1">
        <v>30120</v>
      </c>
      <c r="P241" s="7">
        <v>3.38</v>
      </c>
    </row>
    <row r="242" spans="1:16">
      <c r="A242" s="2">
        <v>2691</v>
      </c>
      <c r="B242" s="17" t="s">
        <v>686</v>
      </c>
      <c r="C242" s="2" t="s">
        <v>700</v>
      </c>
      <c r="D242" s="1" t="s">
        <v>62</v>
      </c>
      <c r="E242" s="2" t="s">
        <v>360</v>
      </c>
      <c r="F242" s="2" t="s">
        <v>701</v>
      </c>
      <c r="G242" s="2">
        <v>5.34</v>
      </c>
      <c r="H242" s="2">
        <v>4860</v>
      </c>
      <c r="I242" s="2">
        <v>25952.400000000001</v>
      </c>
      <c r="J242" s="2">
        <v>3204</v>
      </c>
      <c r="K242" s="2">
        <v>200</v>
      </c>
      <c r="L242" s="2">
        <v>29356.400000000001</v>
      </c>
      <c r="M242" s="2">
        <v>880.69</v>
      </c>
      <c r="N242" s="2">
        <v>30237.09</v>
      </c>
      <c r="O242" s="2">
        <v>30230</v>
      </c>
      <c r="P242" s="8">
        <v>7.09</v>
      </c>
    </row>
    <row r="243" spans="1:16">
      <c r="A243" s="2">
        <v>2649</v>
      </c>
      <c r="B243" s="17" t="s">
        <v>608</v>
      </c>
      <c r="C243" s="2" t="s">
        <v>611</v>
      </c>
      <c r="D243" s="1" t="s">
        <v>57</v>
      </c>
      <c r="E243" s="2" t="s">
        <v>72</v>
      </c>
      <c r="F243" s="2" t="s">
        <v>612</v>
      </c>
      <c r="G243" s="2">
        <v>5.36</v>
      </c>
      <c r="H243" s="2">
        <v>4890</v>
      </c>
      <c r="I243" s="2">
        <v>26210.400000000001</v>
      </c>
      <c r="J243" s="2">
        <v>3216</v>
      </c>
      <c r="K243" s="2">
        <v>2000</v>
      </c>
      <c r="L243" s="2">
        <v>31426.400000000001</v>
      </c>
      <c r="M243" s="2">
        <v>942.79</v>
      </c>
      <c r="N243" s="2">
        <v>32369.19</v>
      </c>
      <c r="O243" s="2">
        <v>32300</v>
      </c>
      <c r="P243" s="8">
        <v>69.19</v>
      </c>
    </row>
    <row r="244" spans="1:16">
      <c r="A244" s="1">
        <v>2516</v>
      </c>
      <c r="B244" s="14" t="s">
        <v>314</v>
      </c>
      <c r="C244" s="1" t="s">
        <v>334</v>
      </c>
      <c r="D244" s="1" t="s">
        <v>31</v>
      </c>
      <c r="E244" s="1" t="s">
        <v>181</v>
      </c>
      <c r="F244" s="1" t="s">
        <v>335</v>
      </c>
      <c r="G244" s="1">
        <v>5.48</v>
      </c>
      <c r="H244" s="1">
        <v>5003</v>
      </c>
      <c r="I244" s="1">
        <v>27416.44</v>
      </c>
      <c r="J244" s="1">
        <v>2192</v>
      </c>
      <c r="K244" s="1" t="s">
        <v>20</v>
      </c>
      <c r="L244" s="1">
        <v>29608.44</v>
      </c>
      <c r="M244" s="1">
        <v>888.25</v>
      </c>
      <c r="N244" s="1">
        <v>30496.69</v>
      </c>
      <c r="O244" s="1">
        <v>30490</v>
      </c>
      <c r="P244" s="7">
        <v>6.69</v>
      </c>
    </row>
    <row r="245" spans="1:16">
      <c r="A245" s="1">
        <v>2498</v>
      </c>
      <c r="B245" s="14" t="s">
        <v>266</v>
      </c>
      <c r="C245" s="1" t="s">
        <v>299</v>
      </c>
      <c r="D245" s="1" t="s">
        <v>48</v>
      </c>
      <c r="E245" s="1" t="s">
        <v>181</v>
      </c>
      <c r="F245" s="1" t="s">
        <v>300</v>
      </c>
      <c r="G245" s="1">
        <v>5.5</v>
      </c>
      <c r="H245" s="1">
        <v>5013</v>
      </c>
      <c r="I245" s="1">
        <v>27571.5</v>
      </c>
      <c r="J245" s="1">
        <v>2200</v>
      </c>
      <c r="K245" s="1" t="s">
        <v>20</v>
      </c>
      <c r="L245" s="1">
        <v>29771.5</v>
      </c>
      <c r="M245" s="1">
        <v>893.15</v>
      </c>
      <c r="N245" s="1">
        <v>30664.65</v>
      </c>
      <c r="O245" s="1">
        <v>30660</v>
      </c>
      <c r="P245" s="7">
        <v>4.6500000000000004</v>
      </c>
    </row>
    <row r="246" spans="1:16">
      <c r="A246" s="1">
        <v>2511</v>
      </c>
      <c r="B246" s="15" t="s">
        <v>314</v>
      </c>
      <c r="C246" s="1" t="s">
        <v>325</v>
      </c>
      <c r="D246" s="1" t="s">
        <v>17</v>
      </c>
      <c r="E246" s="1" t="s">
        <v>271</v>
      </c>
      <c r="F246" s="1" t="s">
        <v>326</v>
      </c>
      <c r="G246" s="1">
        <v>5.67</v>
      </c>
      <c r="H246" s="1">
        <v>5003</v>
      </c>
      <c r="I246" s="1">
        <v>28367.01</v>
      </c>
      <c r="J246" s="1">
        <v>3128</v>
      </c>
      <c r="K246" s="1" t="s">
        <v>20</v>
      </c>
      <c r="L246" s="1">
        <v>31495.01</v>
      </c>
      <c r="M246" s="1">
        <v>944.85</v>
      </c>
      <c r="N246" s="1">
        <v>32439.86</v>
      </c>
      <c r="O246" s="1">
        <v>32400</v>
      </c>
      <c r="P246" s="7">
        <v>39.86</v>
      </c>
    </row>
    <row r="247" spans="1:16">
      <c r="A247" s="1">
        <v>2523</v>
      </c>
      <c r="B247" s="15" t="s">
        <v>314</v>
      </c>
      <c r="C247" s="1" t="s">
        <v>348</v>
      </c>
      <c r="D247" s="1" t="s">
        <v>65</v>
      </c>
      <c r="E247" s="1" t="s">
        <v>247</v>
      </c>
      <c r="F247" s="1" t="s">
        <v>349</v>
      </c>
      <c r="G247" s="1">
        <v>5.72</v>
      </c>
      <c r="H247" s="1">
        <v>5003</v>
      </c>
      <c r="I247" s="1">
        <v>28617.16</v>
      </c>
      <c r="J247" s="1">
        <v>2288</v>
      </c>
      <c r="K247" s="1">
        <v>1800</v>
      </c>
      <c r="L247" s="1">
        <v>32705.16</v>
      </c>
      <c r="M247" s="1">
        <v>981.15</v>
      </c>
      <c r="N247" s="1">
        <v>33686.31</v>
      </c>
      <c r="O247" s="1">
        <v>33680</v>
      </c>
      <c r="P247" s="7">
        <v>6.31</v>
      </c>
    </row>
    <row r="248" spans="1:16">
      <c r="A248" s="1">
        <v>2462</v>
      </c>
      <c r="B248" s="14" t="s">
        <v>193</v>
      </c>
      <c r="C248" s="1" t="s">
        <v>197</v>
      </c>
      <c r="D248" s="1" t="s">
        <v>198</v>
      </c>
      <c r="E248" s="1" t="s">
        <v>157</v>
      </c>
      <c r="F248" s="1" t="s">
        <v>199</v>
      </c>
      <c r="G248" s="1">
        <v>6.02</v>
      </c>
      <c r="H248" s="1" t="s">
        <v>20</v>
      </c>
      <c r="I248" s="1" t="s">
        <v>20</v>
      </c>
      <c r="J248" s="1" t="s">
        <v>20</v>
      </c>
      <c r="K248" s="1" t="s">
        <v>20</v>
      </c>
      <c r="L248" s="1" t="s">
        <v>20</v>
      </c>
      <c r="M248" s="1" t="s">
        <v>20</v>
      </c>
      <c r="N248" s="1" t="s">
        <v>20</v>
      </c>
      <c r="O248" s="1" t="s">
        <v>20</v>
      </c>
      <c r="P248" s="7" t="s">
        <v>20</v>
      </c>
    </row>
    <row r="249" spans="1:16">
      <c r="A249" s="1">
        <v>2515</v>
      </c>
      <c r="B249" s="15" t="s">
        <v>314</v>
      </c>
      <c r="C249" s="1" t="s">
        <v>56</v>
      </c>
      <c r="D249" s="1" t="s">
        <v>38</v>
      </c>
      <c r="E249" s="1" t="s">
        <v>27</v>
      </c>
      <c r="F249" s="1" t="s">
        <v>333</v>
      </c>
      <c r="G249" s="1">
        <v>6.13</v>
      </c>
      <c r="H249" s="1">
        <v>5003</v>
      </c>
      <c r="I249" s="1">
        <v>30668.39</v>
      </c>
      <c r="J249" s="1">
        <v>2452</v>
      </c>
      <c r="K249" s="1" t="s">
        <v>20</v>
      </c>
      <c r="L249" s="1">
        <v>33120.39</v>
      </c>
      <c r="M249" s="1">
        <v>993.61</v>
      </c>
      <c r="N249" s="1">
        <v>34114</v>
      </c>
      <c r="O249" s="1">
        <v>34100</v>
      </c>
      <c r="P249" s="7">
        <v>14</v>
      </c>
    </row>
    <row r="250" spans="1:16">
      <c r="A250" s="1">
        <v>2630</v>
      </c>
      <c r="B250" s="15" t="s">
        <v>567</v>
      </c>
      <c r="C250" s="1" t="s">
        <v>568</v>
      </c>
      <c r="D250" s="1" t="s">
        <v>31</v>
      </c>
      <c r="E250" s="1" t="s">
        <v>72</v>
      </c>
      <c r="F250" s="1" t="s">
        <v>569</v>
      </c>
      <c r="G250" s="1">
        <v>6.13</v>
      </c>
      <c r="H250" s="1">
        <v>4932</v>
      </c>
      <c r="I250" s="1">
        <v>30233.16</v>
      </c>
      <c r="J250" s="1">
        <v>3678</v>
      </c>
      <c r="K250" s="1">
        <v>2000</v>
      </c>
      <c r="L250" s="1">
        <v>35911.160000000003</v>
      </c>
      <c r="M250" s="1">
        <v>1077.3348000000001</v>
      </c>
      <c r="N250" s="1">
        <v>36988.495000000003</v>
      </c>
      <c r="O250" s="1">
        <v>36980</v>
      </c>
      <c r="P250" s="7">
        <v>8.4947999999999997</v>
      </c>
    </row>
    <row r="251" spans="1:16">
      <c r="A251" s="2">
        <v>2705</v>
      </c>
      <c r="B251" s="17" t="s">
        <v>729</v>
      </c>
      <c r="C251" s="2" t="s">
        <v>730</v>
      </c>
      <c r="D251" s="1" t="s">
        <v>69</v>
      </c>
      <c r="E251" s="2" t="s">
        <v>437</v>
      </c>
      <c r="F251" s="2" t="s">
        <v>731</v>
      </c>
      <c r="G251" s="2">
        <v>6.17</v>
      </c>
      <c r="H251" s="2">
        <v>4860</v>
      </c>
      <c r="I251" s="2">
        <v>29986.2</v>
      </c>
      <c r="J251" s="2">
        <v>3085</v>
      </c>
      <c r="K251" s="2">
        <v>80</v>
      </c>
      <c r="L251" s="2">
        <v>33151.199999999997</v>
      </c>
      <c r="M251" s="2">
        <v>994.54</v>
      </c>
      <c r="N251" s="2">
        <v>34145.74</v>
      </c>
      <c r="O251" s="2">
        <v>34136</v>
      </c>
      <c r="P251" s="8">
        <v>9.74</v>
      </c>
    </row>
    <row r="252" spans="1:16">
      <c r="A252" s="1">
        <v>2620</v>
      </c>
      <c r="B252" s="15" t="s">
        <v>542</v>
      </c>
      <c r="C252" s="1" t="s">
        <v>543</v>
      </c>
      <c r="D252" s="1" t="s">
        <v>38</v>
      </c>
      <c r="E252" s="1" t="s">
        <v>372</v>
      </c>
      <c r="F252" s="1" t="s">
        <v>544</v>
      </c>
      <c r="G252" s="1">
        <v>6.18</v>
      </c>
      <c r="H252" s="1">
        <v>4850</v>
      </c>
      <c r="I252" s="1">
        <v>29973</v>
      </c>
      <c r="J252" s="1">
        <v>2472</v>
      </c>
      <c r="K252" s="1">
        <v>80</v>
      </c>
      <c r="L252" s="1">
        <v>32525</v>
      </c>
      <c r="M252" s="1">
        <v>975.75</v>
      </c>
      <c r="N252" s="1">
        <v>33500.75</v>
      </c>
      <c r="O252" s="1">
        <v>33500</v>
      </c>
      <c r="P252" s="7">
        <v>0.75</v>
      </c>
    </row>
    <row r="253" spans="1:16">
      <c r="A253" s="1">
        <v>2622</v>
      </c>
      <c r="B253" s="15" t="s">
        <v>548</v>
      </c>
      <c r="C253" s="1" t="s">
        <v>549</v>
      </c>
      <c r="D253" s="1" t="s">
        <v>45</v>
      </c>
      <c r="E253" s="1" t="s">
        <v>72</v>
      </c>
      <c r="F253" s="1" t="s">
        <v>550</v>
      </c>
      <c r="G253" s="1">
        <v>6.22</v>
      </c>
      <c r="H253" s="1">
        <v>4904</v>
      </c>
      <c r="I253" s="1">
        <v>30502.880000000001</v>
      </c>
      <c r="J253" s="1">
        <v>3732</v>
      </c>
      <c r="K253" s="1">
        <v>2500</v>
      </c>
      <c r="L253" s="1">
        <v>36734.879999999997</v>
      </c>
      <c r="M253" s="1">
        <v>1102.0463999999999</v>
      </c>
      <c r="N253" s="1">
        <v>37836.925999999999</v>
      </c>
      <c r="O253" s="1">
        <v>37800</v>
      </c>
      <c r="P253" s="7">
        <v>36.926400000000001</v>
      </c>
    </row>
    <row r="254" spans="1:16">
      <c r="A254" s="1">
        <v>2481</v>
      </c>
      <c r="B254" s="15" t="s">
        <v>261</v>
      </c>
      <c r="C254" s="1" t="s">
        <v>262</v>
      </c>
      <c r="D254" s="1" t="s">
        <v>57</v>
      </c>
      <c r="E254" s="1" t="s">
        <v>247</v>
      </c>
      <c r="F254" s="1" t="s">
        <v>263</v>
      </c>
      <c r="G254" s="1">
        <v>6.27</v>
      </c>
      <c r="H254" s="1">
        <v>4999</v>
      </c>
      <c r="I254" s="1">
        <v>31343.73</v>
      </c>
      <c r="J254" s="1">
        <v>2108</v>
      </c>
      <c r="K254" s="1">
        <v>2000</v>
      </c>
      <c r="L254" s="1">
        <v>35451.730000000003</v>
      </c>
      <c r="M254" s="1">
        <v>1063.55</v>
      </c>
      <c r="N254" s="1">
        <v>36515.279999999999</v>
      </c>
      <c r="O254" s="1">
        <v>36500</v>
      </c>
      <c r="P254" s="7">
        <v>15.28</v>
      </c>
    </row>
    <row r="255" spans="1:16">
      <c r="A255" s="1">
        <v>2517</v>
      </c>
      <c r="B255" s="15" t="s">
        <v>314</v>
      </c>
      <c r="C255" s="1" t="s">
        <v>336</v>
      </c>
      <c r="D255" s="1" t="s">
        <v>45</v>
      </c>
      <c r="E255" s="1" t="s">
        <v>181</v>
      </c>
      <c r="F255" s="1" t="s">
        <v>337</v>
      </c>
      <c r="G255" s="1">
        <v>6.49</v>
      </c>
      <c r="H255" s="1">
        <v>5003</v>
      </c>
      <c r="I255" s="1">
        <v>32469.47</v>
      </c>
      <c r="J255" s="1">
        <v>2596</v>
      </c>
      <c r="K255" s="1" t="s">
        <v>20</v>
      </c>
      <c r="L255" s="1">
        <v>35065.47</v>
      </c>
      <c r="M255" s="1">
        <v>1051.96</v>
      </c>
      <c r="N255" s="1">
        <v>36117.43</v>
      </c>
      <c r="O255" s="1">
        <v>36100</v>
      </c>
      <c r="P255" s="7">
        <v>17.43</v>
      </c>
    </row>
    <row r="256" spans="1:16">
      <c r="A256" s="2">
        <v>2689</v>
      </c>
      <c r="B256" s="17" t="s">
        <v>686</v>
      </c>
      <c r="C256" s="2" t="s">
        <v>695</v>
      </c>
      <c r="D256" s="1" t="s">
        <v>57</v>
      </c>
      <c r="E256" s="2" t="s">
        <v>584</v>
      </c>
      <c r="F256" s="2" t="s">
        <v>696</v>
      </c>
      <c r="G256" s="2">
        <v>6.49</v>
      </c>
      <c r="H256" s="2">
        <v>4860</v>
      </c>
      <c r="I256" s="2">
        <v>31541.4</v>
      </c>
      <c r="J256" s="2">
        <v>4404</v>
      </c>
      <c r="K256" s="2" t="s">
        <v>20</v>
      </c>
      <c r="L256" s="2">
        <v>35945.4</v>
      </c>
      <c r="M256" s="2">
        <v>1078.3599999999999</v>
      </c>
      <c r="N256" s="2">
        <v>37023.760000000002</v>
      </c>
      <c r="O256" s="2">
        <v>37000</v>
      </c>
      <c r="P256" s="8">
        <v>23.76</v>
      </c>
    </row>
    <row r="257" spans="1:16">
      <c r="A257" s="2">
        <v>2698</v>
      </c>
      <c r="B257" s="16" t="s">
        <v>707</v>
      </c>
      <c r="C257" s="2" t="s">
        <v>715</v>
      </c>
      <c r="D257" s="1" t="s">
        <v>45</v>
      </c>
      <c r="E257" s="2" t="s">
        <v>181</v>
      </c>
      <c r="F257" s="2" t="s">
        <v>716</v>
      </c>
      <c r="G257" s="2">
        <v>6.5</v>
      </c>
      <c r="H257" s="2">
        <v>4850</v>
      </c>
      <c r="I257" s="2">
        <v>31525</v>
      </c>
      <c r="J257" s="2">
        <v>3900</v>
      </c>
      <c r="K257" s="2" t="s">
        <v>20</v>
      </c>
      <c r="L257" s="2">
        <v>35425</v>
      </c>
      <c r="M257" s="2">
        <v>1062.75</v>
      </c>
      <c r="N257" s="2">
        <v>36487.75</v>
      </c>
      <c r="O257" s="2">
        <v>36480</v>
      </c>
      <c r="P257" s="8">
        <v>7.75</v>
      </c>
    </row>
    <row r="258" spans="1:16">
      <c r="A258" s="1">
        <v>2462</v>
      </c>
      <c r="B258" s="14" t="s">
        <v>193</v>
      </c>
      <c r="C258" s="1" t="s">
        <v>197</v>
      </c>
      <c r="D258" s="1" t="s">
        <v>198</v>
      </c>
      <c r="E258" s="1" t="s">
        <v>201</v>
      </c>
      <c r="F258" s="1" t="s">
        <v>202</v>
      </c>
      <c r="G258" s="1">
        <v>6.67</v>
      </c>
      <c r="H258" s="1">
        <v>5008</v>
      </c>
      <c r="I258" s="1">
        <v>88291.04</v>
      </c>
      <c r="J258" s="1">
        <v>10578</v>
      </c>
      <c r="K258" s="1">
        <v>300</v>
      </c>
      <c r="L258" s="1">
        <v>99169.04</v>
      </c>
      <c r="M258" s="1">
        <v>2975.07</v>
      </c>
      <c r="N258" s="1">
        <v>102144.11</v>
      </c>
      <c r="O258" s="1">
        <v>102144</v>
      </c>
      <c r="P258" s="7">
        <v>0.11</v>
      </c>
    </row>
    <row r="259" spans="1:16">
      <c r="A259" s="2">
        <v>2653</v>
      </c>
      <c r="B259" s="17" t="s">
        <v>608</v>
      </c>
      <c r="C259" s="2" t="s">
        <v>619</v>
      </c>
      <c r="D259" s="1" t="s">
        <v>69</v>
      </c>
      <c r="E259" s="2" t="s">
        <v>372</v>
      </c>
      <c r="F259" s="2" t="s">
        <v>620</v>
      </c>
      <c r="G259" s="2">
        <v>6.71</v>
      </c>
      <c r="H259" s="2">
        <v>4890</v>
      </c>
      <c r="I259" s="2">
        <v>32811.9</v>
      </c>
      <c r="J259" s="2">
        <v>4026</v>
      </c>
      <c r="K259" s="2">
        <v>100</v>
      </c>
      <c r="L259" s="2">
        <v>36937.9</v>
      </c>
      <c r="M259" s="2">
        <v>1108.1400000000001</v>
      </c>
      <c r="N259" s="2">
        <v>38046.04</v>
      </c>
      <c r="O259" s="2">
        <v>38040</v>
      </c>
      <c r="P259" s="8">
        <v>6.04</v>
      </c>
    </row>
    <row r="260" spans="1:16">
      <c r="A260" s="1">
        <v>2447</v>
      </c>
      <c r="B260" s="15" t="s">
        <v>134</v>
      </c>
      <c r="C260" s="1" t="s">
        <v>135</v>
      </c>
      <c r="D260" s="1" t="s">
        <v>136</v>
      </c>
      <c r="E260" s="1" t="s">
        <v>39</v>
      </c>
      <c r="F260" s="1" t="s">
        <v>137</v>
      </c>
      <c r="G260" s="1">
        <v>6.93</v>
      </c>
      <c r="H260" s="1">
        <v>5023</v>
      </c>
      <c r="I260" s="1">
        <v>34809.39</v>
      </c>
      <c r="J260" s="1">
        <v>4158</v>
      </c>
      <c r="K260" s="1" t="s">
        <v>20</v>
      </c>
      <c r="L260" s="1">
        <v>38967.39</v>
      </c>
      <c r="M260" s="1">
        <v>1169.02</v>
      </c>
      <c r="N260" s="1">
        <v>40136.410000000003</v>
      </c>
      <c r="O260" s="1">
        <v>40080</v>
      </c>
      <c r="P260" s="7">
        <v>56.41</v>
      </c>
    </row>
    <row r="261" spans="1:16">
      <c r="A261" s="1">
        <v>2490</v>
      </c>
      <c r="B261" s="14" t="s">
        <v>266</v>
      </c>
      <c r="C261" s="1" t="s">
        <v>282</v>
      </c>
      <c r="D261" s="1" t="s">
        <v>87</v>
      </c>
      <c r="E261" s="1" t="s">
        <v>181</v>
      </c>
      <c r="F261" s="1" t="s">
        <v>283</v>
      </c>
      <c r="G261" s="1">
        <v>6.99</v>
      </c>
      <c r="H261" s="1">
        <v>5013</v>
      </c>
      <c r="I261" s="1">
        <v>35040.870000000003</v>
      </c>
      <c r="J261" s="1">
        <v>2796</v>
      </c>
      <c r="K261" s="1" t="s">
        <v>20</v>
      </c>
      <c r="L261" s="1">
        <v>37836.870000000003</v>
      </c>
      <c r="M261" s="1">
        <v>1135.1099999999999</v>
      </c>
      <c r="N261" s="1">
        <v>38971.980000000003</v>
      </c>
      <c r="O261" s="1">
        <v>38970</v>
      </c>
      <c r="P261" s="7">
        <v>1.98</v>
      </c>
    </row>
    <row r="262" spans="1:16">
      <c r="A262" s="2">
        <v>2669</v>
      </c>
      <c r="B262" s="17" t="s">
        <v>650</v>
      </c>
      <c r="C262" s="2" t="s">
        <v>655</v>
      </c>
      <c r="D262" s="1" t="s">
        <v>57</v>
      </c>
      <c r="E262" s="2" t="s">
        <v>271</v>
      </c>
      <c r="F262" s="2" t="s">
        <v>656</v>
      </c>
      <c r="G262" s="2">
        <v>7.22</v>
      </c>
      <c r="H262" s="2">
        <v>4890</v>
      </c>
      <c r="I262" s="2">
        <v>35305.800000000003</v>
      </c>
      <c r="J262" s="2">
        <v>4332</v>
      </c>
      <c r="K262" s="2">
        <v>100</v>
      </c>
      <c r="L262" s="2">
        <v>39737.800000000003</v>
      </c>
      <c r="M262" s="2">
        <v>1192.1300000000001</v>
      </c>
      <c r="N262" s="2">
        <v>40929.93</v>
      </c>
      <c r="O262" s="2">
        <v>40800</v>
      </c>
      <c r="P262" s="8">
        <v>129.93</v>
      </c>
    </row>
    <row r="263" spans="1:16">
      <c r="A263" s="1">
        <v>2556</v>
      </c>
      <c r="B263" s="14" t="s">
        <v>314</v>
      </c>
      <c r="C263" s="1" t="s">
        <v>366</v>
      </c>
      <c r="D263" s="1" t="s">
        <v>35</v>
      </c>
      <c r="E263" s="1" t="s">
        <v>22</v>
      </c>
      <c r="F263" s="1" t="s">
        <v>367</v>
      </c>
      <c r="G263" s="1">
        <v>7.36</v>
      </c>
      <c r="H263" s="1">
        <v>5003</v>
      </c>
      <c r="I263" s="1">
        <v>36822.080000000002</v>
      </c>
      <c r="J263" s="1">
        <v>4408</v>
      </c>
      <c r="K263" s="1">
        <v>250</v>
      </c>
      <c r="L263" s="1">
        <v>41480.080000000002</v>
      </c>
      <c r="M263" s="1">
        <v>1244.4000000000001</v>
      </c>
      <c r="N263" s="1">
        <v>42724.480000000003</v>
      </c>
      <c r="O263" s="1">
        <v>42600</v>
      </c>
      <c r="P263" s="7">
        <v>124.48</v>
      </c>
    </row>
    <row r="264" spans="1:16">
      <c r="A264" s="2">
        <v>2709</v>
      </c>
      <c r="B264" s="17" t="s">
        <v>729</v>
      </c>
      <c r="C264" s="2" t="s">
        <v>738</v>
      </c>
      <c r="D264" s="1" t="s">
        <v>57</v>
      </c>
      <c r="E264" s="2" t="s">
        <v>181</v>
      </c>
      <c r="F264" s="2" t="s">
        <v>739</v>
      </c>
      <c r="G264" s="2">
        <v>7.37</v>
      </c>
      <c r="H264" s="2">
        <v>4830</v>
      </c>
      <c r="I264" s="2">
        <v>35597.1</v>
      </c>
      <c r="J264" s="2">
        <v>3095</v>
      </c>
      <c r="K264" s="2" t="s">
        <v>20</v>
      </c>
      <c r="L264" s="2">
        <v>38692.1</v>
      </c>
      <c r="M264" s="2">
        <v>1160.76</v>
      </c>
      <c r="N264" s="2">
        <v>39852.86</v>
      </c>
      <c r="O264" s="2">
        <v>39850</v>
      </c>
      <c r="P264" s="8">
        <v>2.86</v>
      </c>
    </row>
    <row r="265" spans="1:16">
      <c r="A265" s="1">
        <v>2421</v>
      </c>
      <c r="B265" s="15" t="s">
        <v>33</v>
      </c>
      <c r="C265" s="1" t="s">
        <v>44</v>
      </c>
      <c r="D265" s="1" t="s">
        <v>45</v>
      </c>
      <c r="E265" s="1" t="s">
        <v>27</v>
      </c>
      <c r="F265" s="1" t="s">
        <v>46</v>
      </c>
      <c r="G265" s="1">
        <v>7.43</v>
      </c>
      <c r="H265" s="1">
        <v>5033</v>
      </c>
      <c r="I265" s="1">
        <v>37395.19</v>
      </c>
      <c r="J265" s="1">
        <v>4458</v>
      </c>
      <c r="K265" s="1" t="s">
        <v>20</v>
      </c>
      <c r="L265" s="1">
        <v>41853.19</v>
      </c>
      <c r="M265" s="1">
        <v>1255.56</v>
      </c>
      <c r="N265" s="1">
        <v>43108.75</v>
      </c>
      <c r="O265" s="1">
        <v>43100</v>
      </c>
      <c r="P265" s="7">
        <v>8.75</v>
      </c>
    </row>
    <row r="266" spans="1:16">
      <c r="A266" s="1">
        <v>2606</v>
      </c>
      <c r="B266" s="15" t="s">
        <v>505</v>
      </c>
      <c r="C266" s="1" t="s">
        <v>509</v>
      </c>
      <c r="D266" s="1" t="s">
        <v>31</v>
      </c>
      <c r="E266" s="1" t="s">
        <v>39</v>
      </c>
      <c r="F266" s="1" t="s">
        <v>510</v>
      </c>
      <c r="G266" s="1">
        <v>7.46</v>
      </c>
      <c r="H266" s="1">
        <v>4851</v>
      </c>
      <c r="I266" s="1">
        <v>36188.46</v>
      </c>
      <c r="J266" s="1">
        <v>2909.4</v>
      </c>
      <c r="K266" s="1" t="s">
        <v>20</v>
      </c>
      <c r="L266" s="1">
        <v>39097.86</v>
      </c>
      <c r="M266" s="1">
        <v>1172.9358</v>
      </c>
      <c r="N266" s="1">
        <v>40270.796000000002</v>
      </c>
      <c r="O266" s="1">
        <v>40260</v>
      </c>
      <c r="P266" s="7">
        <v>10.7958</v>
      </c>
    </row>
    <row r="267" spans="1:16">
      <c r="A267" s="2">
        <v>2667</v>
      </c>
      <c r="B267" s="17" t="s">
        <v>650</v>
      </c>
      <c r="C267" s="2" t="s">
        <v>651</v>
      </c>
      <c r="D267" s="1" t="s">
        <v>48</v>
      </c>
      <c r="E267" s="2" t="s">
        <v>181</v>
      </c>
      <c r="F267" s="2" t="s">
        <v>652</v>
      </c>
      <c r="G267" s="2">
        <v>7.46</v>
      </c>
      <c r="H267" s="2">
        <v>4833</v>
      </c>
      <c r="I267" s="2">
        <v>36054.18</v>
      </c>
      <c r="J267" s="2">
        <v>4476</v>
      </c>
      <c r="K267" s="2" t="s">
        <v>20</v>
      </c>
      <c r="L267" s="2">
        <v>40530.18</v>
      </c>
      <c r="M267" s="2">
        <v>1215.9100000000001</v>
      </c>
      <c r="N267" s="2">
        <v>41746.089999999997</v>
      </c>
      <c r="O267" s="2">
        <v>41740</v>
      </c>
      <c r="P267" s="8">
        <v>6.09</v>
      </c>
    </row>
    <row r="268" spans="1:16">
      <c r="A268" s="2">
        <v>2681</v>
      </c>
      <c r="B268" s="17" t="s">
        <v>670</v>
      </c>
      <c r="C268" s="2" t="s">
        <v>642</v>
      </c>
      <c r="D268" s="1" t="s">
        <v>57</v>
      </c>
      <c r="E268" s="2" t="s">
        <v>72</v>
      </c>
      <c r="F268" s="2" t="s">
        <v>678</v>
      </c>
      <c r="G268" s="2">
        <v>7.65</v>
      </c>
      <c r="H268" s="2">
        <v>4860</v>
      </c>
      <c r="I268" s="2">
        <v>37179</v>
      </c>
      <c r="J268" s="2">
        <v>4590</v>
      </c>
      <c r="K268" s="2">
        <v>1800</v>
      </c>
      <c r="L268" s="2">
        <v>43569</v>
      </c>
      <c r="M268" s="2">
        <v>1307.07</v>
      </c>
      <c r="N268" s="2">
        <v>44876.07</v>
      </c>
      <c r="O268" s="2">
        <v>44876</v>
      </c>
      <c r="P268" s="8">
        <v>7.0000000000000007E-2</v>
      </c>
    </row>
    <row r="269" spans="1:16">
      <c r="A269" s="1">
        <v>2521</v>
      </c>
      <c r="B269" s="15" t="s">
        <v>314</v>
      </c>
      <c r="C269" s="1" t="s">
        <v>342</v>
      </c>
      <c r="D269" s="1" t="s">
        <v>57</v>
      </c>
      <c r="E269" s="1" t="s">
        <v>344</v>
      </c>
      <c r="F269" s="1" t="s">
        <v>345</v>
      </c>
      <c r="G269" s="1">
        <v>7.7</v>
      </c>
      <c r="H269" s="1">
        <v>5003</v>
      </c>
      <c r="I269" s="1">
        <v>38523.1</v>
      </c>
      <c r="J269" s="1">
        <v>3724</v>
      </c>
      <c r="K269" s="1" t="s">
        <v>20</v>
      </c>
      <c r="L269" s="1">
        <v>42247.1</v>
      </c>
      <c r="M269" s="1">
        <v>1267.4100000000001</v>
      </c>
      <c r="N269" s="1">
        <v>43514.51</v>
      </c>
      <c r="O269" s="1">
        <v>43000</v>
      </c>
      <c r="P269" s="7">
        <v>514.51</v>
      </c>
    </row>
    <row r="270" spans="1:16">
      <c r="A270" s="1">
        <v>2439</v>
      </c>
      <c r="B270" s="15" t="s">
        <v>104</v>
      </c>
      <c r="C270" s="1" t="s">
        <v>105</v>
      </c>
      <c r="D270" s="1" t="s">
        <v>106</v>
      </c>
      <c r="E270" s="1" t="s">
        <v>107</v>
      </c>
      <c r="F270" s="1" t="s">
        <v>108</v>
      </c>
      <c r="G270" s="1">
        <v>7.88</v>
      </c>
      <c r="H270" s="1">
        <v>4971</v>
      </c>
      <c r="I270" s="1">
        <v>39171.480000000003</v>
      </c>
      <c r="J270" s="1">
        <v>4728</v>
      </c>
      <c r="K270" s="1" t="s">
        <v>20</v>
      </c>
      <c r="L270" s="1">
        <v>43899.48</v>
      </c>
      <c r="M270" s="1">
        <v>1316.98</v>
      </c>
      <c r="N270" s="1">
        <v>45216.46</v>
      </c>
      <c r="O270" s="1">
        <v>45200</v>
      </c>
      <c r="P270" s="7">
        <v>16.46</v>
      </c>
    </row>
    <row r="271" spans="1:16">
      <c r="A271" s="2">
        <v>2720</v>
      </c>
      <c r="B271" s="16" t="s">
        <v>745</v>
      </c>
      <c r="C271" s="2" t="s">
        <v>763</v>
      </c>
      <c r="D271" s="1" t="s">
        <v>52</v>
      </c>
      <c r="E271" s="2" t="s">
        <v>27</v>
      </c>
      <c r="F271" s="2" t="s">
        <v>764</v>
      </c>
      <c r="G271" s="2">
        <v>8.0399999999999991</v>
      </c>
      <c r="H271" s="2">
        <v>3940</v>
      </c>
      <c r="I271" s="2">
        <v>31677.599999999999</v>
      </c>
      <c r="J271" s="2">
        <v>4604</v>
      </c>
      <c r="K271" s="2" t="s">
        <v>20</v>
      </c>
      <c r="L271" s="2">
        <v>36281.599999999999</v>
      </c>
      <c r="M271" s="2">
        <v>1088.45</v>
      </c>
      <c r="N271" s="2">
        <v>37370.050000000003</v>
      </c>
      <c r="O271" s="2">
        <v>37370</v>
      </c>
      <c r="P271" s="8">
        <v>0.05</v>
      </c>
    </row>
    <row r="272" spans="1:16">
      <c r="A272" s="2">
        <v>2642</v>
      </c>
      <c r="B272" s="17" t="s">
        <v>591</v>
      </c>
      <c r="C272" s="2" t="s">
        <v>592</v>
      </c>
      <c r="D272" s="1" t="s">
        <v>69</v>
      </c>
      <c r="E272" s="2" t="s">
        <v>181</v>
      </c>
      <c r="F272" s="2" t="s">
        <v>593</v>
      </c>
      <c r="G272" s="2">
        <v>8.06</v>
      </c>
      <c r="H272" s="2">
        <v>4957</v>
      </c>
      <c r="I272" s="2">
        <v>39953.42</v>
      </c>
      <c r="J272" s="2">
        <v>4836</v>
      </c>
      <c r="K272" s="2" t="s">
        <v>20</v>
      </c>
      <c r="L272" s="2">
        <v>44789.42</v>
      </c>
      <c r="M272" s="2">
        <v>1343.68</v>
      </c>
      <c r="N272" s="2">
        <v>46133.1</v>
      </c>
      <c r="O272" s="2">
        <v>46132</v>
      </c>
      <c r="P272" s="8">
        <v>1.1000000000000001</v>
      </c>
    </row>
    <row r="273" spans="1:16">
      <c r="A273" s="2">
        <v>2717</v>
      </c>
      <c r="B273" s="17" t="s">
        <v>745</v>
      </c>
      <c r="C273" s="1" t="s">
        <v>757</v>
      </c>
      <c r="D273" s="1" t="s">
        <v>31</v>
      </c>
      <c r="E273" s="2" t="s">
        <v>72</v>
      </c>
      <c r="F273" s="2" t="s">
        <v>758</v>
      </c>
      <c r="G273" s="2">
        <v>8.3800000000000008</v>
      </c>
      <c r="H273" s="2">
        <v>4865</v>
      </c>
      <c r="I273" s="2">
        <v>40768.699999999997</v>
      </c>
      <c r="J273" s="2">
        <v>3918</v>
      </c>
      <c r="K273" s="2">
        <v>2400</v>
      </c>
      <c r="L273" s="2">
        <v>47086.7</v>
      </c>
      <c r="M273" s="2">
        <v>1412.6</v>
      </c>
      <c r="N273" s="2">
        <v>48499.3</v>
      </c>
      <c r="O273" s="2">
        <v>48381</v>
      </c>
      <c r="P273" s="8">
        <v>118.3</v>
      </c>
    </row>
    <row r="274" spans="1:16">
      <c r="A274" s="2">
        <v>2673</v>
      </c>
      <c r="B274" s="17" t="s">
        <v>665</v>
      </c>
      <c r="C274" s="2" t="s">
        <v>666</v>
      </c>
      <c r="D274" s="1" t="s">
        <v>69</v>
      </c>
      <c r="E274" s="2" t="s">
        <v>247</v>
      </c>
      <c r="F274" s="2" t="s">
        <v>667</v>
      </c>
      <c r="G274" s="2">
        <v>8.4600000000000009</v>
      </c>
      <c r="H274" s="2">
        <v>4865</v>
      </c>
      <c r="I274" s="2">
        <v>41157.9</v>
      </c>
      <c r="J274" s="2">
        <v>5076</v>
      </c>
      <c r="K274" s="2">
        <v>5000</v>
      </c>
      <c r="L274" s="2">
        <v>51233.9</v>
      </c>
      <c r="M274" s="2">
        <v>1537.02</v>
      </c>
      <c r="N274" s="2">
        <v>52770.92</v>
      </c>
      <c r="O274" s="2">
        <v>52700</v>
      </c>
      <c r="P274" s="8">
        <v>70.92</v>
      </c>
    </row>
    <row r="275" spans="1:16">
      <c r="A275" s="2">
        <v>2708</v>
      </c>
      <c r="B275" s="16" t="s">
        <v>729</v>
      </c>
      <c r="C275" s="2" t="s">
        <v>736</v>
      </c>
      <c r="D275" s="1" t="s">
        <v>52</v>
      </c>
      <c r="E275" s="2" t="s">
        <v>27</v>
      </c>
      <c r="F275" s="2" t="s">
        <v>737</v>
      </c>
      <c r="G275" s="2">
        <v>8.56</v>
      </c>
      <c r="H275" s="2">
        <v>4830</v>
      </c>
      <c r="I275" s="2">
        <v>41344.800000000003</v>
      </c>
      <c r="J275" s="2">
        <v>3595</v>
      </c>
      <c r="K275" s="2" t="s">
        <v>20</v>
      </c>
      <c r="L275" s="2">
        <v>44939.8</v>
      </c>
      <c r="M275" s="2">
        <v>1348.19</v>
      </c>
      <c r="N275" s="2">
        <v>46287.99</v>
      </c>
      <c r="O275" s="2">
        <v>46200</v>
      </c>
      <c r="P275" s="8">
        <v>87.99</v>
      </c>
    </row>
    <row r="276" spans="1:16">
      <c r="A276" s="2">
        <v>2714</v>
      </c>
      <c r="B276" s="16" t="s">
        <v>745</v>
      </c>
      <c r="C276" s="2" t="s">
        <v>751</v>
      </c>
      <c r="D276" s="1" t="s">
        <v>31</v>
      </c>
      <c r="E276" s="2" t="s">
        <v>157</v>
      </c>
      <c r="F276" s="2" t="s">
        <v>752</v>
      </c>
      <c r="G276" s="2">
        <v>9.0399999999999991</v>
      </c>
      <c r="H276" s="2">
        <v>4865</v>
      </c>
      <c r="I276" s="2">
        <v>43979.6</v>
      </c>
      <c r="J276" s="2">
        <v>3796.8</v>
      </c>
      <c r="K276" s="2">
        <v>200</v>
      </c>
      <c r="L276" s="2">
        <v>47976.4</v>
      </c>
      <c r="M276" s="2">
        <v>1439.29</v>
      </c>
      <c r="N276" s="2">
        <v>49415.69</v>
      </c>
      <c r="O276" s="2">
        <v>49400</v>
      </c>
      <c r="P276" s="8">
        <v>15.69</v>
      </c>
    </row>
    <row r="277" spans="1:16">
      <c r="A277" s="1">
        <v>2512</v>
      </c>
      <c r="B277" s="14" t="s">
        <v>314</v>
      </c>
      <c r="C277" s="1" t="s">
        <v>327</v>
      </c>
      <c r="D277" s="1" t="s">
        <v>26</v>
      </c>
      <c r="E277" s="1" t="s">
        <v>328</v>
      </c>
      <c r="F277" s="1" t="s">
        <v>20</v>
      </c>
      <c r="G277" s="1">
        <v>10</v>
      </c>
      <c r="H277" s="1">
        <v>5003</v>
      </c>
      <c r="I277" s="1">
        <v>50030</v>
      </c>
      <c r="J277" s="1">
        <v>4000</v>
      </c>
      <c r="K277" s="1" t="s">
        <v>20</v>
      </c>
      <c r="L277" s="1">
        <v>54030</v>
      </c>
      <c r="M277" s="1">
        <v>1620.9</v>
      </c>
      <c r="N277" s="1">
        <v>55650.9</v>
      </c>
      <c r="O277" s="1">
        <v>55650</v>
      </c>
      <c r="P277" s="7">
        <v>0.9</v>
      </c>
    </row>
    <row r="278" spans="1:16">
      <c r="A278" s="1">
        <v>2546</v>
      </c>
      <c r="B278" s="15" t="s">
        <v>485</v>
      </c>
      <c r="C278" s="1" t="s">
        <v>486</v>
      </c>
      <c r="D278" s="1" t="s">
        <v>38</v>
      </c>
      <c r="E278" s="1" t="s">
        <v>72</v>
      </c>
      <c r="F278" s="1" t="s">
        <v>487</v>
      </c>
      <c r="G278" s="1">
        <v>10.050000000000001</v>
      </c>
      <c r="H278" s="1">
        <v>4696</v>
      </c>
      <c r="I278" s="1">
        <v>47194.8</v>
      </c>
      <c r="J278" s="1">
        <v>4020</v>
      </c>
      <c r="K278" s="1">
        <v>2200</v>
      </c>
      <c r="L278" s="1">
        <v>53414.8</v>
      </c>
      <c r="M278" s="1">
        <v>1602.444</v>
      </c>
      <c r="N278" s="1">
        <v>55017.243999999999</v>
      </c>
      <c r="O278" s="1">
        <v>55000</v>
      </c>
      <c r="P278" s="7">
        <v>17.244</v>
      </c>
    </row>
    <row r="279" spans="1:16">
      <c r="A279" s="2">
        <v>2719</v>
      </c>
      <c r="B279" s="17" t="s">
        <v>745</v>
      </c>
      <c r="C279" s="2" t="s">
        <v>761</v>
      </c>
      <c r="D279" s="1" t="s">
        <v>48</v>
      </c>
      <c r="E279" s="2" t="s">
        <v>437</v>
      </c>
      <c r="F279" s="2" t="s">
        <v>762</v>
      </c>
      <c r="G279" s="2">
        <v>10.1</v>
      </c>
      <c r="H279" s="2">
        <v>4865</v>
      </c>
      <c r="I279" s="2">
        <v>49136.5</v>
      </c>
      <c r="J279" s="2">
        <v>5005</v>
      </c>
      <c r="K279" s="2">
        <v>160</v>
      </c>
      <c r="L279" s="2">
        <v>54301.5</v>
      </c>
      <c r="M279" s="2">
        <v>1629.05</v>
      </c>
      <c r="N279" s="2">
        <v>55930.55</v>
      </c>
      <c r="O279" s="2">
        <v>55930</v>
      </c>
      <c r="P279" s="8">
        <v>0.54</v>
      </c>
    </row>
    <row r="280" spans="1:16">
      <c r="A280" s="1">
        <v>2469</v>
      </c>
      <c r="B280" s="15" t="s">
        <v>224</v>
      </c>
      <c r="C280" s="1" t="s">
        <v>225</v>
      </c>
      <c r="D280" s="1" t="s">
        <v>226</v>
      </c>
      <c r="E280" s="1" t="s">
        <v>39</v>
      </c>
      <c r="F280" s="1" t="s">
        <v>227</v>
      </c>
      <c r="G280" s="1">
        <v>10.41</v>
      </c>
      <c r="H280" s="1">
        <v>5008</v>
      </c>
      <c r="I280" s="1">
        <v>52133.279999999999</v>
      </c>
      <c r="J280" s="1">
        <v>6246</v>
      </c>
      <c r="K280" s="1" t="s">
        <v>20</v>
      </c>
      <c r="L280" s="1">
        <v>58379.28</v>
      </c>
      <c r="M280" s="1">
        <v>1751.38</v>
      </c>
      <c r="N280" s="1">
        <v>60130.66</v>
      </c>
      <c r="O280" s="1">
        <v>60100</v>
      </c>
      <c r="P280" s="7">
        <v>30.66</v>
      </c>
    </row>
    <row r="281" spans="1:16">
      <c r="A281" s="1">
        <v>2424</v>
      </c>
      <c r="B281" s="14" t="s">
        <v>55</v>
      </c>
      <c r="C281" s="1" t="s">
        <v>56</v>
      </c>
      <c r="D281" s="1" t="s">
        <v>57</v>
      </c>
      <c r="E281" s="1" t="s">
        <v>58</v>
      </c>
      <c r="F281" s="1" t="s">
        <v>59</v>
      </c>
      <c r="G281" s="1">
        <v>10.44</v>
      </c>
      <c r="H281" s="1">
        <v>5033</v>
      </c>
      <c r="I281" s="1">
        <v>52544.52</v>
      </c>
      <c r="J281" s="1">
        <v>6264</v>
      </c>
      <c r="K281" s="1" t="s">
        <v>20</v>
      </c>
      <c r="L281" s="1">
        <v>58808.52</v>
      </c>
      <c r="M281" s="1">
        <v>1764.26</v>
      </c>
      <c r="N281" s="1">
        <v>60572.78</v>
      </c>
      <c r="O281" s="1">
        <v>60570</v>
      </c>
      <c r="P281" s="7">
        <v>2.78</v>
      </c>
    </row>
    <row r="282" spans="1:16">
      <c r="A282" s="2">
        <v>2692</v>
      </c>
      <c r="B282" s="16" t="s">
        <v>686</v>
      </c>
      <c r="C282" s="2" t="s">
        <v>702</v>
      </c>
      <c r="D282" s="1" t="s">
        <v>65</v>
      </c>
      <c r="E282" s="2" t="s">
        <v>703</v>
      </c>
      <c r="F282" s="2" t="s">
        <v>704</v>
      </c>
      <c r="G282" s="2">
        <v>10.72</v>
      </c>
      <c r="H282" s="2">
        <v>4860</v>
      </c>
      <c r="I282" s="2">
        <v>52099.199999999997</v>
      </c>
      <c r="J282" s="2">
        <v>6432</v>
      </c>
      <c r="K282" s="2" t="s">
        <v>20</v>
      </c>
      <c r="L282" s="2">
        <v>58531.199999999997</v>
      </c>
      <c r="M282" s="2">
        <v>1755.94</v>
      </c>
      <c r="N282" s="2">
        <v>60287.14</v>
      </c>
      <c r="O282" s="2">
        <v>60280</v>
      </c>
      <c r="P282" s="8">
        <v>7.14</v>
      </c>
    </row>
    <row r="283" spans="1:16">
      <c r="A283" s="1">
        <v>2621</v>
      </c>
      <c r="B283" s="14" t="s">
        <v>545</v>
      </c>
      <c r="C283" s="1" t="s">
        <v>546</v>
      </c>
      <c r="D283" s="1" t="s">
        <v>31</v>
      </c>
      <c r="E283" s="1" t="s">
        <v>39</v>
      </c>
      <c r="F283" s="1" t="s">
        <v>547</v>
      </c>
      <c r="G283" s="1">
        <v>10.86</v>
      </c>
      <c r="H283" s="1">
        <v>4785</v>
      </c>
      <c r="I283" s="1">
        <v>51965.1</v>
      </c>
      <c r="J283" s="1">
        <v>4344</v>
      </c>
      <c r="K283" s="1" t="s">
        <v>20</v>
      </c>
      <c r="L283" s="1">
        <v>56309.1</v>
      </c>
      <c r="M283" s="1">
        <v>1689.2729999999999</v>
      </c>
      <c r="N283" s="1">
        <v>57998.373</v>
      </c>
      <c r="O283" s="1">
        <v>57990</v>
      </c>
      <c r="P283" s="7">
        <v>8.3729999999999993</v>
      </c>
    </row>
    <row r="284" spans="1:16">
      <c r="A284" s="2">
        <v>2715</v>
      </c>
      <c r="B284" s="17" t="s">
        <v>745</v>
      </c>
      <c r="C284" s="2" t="s">
        <v>753</v>
      </c>
      <c r="D284" s="1" t="s">
        <v>35</v>
      </c>
      <c r="E284" s="2" t="s">
        <v>27</v>
      </c>
      <c r="F284" s="2" t="s">
        <v>754</v>
      </c>
      <c r="G284" s="2">
        <v>10.87</v>
      </c>
      <c r="H284" s="2">
        <v>4865</v>
      </c>
      <c r="I284" s="2">
        <v>52882.55</v>
      </c>
      <c r="J284" s="2">
        <v>5064</v>
      </c>
      <c r="K284" s="2">
        <v>80</v>
      </c>
      <c r="L284" s="2">
        <v>58026.55</v>
      </c>
      <c r="M284" s="2">
        <v>1740.8</v>
      </c>
      <c r="N284" s="2">
        <v>59767.35</v>
      </c>
      <c r="O284" s="2">
        <v>59760</v>
      </c>
      <c r="P284" s="8">
        <v>7.35</v>
      </c>
    </row>
    <row r="285" spans="1:16">
      <c r="A285" s="1">
        <v>2419</v>
      </c>
      <c r="B285" s="15" t="s">
        <v>33</v>
      </c>
      <c r="C285" s="1" t="s">
        <v>37</v>
      </c>
      <c r="D285" s="1" t="s">
        <v>38</v>
      </c>
      <c r="E285" s="1" t="s">
        <v>39</v>
      </c>
      <c r="F285" s="1" t="s">
        <v>40</v>
      </c>
      <c r="G285" s="1">
        <v>11.09</v>
      </c>
      <c r="H285" s="1">
        <v>5033</v>
      </c>
      <c r="I285" s="1">
        <v>55815.97</v>
      </c>
      <c r="J285" s="1">
        <v>6654</v>
      </c>
      <c r="K285" s="1" t="s">
        <v>20</v>
      </c>
      <c r="L285" s="1">
        <v>62469.97</v>
      </c>
      <c r="M285" s="1">
        <v>1874.06</v>
      </c>
      <c r="N285" s="1">
        <v>64344.03</v>
      </c>
      <c r="O285" s="1">
        <v>64300</v>
      </c>
      <c r="P285" s="7">
        <v>44</v>
      </c>
    </row>
    <row r="286" spans="1:16">
      <c r="A286" s="1">
        <v>2505</v>
      </c>
      <c r="B286" s="15" t="s">
        <v>314</v>
      </c>
      <c r="C286" s="1" t="s">
        <v>315</v>
      </c>
      <c r="D286" s="1" t="s">
        <v>38</v>
      </c>
      <c r="E286" s="1" t="s">
        <v>316</v>
      </c>
      <c r="F286" s="1" t="s">
        <v>317</v>
      </c>
      <c r="G286" s="1">
        <v>11.22</v>
      </c>
      <c r="H286" s="1">
        <v>5030</v>
      </c>
      <c r="I286" s="1">
        <v>56436.6</v>
      </c>
      <c r="J286" s="1">
        <v>4488</v>
      </c>
      <c r="K286" s="1" t="s">
        <v>20</v>
      </c>
      <c r="L286" s="1">
        <v>60924.6</v>
      </c>
      <c r="M286" s="1">
        <v>1827.74</v>
      </c>
      <c r="N286" s="1">
        <v>62752.34</v>
      </c>
      <c r="O286" s="1">
        <v>62750</v>
      </c>
      <c r="P286" s="7">
        <v>2.34</v>
      </c>
    </row>
    <row r="287" spans="1:16">
      <c r="A287" s="2">
        <v>2657</v>
      </c>
      <c r="B287" s="16" t="s">
        <v>627</v>
      </c>
      <c r="C287" s="2" t="s">
        <v>630</v>
      </c>
      <c r="D287" s="1" t="s">
        <v>45</v>
      </c>
      <c r="E287" s="2" t="s">
        <v>181</v>
      </c>
      <c r="F287" s="2" t="s">
        <v>631</v>
      </c>
      <c r="G287" s="2">
        <v>11.94</v>
      </c>
      <c r="H287" s="2">
        <v>4905</v>
      </c>
      <c r="I287" s="2">
        <v>58565.7</v>
      </c>
      <c r="J287" s="2">
        <v>7164</v>
      </c>
      <c r="K287" s="2" t="s">
        <v>20</v>
      </c>
      <c r="L287" s="2">
        <v>65729.7</v>
      </c>
      <c r="M287" s="2">
        <v>1971.89</v>
      </c>
      <c r="N287" s="2">
        <v>67701.59</v>
      </c>
      <c r="O287" s="2">
        <v>67700</v>
      </c>
      <c r="P287" s="8">
        <v>1.59</v>
      </c>
    </row>
    <row r="288" spans="1:16">
      <c r="A288" s="1">
        <v>2634</v>
      </c>
      <c r="B288" s="15" t="s">
        <v>570</v>
      </c>
      <c r="C288" s="1" t="s">
        <v>574</v>
      </c>
      <c r="D288" s="1" t="s">
        <v>45</v>
      </c>
      <c r="E288" s="1" t="s">
        <v>27</v>
      </c>
      <c r="F288" s="1" t="s">
        <v>575</v>
      </c>
      <c r="G288" s="1">
        <v>12.21</v>
      </c>
      <c r="H288" s="1">
        <v>4927</v>
      </c>
      <c r="I288" s="1">
        <v>60158.67</v>
      </c>
      <c r="J288" s="1">
        <v>7692</v>
      </c>
      <c r="K288" s="1">
        <v>180</v>
      </c>
      <c r="L288" s="1">
        <v>68030.67</v>
      </c>
      <c r="M288" s="1">
        <v>2040.9201</v>
      </c>
      <c r="N288" s="1">
        <v>70071.59</v>
      </c>
      <c r="O288" s="1">
        <v>70000</v>
      </c>
      <c r="P288" s="7">
        <v>71.590100000000007</v>
      </c>
    </row>
    <row r="289" spans="1:16">
      <c r="A289" s="1">
        <v>2444</v>
      </c>
      <c r="B289" s="14" t="s">
        <v>120</v>
      </c>
      <c r="C289" s="1" t="s">
        <v>124</v>
      </c>
      <c r="D289" s="1" t="s">
        <v>125</v>
      </c>
      <c r="E289" s="1" t="s">
        <v>126</v>
      </c>
      <c r="F289" s="1" t="s">
        <v>127</v>
      </c>
      <c r="G289" s="1">
        <v>12.7</v>
      </c>
      <c r="H289" s="1">
        <v>4962</v>
      </c>
      <c r="I289" s="1">
        <v>63017.4</v>
      </c>
      <c r="J289" s="1">
        <v>7620</v>
      </c>
      <c r="K289" s="1" t="s">
        <v>20</v>
      </c>
      <c r="L289" s="1">
        <v>70637.399999999994</v>
      </c>
      <c r="M289" s="1">
        <v>2119.12</v>
      </c>
      <c r="N289" s="1">
        <v>72756.52</v>
      </c>
      <c r="O289" s="1">
        <v>72750</v>
      </c>
      <c r="P289" s="7">
        <v>6.52</v>
      </c>
    </row>
    <row r="290" spans="1:16">
      <c r="A290" s="1">
        <v>2553</v>
      </c>
      <c r="B290" s="15" t="s">
        <v>314</v>
      </c>
      <c r="C290" s="1" t="s">
        <v>362</v>
      </c>
      <c r="D290" s="1" t="s">
        <v>17</v>
      </c>
      <c r="E290" s="1" t="s">
        <v>181</v>
      </c>
      <c r="F290" s="1" t="s">
        <v>363</v>
      </c>
      <c r="G290" s="1">
        <v>13.23</v>
      </c>
      <c r="H290" s="1">
        <v>5003</v>
      </c>
      <c r="I290" s="1">
        <v>66189.69</v>
      </c>
      <c r="J290" s="1">
        <v>5292</v>
      </c>
      <c r="K290" s="1" t="s">
        <v>20</v>
      </c>
      <c r="L290" s="1">
        <v>71481.69</v>
      </c>
      <c r="M290" s="1">
        <v>2144.4499999999998</v>
      </c>
      <c r="N290" s="1">
        <v>73626.14</v>
      </c>
      <c r="O290" s="1">
        <v>73626</v>
      </c>
      <c r="P290" s="7">
        <v>0.14000000000000001</v>
      </c>
    </row>
    <row r="291" spans="1:16">
      <c r="A291" s="1">
        <v>2567</v>
      </c>
      <c r="B291" s="15" t="s">
        <v>399</v>
      </c>
      <c r="C291" s="1" t="s">
        <v>294</v>
      </c>
      <c r="D291" s="1" t="s">
        <v>87</v>
      </c>
      <c r="E291" s="1" t="s">
        <v>271</v>
      </c>
      <c r="F291" s="1" t="s">
        <v>400</v>
      </c>
      <c r="G291" s="1">
        <v>15.01</v>
      </c>
      <c r="H291" s="1">
        <v>5036</v>
      </c>
      <c r="I291" s="1">
        <v>75590.36</v>
      </c>
      <c r="J291" s="1">
        <v>6004</v>
      </c>
      <c r="K291" s="1">
        <v>100</v>
      </c>
      <c r="L291" s="1">
        <v>81694.36</v>
      </c>
      <c r="M291" s="1">
        <v>2450.83</v>
      </c>
      <c r="N291" s="1">
        <v>84145.19</v>
      </c>
      <c r="O291" s="1">
        <v>84145</v>
      </c>
      <c r="P291" s="7">
        <v>0.19</v>
      </c>
    </row>
    <row r="292" spans="1:16">
      <c r="A292" s="1">
        <v>2496</v>
      </c>
      <c r="B292" s="14" t="s">
        <v>266</v>
      </c>
      <c r="C292" s="1" t="s">
        <v>294</v>
      </c>
      <c r="D292" s="1" t="s">
        <v>31</v>
      </c>
      <c r="E292" s="1" t="s">
        <v>295</v>
      </c>
      <c r="F292" s="1" t="s">
        <v>296</v>
      </c>
      <c r="G292" s="1">
        <v>15.23</v>
      </c>
      <c r="H292" s="1">
        <v>5013</v>
      </c>
      <c r="I292" s="1">
        <v>76347.990000000005</v>
      </c>
      <c r="J292" s="1">
        <v>6092</v>
      </c>
      <c r="K292" s="1" t="s">
        <v>20</v>
      </c>
      <c r="L292" s="1">
        <v>82439.990000000005</v>
      </c>
      <c r="M292" s="1">
        <v>2473.1999999999998</v>
      </c>
      <c r="N292" s="1">
        <v>84913.19</v>
      </c>
      <c r="O292" s="1">
        <v>84900</v>
      </c>
      <c r="P292" s="7">
        <v>13.19</v>
      </c>
    </row>
    <row r="293" spans="1:16">
      <c r="A293" s="2">
        <v>2706</v>
      </c>
      <c r="B293" s="16" t="s">
        <v>729</v>
      </c>
      <c r="C293" s="2" t="s">
        <v>732</v>
      </c>
      <c r="D293" s="1" t="s">
        <v>45</v>
      </c>
      <c r="E293" s="2" t="s">
        <v>27</v>
      </c>
      <c r="F293" s="2" t="s">
        <v>733</v>
      </c>
      <c r="G293" s="2">
        <v>15.38</v>
      </c>
      <c r="H293" s="2">
        <v>5003</v>
      </c>
      <c r="I293" s="2">
        <v>76946.14</v>
      </c>
      <c r="J293" s="2">
        <v>9228</v>
      </c>
      <c r="K293" s="2" t="s">
        <v>20</v>
      </c>
      <c r="L293" s="2">
        <v>86174.14</v>
      </c>
      <c r="M293" s="2">
        <v>2585.2199999999998</v>
      </c>
      <c r="N293" s="2">
        <v>88759.360000000001</v>
      </c>
      <c r="O293" s="2">
        <v>88500</v>
      </c>
      <c r="P293" s="8">
        <v>259.36</v>
      </c>
    </row>
    <row r="294" spans="1:16">
      <c r="A294" s="1">
        <v>2507</v>
      </c>
      <c r="B294" s="15" t="s">
        <v>314</v>
      </c>
      <c r="C294" s="1" t="s">
        <v>318</v>
      </c>
      <c r="D294" s="1" t="s">
        <v>62</v>
      </c>
      <c r="E294" s="1" t="s">
        <v>27</v>
      </c>
      <c r="F294" s="1" t="s">
        <v>319</v>
      </c>
      <c r="G294" s="1">
        <v>15.56</v>
      </c>
      <c r="H294" s="1">
        <v>5003</v>
      </c>
      <c r="I294" s="1">
        <v>77846.679999999993</v>
      </c>
      <c r="J294" s="1">
        <v>6224</v>
      </c>
      <c r="K294" s="1" t="s">
        <v>20</v>
      </c>
      <c r="L294" s="1">
        <v>84070.68</v>
      </c>
      <c r="M294" s="1">
        <v>2522.12</v>
      </c>
      <c r="N294" s="1">
        <v>86592.8</v>
      </c>
      <c r="O294" s="1">
        <v>86590</v>
      </c>
      <c r="P294" s="7">
        <v>2.8</v>
      </c>
    </row>
    <row r="295" spans="1:16">
      <c r="A295" s="1">
        <v>2607</v>
      </c>
      <c r="B295" s="14" t="s">
        <v>505</v>
      </c>
      <c r="C295" s="1" t="s">
        <v>511</v>
      </c>
      <c r="D295" s="1" t="s">
        <v>35</v>
      </c>
      <c r="E295" s="1" t="s">
        <v>512</v>
      </c>
      <c r="F295" s="1" t="s">
        <v>513</v>
      </c>
      <c r="G295" s="1">
        <v>16.04</v>
      </c>
      <c r="H295" s="1">
        <v>4851</v>
      </c>
      <c r="I295" s="1">
        <v>77810.039999999994</v>
      </c>
      <c r="J295" s="1">
        <v>6255.6</v>
      </c>
      <c r="K295" s="1">
        <v>160</v>
      </c>
      <c r="L295" s="1">
        <v>84225.64</v>
      </c>
      <c r="M295" s="1">
        <v>2526.7692000000002</v>
      </c>
      <c r="N295" s="1">
        <v>86752.409</v>
      </c>
      <c r="O295" s="1">
        <v>86750</v>
      </c>
      <c r="P295" s="7">
        <v>2.4091999999999998</v>
      </c>
    </row>
    <row r="296" spans="1:16">
      <c r="A296" s="1">
        <v>2579</v>
      </c>
      <c r="B296" s="15" t="s">
        <v>421</v>
      </c>
      <c r="C296" s="1" t="s">
        <v>424</v>
      </c>
      <c r="D296" s="1" t="s">
        <v>65</v>
      </c>
      <c r="E296" s="1" t="s">
        <v>181</v>
      </c>
      <c r="F296" s="1" t="s">
        <v>425</v>
      </c>
      <c r="G296" s="1">
        <v>16.29</v>
      </c>
      <c r="H296" s="1">
        <v>4984</v>
      </c>
      <c r="I296" s="1">
        <v>81189.36</v>
      </c>
      <c r="J296" s="1">
        <v>9774</v>
      </c>
      <c r="K296" s="1" t="s">
        <v>20</v>
      </c>
      <c r="L296" s="1">
        <v>90963.36</v>
      </c>
      <c r="M296" s="1">
        <v>2728.9</v>
      </c>
      <c r="N296" s="1">
        <v>93692.26</v>
      </c>
      <c r="O296" s="1">
        <v>93690</v>
      </c>
      <c r="P296" s="7">
        <v>2.2599999999999998</v>
      </c>
    </row>
    <row r="297" spans="1:16">
      <c r="A297" s="2">
        <v>2690</v>
      </c>
      <c r="B297" s="16" t="s">
        <v>686</v>
      </c>
      <c r="C297" s="2" t="s">
        <v>697</v>
      </c>
      <c r="D297" s="1" t="s">
        <v>57</v>
      </c>
      <c r="E297" s="2" t="s">
        <v>698</v>
      </c>
      <c r="F297" s="2" t="s">
        <v>699</v>
      </c>
      <c r="G297" s="2">
        <v>16.75</v>
      </c>
      <c r="H297" s="2">
        <v>4860</v>
      </c>
      <c r="I297" s="2">
        <v>81405</v>
      </c>
      <c r="J297" s="2">
        <v>10050</v>
      </c>
      <c r="K297" s="2" t="s">
        <v>20</v>
      </c>
      <c r="L297" s="2">
        <v>91455</v>
      </c>
      <c r="M297" s="2">
        <v>2743.65</v>
      </c>
      <c r="N297" s="2">
        <v>94198.65</v>
      </c>
      <c r="O297" s="2">
        <v>94190</v>
      </c>
      <c r="P297" s="8">
        <v>8.65</v>
      </c>
    </row>
    <row r="298" spans="1:16">
      <c r="A298" s="1">
        <v>2637</v>
      </c>
      <c r="B298" s="14" t="s">
        <v>580</v>
      </c>
      <c r="C298" s="1" t="s">
        <v>581</v>
      </c>
      <c r="D298" s="1" t="s">
        <v>57</v>
      </c>
      <c r="E298" s="1" t="s">
        <v>39</v>
      </c>
      <c r="F298" s="1" t="s">
        <v>582</v>
      </c>
      <c r="G298" s="1">
        <v>17.649999999999999</v>
      </c>
      <c r="H298" s="1">
        <v>4942</v>
      </c>
      <c r="I298" s="1">
        <v>87226.3</v>
      </c>
      <c r="J298" s="1">
        <v>12355</v>
      </c>
      <c r="K298" s="1" t="s">
        <v>20</v>
      </c>
      <c r="L298" s="1">
        <v>99581.3</v>
      </c>
      <c r="M298" s="1">
        <v>2987.4389999999999</v>
      </c>
      <c r="N298" s="1">
        <v>102568.74</v>
      </c>
      <c r="O298" s="1">
        <v>102560</v>
      </c>
      <c r="P298" s="7">
        <v>8.7390000000000008</v>
      </c>
    </row>
    <row r="299" spans="1:16">
      <c r="A299" s="1">
        <v>2508</v>
      </c>
      <c r="B299" s="14" t="s">
        <v>314</v>
      </c>
      <c r="C299" s="1" t="s">
        <v>243</v>
      </c>
      <c r="D299" s="1" t="s">
        <v>84</v>
      </c>
      <c r="E299" s="1" t="s">
        <v>320</v>
      </c>
      <c r="F299" s="1" t="s">
        <v>321</v>
      </c>
      <c r="G299" s="1">
        <v>18.309999999999999</v>
      </c>
      <c r="H299" s="1">
        <v>5003</v>
      </c>
      <c r="I299" s="1">
        <v>91604.93</v>
      </c>
      <c r="J299" s="1">
        <v>7764</v>
      </c>
      <c r="K299" s="1">
        <v>150</v>
      </c>
      <c r="L299" s="1">
        <v>99518.93</v>
      </c>
      <c r="M299" s="1">
        <v>2985.57</v>
      </c>
      <c r="N299" s="1">
        <v>102504.5</v>
      </c>
      <c r="O299" s="1">
        <v>102500</v>
      </c>
      <c r="P299" s="7">
        <v>4.5</v>
      </c>
    </row>
    <row r="300" spans="1:16">
      <c r="A300" s="1">
        <v>2574</v>
      </c>
      <c r="B300" s="14" t="s">
        <v>412</v>
      </c>
      <c r="C300" s="1" t="s">
        <v>413</v>
      </c>
      <c r="D300" s="1" t="s">
        <v>48</v>
      </c>
      <c r="E300" s="1" t="s">
        <v>247</v>
      </c>
      <c r="F300" s="1" t="s">
        <v>414</v>
      </c>
      <c r="G300" s="1">
        <v>18.329999999999998</v>
      </c>
      <c r="H300" s="1">
        <v>5003</v>
      </c>
      <c r="I300" s="1">
        <v>91704.99</v>
      </c>
      <c r="J300" s="1">
        <v>7332</v>
      </c>
      <c r="K300" s="1">
        <v>2500</v>
      </c>
      <c r="L300" s="1">
        <v>101536.99</v>
      </c>
      <c r="M300" s="1">
        <v>3046.11</v>
      </c>
      <c r="N300" s="1">
        <v>104583.1</v>
      </c>
      <c r="O300" s="1">
        <v>104583</v>
      </c>
      <c r="P300" s="7">
        <v>0.1</v>
      </c>
    </row>
    <row r="301" spans="1:16">
      <c r="A301" s="2">
        <v>2688</v>
      </c>
      <c r="B301" s="16" t="s">
        <v>686</v>
      </c>
      <c r="C301" s="2" t="s">
        <v>693</v>
      </c>
      <c r="D301" s="1" t="s">
        <v>52</v>
      </c>
      <c r="E301" s="2" t="s">
        <v>27</v>
      </c>
      <c r="F301" s="2" t="s">
        <v>694</v>
      </c>
      <c r="G301" s="2">
        <v>18.64</v>
      </c>
      <c r="H301" s="2">
        <v>4860</v>
      </c>
      <c r="I301" s="2">
        <v>90590.399999999994</v>
      </c>
      <c r="J301" s="2">
        <v>11184</v>
      </c>
      <c r="K301" s="2" t="s">
        <v>20</v>
      </c>
      <c r="L301" s="2">
        <v>101774.39999999999</v>
      </c>
      <c r="M301" s="2">
        <v>3053.23</v>
      </c>
      <c r="N301" s="2">
        <v>104827.63</v>
      </c>
      <c r="O301" s="2">
        <v>104800</v>
      </c>
      <c r="P301" s="8">
        <v>27.63</v>
      </c>
    </row>
    <row r="302" spans="1:16">
      <c r="A302" s="1">
        <v>2458</v>
      </c>
      <c r="B302" s="14" t="s">
        <v>178</v>
      </c>
      <c r="C302" s="1" t="s">
        <v>179</v>
      </c>
      <c r="D302" s="1" t="s">
        <v>180</v>
      </c>
      <c r="E302" s="1" t="s">
        <v>181</v>
      </c>
      <c r="F302" s="1" t="s">
        <v>182</v>
      </c>
      <c r="G302" s="1">
        <v>24.63</v>
      </c>
      <c r="H302" s="1">
        <v>5038</v>
      </c>
      <c r="I302" s="1">
        <v>124085.94</v>
      </c>
      <c r="J302" s="1">
        <v>14778</v>
      </c>
      <c r="K302" s="1" t="s">
        <v>20</v>
      </c>
      <c r="L302" s="1">
        <v>138863.94</v>
      </c>
      <c r="M302" s="1">
        <v>4165.92</v>
      </c>
      <c r="N302" s="1">
        <v>143029.85999999999</v>
      </c>
      <c r="O302" s="1">
        <v>143030</v>
      </c>
      <c r="P302" s="7">
        <v>-0.14000000000000001</v>
      </c>
    </row>
    <row r="303" spans="1:16">
      <c r="A303" s="1">
        <v>2549</v>
      </c>
      <c r="B303" s="14" t="s">
        <v>494</v>
      </c>
      <c r="C303" s="1" t="s">
        <v>495</v>
      </c>
      <c r="D303" s="1" t="s">
        <v>48</v>
      </c>
      <c r="E303" s="1" t="s">
        <v>157</v>
      </c>
      <c r="F303" s="1" t="s">
        <v>496</v>
      </c>
      <c r="G303" s="1">
        <v>43.09</v>
      </c>
      <c r="H303" s="1">
        <v>4871</v>
      </c>
      <c r="I303" s="1">
        <v>209891.39</v>
      </c>
      <c r="J303" s="1">
        <v>16805</v>
      </c>
      <c r="K303" s="1">
        <v>2000</v>
      </c>
      <c r="L303" s="1">
        <v>228696.39</v>
      </c>
      <c r="M303" s="1">
        <v>6860.8917000000001</v>
      </c>
      <c r="N303" s="1">
        <v>235557.28</v>
      </c>
      <c r="O303" s="1">
        <v>235500</v>
      </c>
      <c r="P303" s="7">
        <v>57.281700000000001</v>
      </c>
    </row>
    <row r="304" spans="1:16">
      <c r="A304" s="1">
        <v>2440</v>
      </c>
      <c r="B304" s="14" t="s">
        <v>109</v>
      </c>
      <c r="C304" s="1"/>
      <c r="D304" s="1" t="s">
        <v>20</v>
      </c>
      <c r="E304" s="1" t="s">
        <v>20</v>
      </c>
      <c r="F304" s="1" t="s">
        <v>20</v>
      </c>
      <c r="G304" s="1" t="s">
        <v>20</v>
      </c>
      <c r="H304" s="1" t="s">
        <v>20</v>
      </c>
      <c r="I304" s="1" t="s">
        <v>20</v>
      </c>
      <c r="J304" s="1" t="s">
        <v>20</v>
      </c>
      <c r="K304" s="1" t="s">
        <v>20</v>
      </c>
      <c r="L304" s="1" t="s">
        <v>20</v>
      </c>
      <c r="M304" s="1" t="s">
        <v>20</v>
      </c>
      <c r="N304" s="1" t="s">
        <v>20</v>
      </c>
      <c r="O304" s="1" t="s">
        <v>20</v>
      </c>
      <c r="P304" s="7" t="s">
        <v>20</v>
      </c>
    </row>
    <row r="305" spans="1:16">
      <c r="A305" s="1">
        <v>2506</v>
      </c>
      <c r="B305" s="14" t="s">
        <v>109</v>
      </c>
      <c r="C305" s="1" t="s">
        <v>20</v>
      </c>
      <c r="D305" s="1"/>
      <c r="E305" s="1" t="s">
        <v>109</v>
      </c>
      <c r="F305" s="1" t="s">
        <v>20</v>
      </c>
      <c r="G305" s="1" t="s">
        <v>20</v>
      </c>
      <c r="H305" s="1" t="s">
        <v>20</v>
      </c>
      <c r="I305" s="1" t="s">
        <v>20</v>
      </c>
      <c r="J305" s="1" t="s">
        <v>20</v>
      </c>
      <c r="K305" s="1" t="s">
        <v>20</v>
      </c>
      <c r="L305" s="1" t="s">
        <v>20</v>
      </c>
      <c r="M305" s="1" t="s">
        <v>20</v>
      </c>
      <c r="N305" s="1" t="s">
        <v>20</v>
      </c>
      <c r="O305" s="1" t="s">
        <v>20</v>
      </c>
      <c r="P305" s="7" t="s">
        <v>20</v>
      </c>
    </row>
    <row r="306" spans="1:16">
      <c r="A306" s="1">
        <v>2530</v>
      </c>
      <c r="B306" s="15" t="s">
        <v>109</v>
      </c>
      <c r="C306" s="1" t="s">
        <v>20</v>
      </c>
      <c r="D306" s="1"/>
      <c r="E306" s="1" t="s">
        <v>109</v>
      </c>
      <c r="F306" s="1" t="s">
        <v>20</v>
      </c>
      <c r="G306" s="1" t="s">
        <v>20</v>
      </c>
      <c r="H306" s="1" t="s">
        <v>20</v>
      </c>
      <c r="I306" s="1" t="s">
        <v>20</v>
      </c>
      <c r="J306" s="1" t="s">
        <v>20</v>
      </c>
      <c r="K306" s="1" t="s">
        <v>20</v>
      </c>
      <c r="L306" s="1" t="s">
        <v>20</v>
      </c>
      <c r="M306" s="1" t="s">
        <v>20</v>
      </c>
      <c r="N306" s="1" t="s">
        <v>20</v>
      </c>
      <c r="O306" s="1" t="s">
        <v>20</v>
      </c>
      <c r="P306" s="7" t="s">
        <v>20</v>
      </c>
    </row>
    <row r="307" spans="1:16">
      <c r="A307" s="1">
        <v>2554</v>
      </c>
      <c r="B307" s="14" t="s">
        <v>109</v>
      </c>
      <c r="C307" s="1" t="s">
        <v>20</v>
      </c>
      <c r="D307" s="1"/>
      <c r="E307" s="1" t="s">
        <v>109</v>
      </c>
      <c r="F307" s="1" t="s">
        <v>20</v>
      </c>
      <c r="G307" s="1" t="s">
        <v>20</v>
      </c>
      <c r="H307" s="1" t="s">
        <v>20</v>
      </c>
      <c r="I307" s="1" t="s">
        <v>20</v>
      </c>
      <c r="J307" s="1" t="s">
        <v>20</v>
      </c>
      <c r="K307" s="1" t="s">
        <v>20</v>
      </c>
      <c r="L307" s="1" t="s">
        <v>20</v>
      </c>
      <c r="M307" s="1" t="s">
        <v>20</v>
      </c>
      <c r="N307" s="1" t="s">
        <v>20</v>
      </c>
      <c r="O307" s="1" t="s">
        <v>20</v>
      </c>
      <c r="P307" s="7" t="s">
        <v>20</v>
      </c>
    </row>
    <row r="308" spans="1:16">
      <c r="A308" s="1">
        <v>2564</v>
      </c>
      <c r="B308" s="15" t="s">
        <v>109</v>
      </c>
      <c r="C308" s="1" t="s">
        <v>20</v>
      </c>
      <c r="D308" s="1"/>
      <c r="E308" s="1" t="s">
        <v>20</v>
      </c>
      <c r="F308" s="1" t="s">
        <v>20</v>
      </c>
      <c r="G308" s="1" t="s">
        <v>20</v>
      </c>
      <c r="H308" s="1" t="s">
        <v>20</v>
      </c>
      <c r="I308" s="1" t="s">
        <v>20</v>
      </c>
      <c r="J308" s="1" t="s">
        <v>20</v>
      </c>
      <c r="K308" s="1" t="s">
        <v>20</v>
      </c>
      <c r="L308" s="1" t="s">
        <v>20</v>
      </c>
      <c r="M308" s="1" t="s">
        <v>20</v>
      </c>
      <c r="N308" s="1" t="s">
        <v>20</v>
      </c>
      <c r="O308" s="1" t="s">
        <v>20</v>
      </c>
      <c r="P308" s="7" t="s">
        <v>20</v>
      </c>
    </row>
    <row r="309" spans="1:16">
      <c r="A309" s="1">
        <v>2576</v>
      </c>
      <c r="B309" s="14" t="s">
        <v>109</v>
      </c>
      <c r="C309" s="1" t="s">
        <v>20</v>
      </c>
      <c r="D309" s="1"/>
      <c r="E309" s="1" t="s">
        <v>109</v>
      </c>
      <c r="F309" s="1" t="s">
        <v>20</v>
      </c>
      <c r="G309" s="1" t="s">
        <v>20</v>
      </c>
      <c r="H309" s="1" t="s">
        <v>20</v>
      </c>
      <c r="I309" s="1" t="s">
        <v>20</v>
      </c>
      <c r="J309" s="1" t="s">
        <v>20</v>
      </c>
      <c r="K309" s="1" t="s">
        <v>20</v>
      </c>
      <c r="L309" s="1" t="s">
        <v>20</v>
      </c>
      <c r="M309" s="1" t="s">
        <v>20</v>
      </c>
      <c r="N309" s="1" t="s">
        <v>20</v>
      </c>
      <c r="O309" s="1" t="s">
        <v>20</v>
      </c>
      <c r="P309" s="7" t="s">
        <v>20</v>
      </c>
    </row>
    <row r="310" spans="1:16">
      <c r="A310" s="1">
        <v>2605</v>
      </c>
      <c r="B310" s="14" t="s">
        <v>508</v>
      </c>
      <c r="C310" s="1" t="s">
        <v>20</v>
      </c>
      <c r="D310" s="1"/>
      <c r="E310" s="1" t="s">
        <v>508</v>
      </c>
      <c r="F310" s="1" t="s">
        <v>20</v>
      </c>
      <c r="G310" s="1" t="s">
        <v>20</v>
      </c>
      <c r="H310" s="1" t="s">
        <v>20</v>
      </c>
      <c r="I310" s="1" t="s">
        <v>20</v>
      </c>
      <c r="J310" s="1" t="s">
        <v>20</v>
      </c>
      <c r="K310" s="1" t="s">
        <v>20</v>
      </c>
      <c r="L310" s="1" t="s">
        <v>20</v>
      </c>
      <c r="M310" s="1" t="s">
        <v>20</v>
      </c>
      <c r="N310" s="1" t="s">
        <v>20</v>
      </c>
      <c r="O310" s="1" t="s">
        <v>20</v>
      </c>
      <c r="P310" s="7" t="s">
        <v>20</v>
      </c>
    </row>
    <row r="311" spans="1:16">
      <c r="A311" s="1">
        <v>2628</v>
      </c>
      <c r="B311" s="15" t="s">
        <v>508</v>
      </c>
      <c r="C311" s="1" t="s">
        <v>20</v>
      </c>
      <c r="D311" s="1" t="s">
        <v>65</v>
      </c>
      <c r="E311" s="1" t="s">
        <v>508</v>
      </c>
      <c r="F311" s="1" t="s">
        <v>20</v>
      </c>
      <c r="G311" s="1" t="s">
        <v>20</v>
      </c>
      <c r="H311" s="1" t="s">
        <v>20</v>
      </c>
      <c r="I311" s="1" t="s">
        <v>20</v>
      </c>
      <c r="J311" s="1" t="s">
        <v>20</v>
      </c>
      <c r="K311" s="1" t="s">
        <v>20</v>
      </c>
      <c r="L311" s="1" t="s">
        <v>20</v>
      </c>
      <c r="M311" s="1" t="s">
        <v>20</v>
      </c>
      <c r="N311" s="1" t="s">
        <v>20</v>
      </c>
      <c r="O311" s="1" t="s">
        <v>20</v>
      </c>
      <c r="P311" s="7" t="s">
        <v>20</v>
      </c>
    </row>
    <row r="312" spans="1:16">
      <c r="A312" s="1">
        <v>2632</v>
      </c>
      <c r="B312" s="15" t="s">
        <v>508</v>
      </c>
      <c r="C312" s="1" t="s">
        <v>20</v>
      </c>
      <c r="D312" s="1"/>
      <c r="E312" s="1" t="s">
        <v>508</v>
      </c>
      <c r="F312" s="1" t="s">
        <v>20</v>
      </c>
      <c r="G312" s="1" t="s">
        <v>20</v>
      </c>
      <c r="H312" s="1" t="s">
        <v>20</v>
      </c>
      <c r="I312" s="1" t="s">
        <v>20</v>
      </c>
      <c r="J312" s="1" t="s">
        <v>20</v>
      </c>
      <c r="K312" s="1" t="s">
        <v>20</v>
      </c>
      <c r="L312" s="1" t="s">
        <v>20</v>
      </c>
      <c r="M312" s="1" t="s">
        <v>20</v>
      </c>
      <c r="N312" s="1" t="s">
        <v>20</v>
      </c>
      <c r="O312" s="1" t="s">
        <v>20</v>
      </c>
      <c r="P312" s="7" t="s">
        <v>20</v>
      </c>
    </row>
    <row r="313" spans="1:16">
      <c r="A313" s="1">
        <v>2633</v>
      </c>
      <c r="B313" s="14" t="s">
        <v>508</v>
      </c>
      <c r="C313" s="1" t="s">
        <v>20</v>
      </c>
      <c r="D313" s="1"/>
      <c r="E313" s="1" t="s">
        <v>508</v>
      </c>
      <c r="F313" s="1" t="s">
        <v>20</v>
      </c>
      <c r="G313" s="1" t="s">
        <v>20</v>
      </c>
      <c r="H313" s="1" t="s">
        <v>20</v>
      </c>
      <c r="I313" s="1" t="s">
        <v>20</v>
      </c>
      <c r="J313" s="1" t="s">
        <v>20</v>
      </c>
      <c r="K313" s="1" t="s">
        <v>20</v>
      </c>
      <c r="L313" s="1" t="s">
        <v>20</v>
      </c>
      <c r="M313" s="1" t="s">
        <v>20</v>
      </c>
      <c r="N313" s="1" t="s">
        <v>20</v>
      </c>
      <c r="O313" s="1" t="s">
        <v>20</v>
      </c>
      <c r="P313" s="7" t="s">
        <v>20</v>
      </c>
    </row>
    <row r="314" spans="1:16">
      <c r="A314" s="2">
        <v>2645</v>
      </c>
      <c r="B314" s="17" t="s">
        <v>109</v>
      </c>
      <c r="C314" s="2" t="s">
        <v>20</v>
      </c>
      <c r="D314" s="1"/>
      <c r="E314" s="2" t="s">
        <v>109</v>
      </c>
      <c r="F314" s="2" t="s">
        <v>20</v>
      </c>
      <c r="G314" s="2" t="s">
        <v>20</v>
      </c>
      <c r="H314" s="2" t="s">
        <v>20</v>
      </c>
      <c r="I314" s="2" t="s">
        <v>20</v>
      </c>
      <c r="J314" s="2" t="s">
        <v>20</v>
      </c>
      <c r="K314" s="2" t="s">
        <v>20</v>
      </c>
      <c r="L314" s="2" t="s">
        <v>20</v>
      </c>
      <c r="M314" s="2" t="s">
        <v>20</v>
      </c>
      <c r="N314" s="2" t="s">
        <v>20</v>
      </c>
      <c r="O314" s="2" t="s">
        <v>20</v>
      </c>
      <c r="P314" s="8" t="s">
        <v>20</v>
      </c>
    </row>
    <row r="315" spans="1:16">
      <c r="A315" s="3">
        <v>2676</v>
      </c>
      <c r="B315" s="22" t="s">
        <v>508</v>
      </c>
      <c r="C315" s="3" t="s">
        <v>20</v>
      </c>
      <c r="D315" s="4"/>
      <c r="E315" s="3" t="s">
        <v>508</v>
      </c>
      <c r="F315" s="3" t="s">
        <v>20</v>
      </c>
      <c r="G315" s="3" t="s">
        <v>20</v>
      </c>
      <c r="H315" s="3" t="s">
        <v>20</v>
      </c>
      <c r="I315" s="3" t="s">
        <v>20</v>
      </c>
      <c r="J315" s="3" t="s">
        <v>20</v>
      </c>
      <c r="K315" s="3" t="s">
        <v>20</v>
      </c>
      <c r="L315" s="3" t="s">
        <v>20</v>
      </c>
      <c r="M315" s="3" t="s">
        <v>20</v>
      </c>
      <c r="N315" s="3" t="s">
        <v>20</v>
      </c>
      <c r="O315" s="3" t="s">
        <v>20</v>
      </c>
      <c r="P315" s="10" t="s">
        <v>20</v>
      </c>
    </row>
    <row r="316" spans="1:16">
      <c r="A316" s="3">
        <v>2677</v>
      </c>
      <c r="B316" s="23" t="s">
        <v>508</v>
      </c>
      <c r="C316" s="3" t="s">
        <v>20</v>
      </c>
      <c r="D316" s="4"/>
      <c r="E316" s="3" t="s">
        <v>508</v>
      </c>
      <c r="F316" s="3" t="s">
        <v>20</v>
      </c>
      <c r="G316" s="3" t="s">
        <v>20</v>
      </c>
      <c r="H316" s="3" t="s">
        <v>20</v>
      </c>
      <c r="I316" s="3" t="s">
        <v>20</v>
      </c>
      <c r="J316" s="3" t="s">
        <v>20</v>
      </c>
      <c r="K316" s="3" t="s">
        <v>20</v>
      </c>
      <c r="L316" s="3" t="s">
        <v>20</v>
      </c>
      <c r="M316" s="3" t="s">
        <v>20</v>
      </c>
      <c r="N316" s="3" t="s">
        <v>20</v>
      </c>
      <c r="O316" s="3" t="s">
        <v>20</v>
      </c>
      <c r="P316" s="10" t="s">
        <v>20</v>
      </c>
    </row>
    <row r="317" spans="1:16">
      <c r="A317" s="3">
        <v>2699</v>
      </c>
      <c r="B317" s="23" t="s">
        <v>109</v>
      </c>
      <c r="C317" s="3" t="s">
        <v>20</v>
      </c>
      <c r="D317" s="4"/>
      <c r="E317" s="3" t="s">
        <v>109</v>
      </c>
      <c r="F317" s="3" t="s">
        <v>20</v>
      </c>
      <c r="G317" s="3" t="s">
        <v>20</v>
      </c>
      <c r="H317" s="3" t="s">
        <v>20</v>
      </c>
      <c r="I317" s="3" t="s">
        <v>20</v>
      </c>
      <c r="J317" s="3" t="s">
        <v>20</v>
      </c>
      <c r="K317" s="3" t="s">
        <v>20</v>
      </c>
      <c r="L317" s="3" t="s">
        <v>20</v>
      </c>
      <c r="M317" s="3" t="s">
        <v>20</v>
      </c>
      <c r="N317" s="3" t="s">
        <v>20</v>
      </c>
      <c r="O317" s="3" t="s">
        <v>20</v>
      </c>
      <c r="P317" s="10" t="s">
        <v>20</v>
      </c>
    </row>
    <row r="318" spans="1:16" ht="15.75" thickBot="1">
      <c r="A318" s="3">
        <v>2722</v>
      </c>
      <c r="B318" s="45" t="s">
        <v>770</v>
      </c>
      <c r="C318" s="3"/>
      <c r="D318" s="4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10"/>
    </row>
    <row r="319" spans="1:16">
      <c r="A319" s="3">
        <v>2723</v>
      </c>
      <c r="B319" s="23" t="s">
        <v>771</v>
      </c>
      <c r="C319" s="3"/>
      <c r="D319" s="4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10"/>
    </row>
    <row r="320" spans="1:16">
      <c r="A320" s="46">
        <v>2611</v>
      </c>
      <c r="B320" s="47" t="s">
        <v>784</v>
      </c>
      <c r="C320" s="46"/>
      <c r="D320" s="48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9"/>
    </row>
    <row r="321" spans="1:16">
      <c r="A321" s="11"/>
      <c r="B321" s="11"/>
      <c r="C321" s="11"/>
      <c r="D321" s="12"/>
      <c r="E321" s="11"/>
      <c r="F321" s="11"/>
      <c r="G321" s="11">
        <f>SUM(G10:G320)</f>
        <v>1206.9780000000003</v>
      </c>
      <c r="H321" s="11"/>
      <c r="I321" s="11">
        <f t="shared" ref="I321:P321" si="0">SUM(I10:I320)</f>
        <v>5953144.6100000022</v>
      </c>
      <c r="J321" s="11">
        <f t="shared" si="0"/>
        <v>692438.9</v>
      </c>
      <c r="K321" s="11">
        <f t="shared" si="0"/>
        <v>63500</v>
      </c>
      <c r="L321" s="11">
        <f t="shared" si="0"/>
        <v>6709083.5100000016</v>
      </c>
      <c r="M321" s="11">
        <f t="shared" si="0"/>
        <v>201272.38660000003</v>
      </c>
      <c r="N321" s="11">
        <f t="shared" si="0"/>
        <v>6910355.9116000002</v>
      </c>
      <c r="O321" s="11">
        <f t="shared" si="0"/>
        <v>6905671</v>
      </c>
      <c r="P321" s="11">
        <f t="shared" si="0"/>
        <v>4684.8065999999999</v>
      </c>
    </row>
  </sheetData>
  <mergeCells count="2">
    <mergeCell ref="A2:P2"/>
    <mergeCell ref="M4:O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P321"/>
  <sheetViews>
    <sheetView workbookViewId="0">
      <selection activeCell="C12" sqref="A10:P320"/>
    </sheetView>
  </sheetViews>
  <sheetFormatPr defaultRowHeight="15"/>
  <cols>
    <col min="3" max="3" width="14.140625" customWidth="1"/>
  </cols>
  <sheetData>
    <row r="1" spans="1:16">
      <c r="C1" s="13"/>
    </row>
    <row r="2" spans="1:16" ht="26.25">
      <c r="A2" s="155" t="s">
        <v>781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7"/>
    </row>
    <row r="3" spans="1:16" ht="26.2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</row>
    <row r="4" spans="1:16" ht="15.75" thickBot="1"/>
    <row r="5" spans="1:16" ht="15.75" thickBot="1">
      <c r="B5" s="50" t="s">
        <v>785</v>
      </c>
      <c r="C5" s="29" t="s">
        <v>1</v>
      </c>
      <c r="D5" s="41" t="s">
        <v>2</v>
      </c>
      <c r="E5" s="41" t="s">
        <v>3</v>
      </c>
      <c r="F5" s="41" t="s">
        <v>4</v>
      </c>
      <c r="G5" s="41" t="s">
        <v>5</v>
      </c>
      <c r="H5" s="41" t="s">
        <v>6</v>
      </c>
      <c r="I5" s="41" t="s">
        <v>7</v>
      </c>
      <c r="J5" s="58" t="s">
        <v>8</v>
      </c>
      <c r="K5" s="41" t="s">
        <v>9</v>
      </c>
      <c r="L5" s="41" t="s">
        <v>10</v>
      </c>
      <c r="M5" s="41" t="s">
        <v>11</v>
      </c>
      <c r="N5" s="41" t="s">
        <v>12</v>
      </c>
      <c r="O5" s="41" t="s">
        <v>13</v>
      </c>
      <c r="P5" s="59" t="s">
        <v>14</v>
      </c>
    </row>
    <row r="6" spans="1:16" ht="15.75" thickBot="1">
      <c r="B6" s="60">
        <v>2621</v>
      </c>
      <c r="C6" s="24" t="str">
        <f>VLOOKUP($B$6,$A$9:$P$321,3,0)</f>
        <v xml:space="preserve">CHANDRIKA ROY </v>
      </c>
      <c r="D6" s="24" t="str">
        <f>VLOOKUP($B$6,$A$9:$P$321,4,0)</f>
        <v>BAIKARA</v>
      </c>
      <c r="E6" s="24" t="str">
        <f>VLOOKUP($B$6,$A$9:$P$321,5,0)</f>
        <v>CHAIN</v>
      </c>
      <c r="F6" s="24" t="str">
        <f>VLOOKUP($B$6,$A$9:$P$321,6,0)</f>
        <v>CH010153</v>
      </c>
      <c r="G6" s="24">
        <f>VLOOKUP($B$6,$A$9:$P$321,7,0)</f>
        <v>10.86</v>
      </c>
      <c r="H6" s="24">
        <f>VLOOKUP($B$6,$A$9:$P$321,8,0)</f>
        <v>4785</v>
      </c>
      <c r="I6" s="24">
        <f>VLOOKUP($B$6,$A$9:$P$321,9,0)</f>
        <v>51965.1</v>
      </c>
      <c r="J6" s="24">
        <f>VLOOKUP($B$6,$A$9:$P$321,10,0)</f>
        <v>4344</v>
      </c>
      <c r="K6" s="24" t="str">
        <f>VLOOKUP($B$6,$A$9:$P$321,11,0)</f>
        <v> </v>
      </c>
      <c r="L6" s="24">
        <f>VLOOKUP($B$6,$A$9:$P$321,12,0)</f>
        <v>56309.1</v>
      </c>
      <c r="M6" s="24">
        <f>VLOOKUP($B$6,$A$9:$P$321,13,0)</f>
        <v>1689.2729999999999</v>
      </c>
      <c r="N6" s="24">
        <f>VLOOKUP($B$6,$A$9:$P$321,14,0)</f>
        <v>57998.373</v>
      </c>
      <c r="O6" s="24">
        <f>VLOOKUP($B$6,$A$9:$P$321,15,0)</f>
        <v>57990</v>
      </c>
      <c r="P6" s="24">
        <f>VLOOKUP($B$6,$A$9:$P$321,16,0)</f>
        <v>8.3729999999999993</v>
      </c>
    </row>
    <row r="8" spans="1:16" ht="15.75" thickBot="1"/>
    <row r="9" spans="1:16">
      <c r="A9" s="25" t="s">
        <v>785</v>
      </c>
      <c r="B9" s="26" t="s">
        <v>0</v>
      </c>
      <c r="C9" s="25" t="s">
        <v>1</v>
      </c>
      <c r="D9" s="25" t="s">
        <v>2</v>
      </c>
      <c r="E9" s="25" t="s">
        <v>3</v>
      </c>
      <c r="F9" s="25" t="s">
        <v>4</v>
      </c>
      <c r="G9" s="25" t="s">
        <v>5</v>
      </c>
      <c r="H9" s="25" t="s">
        <v>6</v>
      </c>
      <c r="I9" s="25" t="s">
        <v>7</v>
      </c>
      <c r="J9" s="27" t="s">
        <v>8</v>
      </c>
      <c r="K9" s="25" t="s">
        <v>9</v>
      </c>
      <c r="L9" s="25" t="s">
        <v>10</v>
      </c>
      <c r="M9" s="25" t="s">
        <v>11</v>
      </c>
      <c r="N9" s="25" t="s">
        <v>12</v>
      </c>
      <c r="O9" s="25" t="s">
        <v>13</v>
      </c>
      <c r="P9" s="28" t="s">
        <v>14</v>
      </c>
    </row>
    <row r="10" spans="1:16">
      <c r="A10" s="1">
        <v>2430</v>
      </c>
      <c r="B10" s="14" t="s">
        <v>74</v>
      </c>
      <c r="C10" s="1" t="s">
        <v>75</v>
      </c>
      <c r="D10" s="1" t="s">
        <v>76</v>
      </c>
      <c r="E10" s="1" t="s">
        <v>77</v>
      </c>
      <c r="F10" s="1" t="s">
        <v>78</v>
      </c>
      <c r="G10" s="1">
        <v>0.21</v>
      </c>
      <c r="H10" s="1">
        <v>5051</v>
      </c>
      <c r="I10" s="1">
        <v>1060.71</v>
      </c>
      <c r="J10" s="1">
        <v>700</v>
      </c>
      <c r="K10" s="1" t="s">
        <v>20</v>
      </c>
      <c r="L10" s="1">
        <v>1760.71</v>
      </c>
      <c r="M10" s="1">
        <v>52.82</v>
      </c>
      <c r="N10" s="1">
        <v>1813.53</v>
      </c>
      <c r="O10" s="1">
        <v>1810</v>
      </c>
      <c r="P10" s="7">
        <v>3.53</v>
      </c>
    </row>
    <row r="11" spans="1:16">
      <c r="A11" s="1">
        <v>2455</v>
      </c>
      <c r="B11" s="14" t="s">
        <v>162</v>
      </c>
      <c r="C11" s="1" t="s">
        <v>167</v>
      </c>
      <c r="D11" s="1" t="s">
        <v>168</v>
      </c>
      <c r="E11" s="1" t="s">
        <v>165</v>
      </c>
      <c r="F11" s="1" t="s">
        <v>169</v>
      </c>
      <c r="G11" s="1">
        <v>0.23</v>
      </c>
      <c r="H11" s="1">
        <v>5041</v>
      </c>
      <c r="I11" s="1">
        <v>1159.43</v>
      </c>
      <c r="J11" s="1">
        <v>800</v>
      </c>
      <c r="K11" s="1" t="s">
        <v>20</v>
      </c>
      <c r="L11" s="1">
        <v>1959.43</v>
      </c>
      <c r="M11" s="1">
        <v>58.78</v>
      </c>
      <c r="N11" s="1">
        <v>2018.21</v>
      </c>
      <c r="O11" s="1">
        <v>2040</v>
      </c>
      <c r="P11" s="7">
        <v>-21.79</v>
      </c>
    </row>
    <row r="12" spans="1:16">
      <c r="A12" s="1">
        <v>2457</v>
      </c>
      <c r="B12" s="16" t="s">
        <v>170</v>
      </c>
      <c r="C12" s="1" t="s">
        <v>175</v>
      </c>
      <c r="D12" s="1" t="s">
        <v>176</v>
      </c>
      <c r="E12" s="2" t="s">
        <v>165</v>
      </c>
      <c r="F12" s="1" t="s">
        <v>177</v>
      </c>
      <c r="G12" s="1">
        <v>0.25</v>
      </c>
      <c r="H12" s="1">
        <v>5044</v>
      </c>
      <c r="I12" s="1">
        <v>1261</v>
      </c>
      <c r="J12" s="1">
        <v>800</v>
      </c>
      <c r="K12" s="1" t="s">
        <v>20</v>
      </c>
      <c r="L12" s="1">
        <v>2061</v>
      </c>
      <c r="M12" s="1">
        <v>61.83</v>
      </c>
      <c r="N12" s="1">
        <v>2122.83</v>
      </c>
      <c r="O12" s="1">
        <v>2115</v>
      </c>
      <c r="P12" s="7">
        <v>7.83</v>
      </c>
    </row>
    <row r="13" spans="1:16">
      <c r="A13" s="1">
        <v>2454</v>
      </c>
      <c r="B13" s="15" t="s">
        <v>162</v>
      </c>
      <c r="C13" s="1" t="s">
        <v>163</v>
      </c>
      <c r="D13" s="1" t="s">
        <v>164</v>
      </c>
      <c r="E13" s="1" t="s">
        <v>165</v>
      </c>
      <c r="F13" s="1" t="s">
        <v>166</v>
      </c>
      <c r="G13" s="1">
        <v>0.28000000000000003</v>
      </c>
      <c r="H13" s="1">
        <v>5041</v>
      </c>
      <c r="I13" s="1">
        <v>1411.48</v>
      </c>
      <c r="J13" s="1">
        <v>800</v>
      </c>
      <c r="K13" s="1" t="s">
        <v>20</v>
      </c>
      <c r="L13" s="1">
        <v>2211.48</v>
      </c>
      <c r="M13" s="1">
        <v>66.34</v>
      </c>
      <c r="N13" s="1">
        <v>2277.8200000000002</v>
      </c>
      <c r="O13" s="1">
        <v>2260</v>
      </c>
      <c r="P13" s="7">
        <v>17.82</v>
      </c>
    </row>
    <row r="14" spans="1:16">
      <c r="A14" s="1">
        <v>2616</v>
      </c>
      <c r="B14" s="15" t="s">
        <v>531</v>
      </c>
      <c r="C14" s="1" t="s">
        <v>532</v>
      </c>
      <c r="D14" s="1" t="s">
        <v>65</v>
      </c>
      <c r="E14" s="1" t="s">
        <v>533</v>
      </c>
      <c r="F14" s="1" t="s">
        <v>534</v>
      </c>
      <c r="G14" s="1">
        <v>0.28000000000000003</v>
      </c>
      <c r="H14" s="1">
        <v>4861</v>
      </c>
      <c r="I14" s="1">
        <v>1361.08</v>
      </c>
      <c r="J14" s="1">
        <v>580</v>
      </c>
      <c r="K14" s="1" t="s">
        <v>20</v>
      </c>
      <c r="L14" s="1">
        <v>1941.08</v>
      </c>
      <c r="M14" s="1">
        <v>58.232399999999998</v>
      </c>
      <c r="N14" s="1">
        <v>1999.3124</v>
      </c>
      <c r="O14" s="1">
        <v>2000</v>
      </c>
      <c r="P14" s="7">
        <v>-0.68759999999999999</v>
      </c>
    </row>
    <row r="15" spans="1:16">
      <c r="A15" s="2">
        <v>2670</v>
      </c>
      <c r="B15" s="16" t="s">
        <v>650</v>
      </c>
      <c r="C15" s="2" t="s">
        <v>657</v>
      </c>
      <c r="D15" s="1" t="s">
        <v>57</v>
      </c>
      <c r="E15" s="2" t="s">
        <v>533</v>
      </c>
      <c r="F15" s="2" t="s">
        <v>658</v>
      </c>
      <c r="G15" s="2">
        <v>0.35</v>
      </c>
      <c r="H15" s="2">
        <v>4833</v>
      </c>
      <c r="I15" s="2">
        <v>1691.55</v>
      </c>
      <c r="J15" s="2">
        <v>800</v>
      </c>
      <c r="K15" s="2" t="s">
        <v>20</v>
      </c>
      <c r="L15" s="2">
        <v>2491.5500000000002</v>
      </c>
      <c r="M15" s="2">
        <v>74.75</v>
      </c>
      <c r="N15" s="2">
        <v>2566.3000000000002</v>
      </c>
      <c r="O15" s="2">
        <v>2560</v>
      </c>
      <c r="P15" s="8">
        <v>6.3</v>
      </c>
    </row>
    <row r="16" spans="1:16">
      <c r="A16" s="1">
        <v>2611</v>
      </c>
      <c r="B16" s="14" t="s">
        <v>516</v>
      </c>
      <c r="C16" s="1" t="s">
        <v>783</v>
      </c>
      <c r="D16" s="1" t="s">
        <v>48</v>
      </c>
      <c r="E16" s="1" t="s">
        <v>27</v>
      </c>
      <c r="F16" s="1" t="s">
        <v>521</v>
      </c>
      <c r="G16" s="1">
        <v>0.45</v>
      </c>
      <c r="H16" s="1">
        <v>4843</v>
      </c>
      <c r="I16" s="1">
        <v>2179.35</v>
      </c>
      <c r="J16" s="1">
        <v>830</v>
      </c>
      <c r="K16" s="1" t="s">
        <v>20</v>
      </c>
      <c r="L16" s="1">
        <v>3009.35</v>
      </c>
      <c r="M16" s="1">
        <v>90.280500000000004</v>
      </c>
      <c r="N16" s="1">
        <v>3099.6305000000002</v>
      </c>
      <c r="O16" s="1">
        <v>3100</v>
      </c>
      <c r="P16" s="7">
        <v>-0.3695</v>
      </c>
    </row>
    <row r="17" spans="1:16">
      <c r="A17" s="1">
        <v>2466</v>
      </c>
      <c r="B17" s="14" t="s">
        <v>210</v>
      </c>
      <c r="C17" s="1" t="s">
        <v>213</v>
      </c>
      <c r="D17" s="1" t="s">
        <v>214</v>
      </c>
      <c r="E17" s="1" t="s">
        <v>77</v>
      </c>
      <c r="F17" s="1" t="s">
        <v>215</v>
      </c>
      <c r="G17" s="1">
        <v>0.48</v>
      </c>
      <c r="H17" s="1">
        <v>5034</v>
      </c>
      <c r="I17" s="1">
        <v>2416.3200000000002</v>
      </c>
      <c r="J17" s="1">
        <v>800</v>
      </c>
      <c r="K17" s="1" t="s">
        <v>20</v>
      </c>
      <c r="L17" s="1">
        <v>3216.32</v>
      </c>
      <c r="M17" s="1">
        <v>96.49</v>
      </c>
      <c r="N17" s="1">
        <v>3312.81</v>
      </c>
      <c r="O17" s="1">
        <v>3313</v>
      </c>
      <c r="P17" s="7">
        <v>-0.19</v>
      </c>
    </row>
    <row r="18" spans="1:16">
      <c r="A18" s="1">
        <v>2541</v>
      </c>
      <c r="B18" s="14" t="s">
        <v>473</v>
      </c>
      <c r="C18" s="1" t="s">
        <v>475</v>
      </c>
      <c r="D18" s="1" t="s">
        <v>62</v>
      </c>
      <c r="E18" s="1" t="s">
        <v>27</v>
      </c>
      <c r="F18" s="1" t="s">
        <v>476</v>
      </c>
      <c r="G18" s="1">
        <v>0.48</v>
      </c>
      <c r="H18" s="1">
        <v>4767</v>
      </c>
      <c r="I18" s="1">
        <v>2288.16</v>
      </c>
      <c r="J18" s="1">
        <v>900</v>
      </c>
      <c r="K18" s="1" t="s">
        <v>20</v>
      </c>
      <c r="L18" s="1">
        <v>3188.16</v>
      </c>
      <c r="M18" s="1">
        <v>95.644800000000004</v>
      </c>
      <c r="N18" s="1">
        <v>3283.8047999999999</v>
      </c>
      <c r="O18" s="1">
        <v>3280</v>
      </c>
      <c r="P18" s="7">
        <v>3.8048000000000002</v>
      </c>
    </row>
    <row r="19" spans="1:16">
      <c r="A19" s="1">
        <v>2489</v>
      </c>
      <c r="B19" s="15" t="s">
        <v>266</v>
      </c>
      <c r="C19" s="1" t="s">
        <v>278</v>
      </c>
      <c r="D19" s="1" t="s">
        <v>87</v>
      </c>
      <c r="E19" s="1" t="s">
        <v>27</v>
      </c>
      <c r="F19" s="1" t="s">
        <v>281</v>
      </c>
      <c r="G19" s="1">
        <v>0.5</v>
      </c>
      <c r="H19" s="1">
        <v>5013</v>
      </c>
      <c r="I19" s="1">
        <v>2506.5</v>
      </c>
      <c r="J19" s="1">
        <v>700</v>
      </c>
      <c r="K19" s="1" t="s">
        <v>20</v>
      </c>
      <c r="L19" s="1">
        <v>3206.5</v>
      </c>
      <c r="M19" s="1">
        <v>96.2</v>
      </c>
      <c r="N19" s="1">
        <v>3302.7</v>
      </c>
      <c r="O19" s="1">
        <v>3300</v>
      </c>
      <c r="P19" s="7">
        <v>2.7</v>
      </c>
    </row>
    <row r="20" spans="1:16">
      <c r="A20" s="2">
        <v>2644</v>
      </c>
      <c r="B20" s="16" t="s">
        <v>598</v>
      </c>
      <c r="C20" s="2" t="s">
        <v>599</v>
      </c>
      <c r="D20" s="1" t="s">
        <v>38</v>
      </c>
      <c r="E20" s="2" t="s">
        <v>27</v>
      </c>
      <c r="F20" s="2" t="s">
        <v>600</v>
      </c>
      <c r="G20" s="2">
        <v>0.51</v>
      </c>
      <c r="H20" s="2">
        <v>4957</v>
      </c>
      <c r="I20" s="2">
        <v>2528.0700000000002</v>
      </c>
      <c r="J20" s="2">
        <v>900</v>
      </c>
      <c r="K20" s="2" t="s">
        <v>20</v>
      </c>
      <c r="L20" s="2">
        <v>3428.07</v>
      </c>
      <c r="M20" s="2">
        <v>102.84</v>
      </c>
      <c r="N20" s="2">
        <v>3530.91</v>
      </c>
      <c r="O20" s="2">
        <v>3530</v>
      </c>
      <c r="P20" s="8">
        <v>0.91</v>
      </c>
    </row>
    <row r="21" spans="1:16">
      <c r="A21" s="2">
        <v>2651</v>
      </c>
      <c r="B21" s="17" t="s">
        <v>608</v>
      </c>
      <c r="C21" s="2" t="s">
        <v>615</v>
      </c>
      <c r="D21" s="1" t="s">
        <v>62</v>
      </c>
      <c r="E21" s="2" t="s">
        <v>27</v>
      </c>
      <c r="F21" s="2" t="s">
        <v>616</v>
      </c>
      <c r="G21" s="2">
        <v>0.61</v>
      </c>
      <c r="H21" s="2">
        <v>4890</v>
      </c>
      <c r="I21" s="2">
        <v>2982.9</v>
      </c>
      <c r="J21" s="2">
        <v>900</v>
      </c>
      <c r="K21" s="2" t="s">
        <v>20</v>
      </c>
      <c r="L21" s="2">
        <v>3882.9</v>
      </c>
      <c r="M21" s="2">
        <v>116.49</v>
      </c>
      <c r="N21" s="2">
        <v>3999.39</v>
      </c>
      <c r="O21" s="2">
        <v>3990</v>
      </c>
      <c r="P21" s="8">
        <v>9.39</v>
      </c>
    </row>
    <row r="22" spans="1:16">
      <c r="A22" s="1">
        <v>2582</v>
      </c>
      <c r="B22" s="14" t="s">
        <v>426</v>
      </c>
      <c r="C22" s="1" t="s">
        <v>431</v>
      </c>
      <c r="D22" s="1" t="s">
        <v>35</v>
      </c>
      <c r="E22" s="1" t="s">
        <v>27</v>
      </c>
      <c r="F22" s="1" t="s">
        <v>432</v>
      </c>
      <c r="G22" s="1">
        <v>0.67</v>
      </c>
      <c r="H22" s="1">
        <v>4975</v>
      </c>
      <c r="I22" s="1">
        <v>3333.25</v>
      </c>
      <c r="J22" s="1">
        <v>1000</v>
      </c>
      <c r="K22" s="1" t="s">
        <v>20</v>
      </c>
      <c r="L22" s="1">
        <v>4333.25</v>
      </c>
      <c r="M22" s="1">
        <v>130</v>
      </c>
      <c r="N22" s="1">
        <v>4463.25</v>
      </c>
      <c r="O22" s="1">
        <v>4460</v>
      </c>
      <c r="P22" s="7">
        <v>3.25</v>
      </c>
    </row>
    <row r="23" spans="1:16">
      <c r="A23" s="1">
        <v>2414</v>
      </c>
      <c r="B23" s="14" t="s">
        <v>15</v>
      </c>
      <c r="C23" s="1" t="s">
        <v>16</v>
      </c>
      <c r="D23" s="1" t="s">
        <v>17</v>
      </c>
      <c r="E23" s="1" t="s">
        <v>18</v>
      </c>
      <c r="F23" s="1" t="s">
        <v>19</v>
      </c>
      <c r="G23" s="1">
        <v>0.69</v>
      </c>
      <c r="H23" s="1">
        <v>5051</v>
      </c>
      <c r="I23" s="1">
        <v>3485.19</v>
      </c>
      <c r="J23" s="1">
        <v>900</v>
      </c>
      <c r="K23" s="1" t="s">
        <v>20</v>
      </c>
      <c r="L23" s="1">
        <v>4385.1899999999996</v>
      </c>
      <c r="M23" s="1">
        <v>131.54</v>
      </c>
      <c r="N23" s="1">
        <v>4516.7299999999996</v>
      </c>
      <c r="O23" s="1">
        <v>4504</v>
      </c>
      <c r="P23" s="7">
        <v>12.73</v>
      </c>
    </row>
    <row r="24" spans="1:16">
      <c r="A24" s="1">
        <v>2596</v>
      </c>
      <c r="B24" s="14" t="s">
        <v>455</v>
      </c>
      <c r="C24" s="1" t="s">
        <v>462</v>
      </c>
      <c r="D24" s="1" t="s">
        <v>31</v>
      </c>
      <c r="E24" s="1" t="s">
        <v>27</v>
      </c>
      <c r="F24" s="1" t="s">
        <v>463</v>
      </c>
      <c r="G24" s="1">
        <v>0.78</v>
      </c>
      <c r="H24" s="1">
        <v>4785</v>
      </c>
      <c r="I24" s="1">
        <v>3732.3</v>
      </c>
      <c r="J24" s="1">
        <v>1000</v>
      </c>
      <c r="K24" s="1" t="s">
        <v>20</v>
      </c>
      <c r="L24" s="1">
        <v>4732.3</v>
      </c>
      <c r="M24" s="1">
        <v>141.96899999999999</v>
      </c>
      <c r="N24" s="1">
        <v>4874.2700000000004</v>
      </c>
      <c r="O24" s="1">
        <v>4870</v>
      </c>
      <c r="P24" s="7">
        <v>4.2690000000000001</v>
      </c>
    </row>
    <row r="25" spans="1:16">
      <c r="A25" s="1">
        <v>2493</v>
      </c>
      <c r="B25" s="15" t="s">
        <v>266</v>
      </c>
      <c r="C25" s="1" t="s">
        <v>288</v>
      </c>
      <c r="D25" s="1" t="s">
        <v>31</v>
      </c>
      <c r="E25" s="1" t="s">
        <v>27</v>
      </c>
      <c r="F25" s="1" t="s">
        <v>289</v>
      </c>
      <c r="G25" s="1">
        <v>0.8</v>
      </c>
      <c r="H25" s="1">
        <v>5013</v>
      </c>
      <c r="I25" s="1">
        <v>4010.4</v>
      </c>
      <c r="J25" s="1">
        <v>900</v>
      </c>
      <c r="K25" s="1" t="s">
        <v>20</v>
      </c>
      <c r="L25" s="1">
        <v>4910.3999999999996</v>
      </c>
      <c r="M25" s="1">
        <v>147.31</v>
      </c>
      <c r="N25" s="1">
        <v>5057.71</v>
      </c>
      <c r="O25" s="1">
        <v>5050</v>
      </c>
      <c r="P25" s="7">
        <v>7.71</v>
      </c>
    </row>
    <row r="26" spans="1:16">
      <c r="A26" s="1">
        <v>2602</v>
      </c>
      <c r="B26" s="15" t="s">
        <v>498</v>
      </c>
      <c r="C26" s="1" t="s">
        <v>501</v>
      </c>
      <c r="D26" s="1" t="s">
        <v>57</v>
      </c>
      <c r="E26" s="1" t="s">
        <v>271</v>
      </c>
      <c r="F26" s="1" t="s">
        <v>502</v>
      </c>
      <c r="G26" s="1">
        <v>0.8</v>
      </c>
      <c r="H26" s="1">
        <v>4851</v>
      </c>
      <c r="I26" s="1">
        <v>3880.8</v>
      </c>
      <c r="J26" s="1">
        <v>1000</v>
      </c>
      <c r="K26" s="1" t="s">
        <v>20</v>
      </c>
      <c r="L26" s="1">
        <v>4880.8</v>
      </c>
      <c r="M26" s="1">
        <v>146.42400000000001</v>
      </c>
      <c r="N26" s="1">
        <v>5027.2240000000002</v>
      </c>
      <c r="O26" s="1">
        <v>5020</v>
      </c>
      <c r="P26" s="7">
        <v>7.2240000000000002</v>
      </c>
    </row>
    <row r="27" spans="1:16">
      <c r="A27" s="1">
        <v>2445</v>
      </c>
      <c r="B27" s="15" t="s">
        <v>128</v>
      </c>
      <c r="C27" s="1" t="s">
        <v>129</v>
      </c>
      <c r="D27" s="1" t="s">
        <v>130</v>
      </c>
      <c r="E27" s="1" t="s">
        <v>18</v>
      </c>
      <c r="F27" s="1" t="s">
        <v>131</v>
      </c>
      <c r="G27" s="1">
        <v>0.81</v>
      </c>
      <c r="H27" s="1">
        <v>4975</v>
      </c>
      <c r="I27" s="1">
        <v>4029.75</v>
      </c>
      <c r="J27" s="1">
        <v>900</v>
      </c>
      <c r="K27" s="1" t="s">
        <v>20</v>
      </c>
      <c r="L27" s="1">
        <v>4929.75</v>
      </c>
      <c r="M27" s="1">
        <v>147.88999999999999</v>
      </c>
      <c r="N27" s="1">
        <v>5077.6400000000003</v>
      </c>
      <c r="O27" s="1">
        <v>5070</v>
      </c>
      <c r="P27" s="7">
        <v>7.64</v>
      </c>
    </row>
    <row r="28" spans="1:16">
      <c r="A28" s="1">
        <v>2434</v>
      </c>
      <c r="B28" s="14" t="s">
        <v>82</v>
      </c>
      <c r="C28" s="1" t="s">
        <v>86</v>
      </c>
      <c r="D28" s="1" t="s">
        <v>87</v>
      </c>
      <c r="E28" s="1" t="s">
        <v>18</v>
      </c>
      <c r="F28" s="1" t="s">
        <v>89</v>
      </c>
      <c r="G28" s="1">
        <v>0.82</v>
      </c>
      <c r="H28" s="1">
        <v>5095</v>
      </c>
      <c r="I28" s="1">
        <v>4177.8999999999996</v>
      </c>
      <c r="J28" s="1">
        <v>900</v>
      </c>
      <c r="K28" s="1" t="s">
        <v>20</v>
      </c>
      <c r="L28" s="1">
        <v>5077.8999999999996</v>
      </c>
      <c r="M28" s="1">
        <v>152.34</v>
      </c>
      <c r="N28" s="1">
        <v>5230.24</v>
      </c>
      <c r="O28" s="1">
        <v>5225</v>
      </c>
      <c r="P28" s="7">
        <v>5.24</v>
      </c>
    </row>
    <row r="29" spans="1:16">
      <c r="A29" s="1">
        <v>2635</v>
      </c>
      <c r="B29" s="14" t="s">
        <v>576</v>
      </c>
      <c r="C29" s="1" t="s">
        <v>564</v>
      </c>
      <c r="D29" s="1" t="s">
        <v>48</v>
      </c>
      <c r="E29" s="1" t="s">
        <v>27</v>
      </c>
      <c r="F29" s="1" t="s">
        <v>577</v>
      </c>
      <c r="G29" s="1">
        <v>0.85</v>
      </c>
      <c r="H29" s="1">
        <v>4946</v>
      </c>
      <c r="I29" s="1">
        <v>4204.1000000000004</v>
      </c>
      <c r="J29" s="1">
        <v>900</v>
      </c>
      <c r="K29" s="1" t="s">
        <v>20</v>
      </c>
      <c r="L29" s="1">
        <v>5104.1000000000004</v>
      </c>
      <c r="M29" s="1">
        <v>153.12299999999999</v>
      </c>
      <c r="N29" s="1">
        <v>5257.223</v>
      </c>
      <c r="O29" s="1">
        <v>5250</v>
      </c>
      <c r="P29" s="7">
        <v>7.2229999999999999</v>
      </c>
    </row>
    <row r="30" spans="1:16">
      <c r="A30" s="1">
        <v>2599</v>
      </c>
      <c r="B30" s="15" t="s">
        <v>464</v>
      </c>
      <c r="C30" s="1" t="s">
        <v>469</v>
      </c>
      <c r="D30" s="1" t="s">
        <v>52</v>
      </c>
      <c r="E30" s="1" t="s">
        <v>140</v>
      </c>
      <c r="F30" s="1" t="s">
        <v>470</v>
      </c>
      <c r="G30" s="1">
        <v>0.86</v>
      </c>
      <c r="H30" s="1">
        <v>4785</v>
      </c>
      <c r="I30" s="1">
        <v>4115.1000000000004</v>
      </c>
      <c r="J30" s="1">
        <v>1000</v>
      </c>
      <c r="K30" s="1" t="s">
        <v>20</v>
      </c>
      <c r="L30" s="1">
        <v>5115.1000000000004</v>
      </c>
      <c r="M30" s="1">
        <v>153.453</v>
      </c>
      <c r="N30" s="1">
        <v>5268.55</v>
      </c>
      <c r="O30" s="1">
        <v>5250</v>
      </c>
      <c r="P30" s="7">
        <v>18.553000000000001</v>
      </c>
    </row>
    <row r="31" spans="1:16">
      <c r="A31" s="1">
        <v>2625</v>
      </c>
      <c r="B31" s="14" t="s">
        <v>556</v>
      </c>
      <c r="C31" s="1" t="s">
        <v>557</v>
      </c>
      <c r="D31" s="1" t="s">
        <v>57</v>
      </c>
      <c r="E31" s="1" t="s">
        <v>27</v>
      </c>
      <c r="F31" s="1" t="s">
        <v>558</v>
      </c>
      <c r="G31" s="1">
        <v>0.86</v>
      </c>
      <c r="H31" s="1">
        <v>4948</v>
      </c>
      <c r="I31" s="1">
        <v>4255.28</v>
      </c>
      <c r="J31" s="1">
        <v>900</v>
      </c>
      <c r="K31" s="1" t="s">
        <v>20</v>
      </c>
      <c r="L31" s="1">
        <v>5155.28</v>
      </c>
      <c r="M31" s="1">
        <v>154.6584</v>
      </c>
      <c r="N31" s="1">
        <v>5309.9384</v>
      </c>
      <c r="O31" s="1">
        <v>5300</v>
      </c>
      <c r="P31" s="7">
        <v>9.9383999999999997</v>
      </c>
    </row>
    <row r="32" spans="1:16">
      <c r="A32" s="1">
        <v>2416</v>
      </c>
      <c r="B32" s="14" t="s">
        <v>24</v>
      </c>
      <c r="C32" s="1" t="s">
        <v>25</v>
      </c>
      <c r="D32" s="1" t="s">
        <v>26</v>
      </c>
      <c r="E32" s="1" t="s">
        <v>27</v>
      </c>
      <c r="F32" s="1" t="s">
        <v>28</v>
      </c>
      <c r="G32" s="1">
        <v>0.87</v>
      </c>
      <c r="H32" s="1">
        <v>5018</v>
      </c>
      <c r="I32" s="1">
        <v>4365.66</v>
      </c>
      <c r="J32" s="1">
        <v>900</v>
      </c>
      <c r="K32" s="1" t="s">
        <v>20</v>
      </c>
      <c r="L32" s="1">
        <v>5265.66</v>
      </c>
      <c r="M32" s="1">
        <v>157.96</v>
      </c>
      <c r="N32" s="1">
        <v>5423.62</v>
      </c>
      <c r="O32" s="1">
        <v>5420</v>
      </c>
      <c r="P32" s="7">
        <v>3.62</v>
      </c>
    </row>
    <row r="33" spans="1:16">
      <c r="A33" s="1">
        <v>2453</v>
      </c>
      <c r="B33" s="14" t="s">
        <v>146</v>
      </c>
      <c r="C33" s="1" t="s">
        <v>159</v>
      </c>
      <c r="D33" s="1" t="s">
        <v>160</v>
      </c>
      <c r="E33" s="1" t="s">
        <v>18</v>
      </c>
      <c r="F33" s="1" t="s">
        <v>161</v>
      </c>
      <c r="G33" s="1">
        <v>0.87</v>
      </c>
      <c r="H33" s="1">
        <v>4962</v>
      </c>
      <c r="I33" s="1">
        <v>4316.9399999999996</v>
      </c>
      <c r="J33" s="1">
        <v>900</v>
      </c>
      <c r="K33" s="1" t="s">
        <v>20</v>
      </c>
      <c r="L33" s="1">
        <v>5216.9399999999996</v>
      </c>
      <c r="M33" s="1">
        <v>156.51</v>
      </c>
      <c r="N33" s="1">
        <v>5373.45</v>
      </c>
      <c r="O33" s="1">
        <v>5370</v>
      </c>
      <c r="P33" s="7">
        <v>3.45</v>
      </c>
    </row>
    <row r="34" spans="1:16">
      <c r="A34" s="1">
        <v>2437</v>
      </c>
      <c r="B34" s="15" t="s">
        <v>97</v>
      </c>
      <c r="C34" s="1" t="s">
        <v>98</v>
      </c>
      <c r="D34" s="1" t="s">
        <v>20</v>
      </c>
      <c r="E34" s="1" t="s">
        <v>99</v>
      </c>
      <c r="F34" s="1" t="s">
        <v>100</v>
      </c>
      <c r="G34" s="1">
        <v>0.88</v>
      </c>
      <c r="H34" s="1">
        <v>4975</v>
      </c>
      <c r="I34" s="1">
        <v>4378</v>
      </c>
      <c r="J34" s="1">
        <v>900</v>
      </c>
      <c r="K34" s="1" t="s">
        <v>20</v>
      </c>
      <c r="L34" s="1">
        <v>5278</v>
      </c>
      <c r="M34" s="1">
        <v>158.34</v>
      </c>
      <c r="N34" s="1">
        <v>5436.34</v>
      </c>
      <c r="O34" s="1">
        <v>5430</v>
      </c>
      <c r="P34" s="7">
        <v>6.34</v>
      </c>
    </row>
    <row r="35" spans="1:16">
      <c r="A35" s="1">
        <v>2472</v>
      </c>
      <c r="B35" s="14" t="s">
        <v>236</v>
      </c>
      <c r="C35" s="1" t="s">
        <v>237</v>
      </c>
      <c r="D35" s="1" t="s">
        <v>26</v>
      </c>
      <c r="E35" s="1" t="s">
        <v>238</v>
      </c>
      <c r="F35" s="1" t="s">
        <v>239</v>
      </c>
      <c r="G35" s="1">
        <v>0.88</v>
      </c>
      <c r="H35" s="1">
        <v>5024</v>
      </c>
      <c r="I35" s="1">
        <v>4421.12</v>
      </c>
      <c r="J35" s="1">
        <v>800</v>
      </c>
      <c r="K35" s="1" t="s">
        <v>20</v>
      </c>
      <c r="L35" s="1">
        <v>5221.12</v>
      </c>
      <c r="M35" s="1">
        <v>156.63</v>
      </c>
      <c r="N35" s="1">
        <v>5377.75</v>
      </c>
      <c r="O35" s="1">
        <v>5370</v>
      </c>
      <c r="P35" s="7">
        <v>7.75</v>
      </c>
    </row>
    <row r="36" spans="1:16">
      <c r="A36" s="1">
        <v>2591</v>
      </c>
      <c r="B36" s="15" t="s">
        <v>448</v>
      </c>
      <c r="C36" s="1" t="s">
        <v>451</v>
      </c>
      <c r="D36" s="1" t="s">
        <v>65</v>
      </c>
      <c r="E36" s="1" t="s">
        <v>27</v>
      </c>
      <c r="F36" s="1" t="s">
        <v>452</v>
      </c>
      <c r="G36" s="1">
        <v>0.88</v>
      </c>
      <c r="H36" s="1">
        <v>4838</v>
      </c>
      <c r="I36" s="1">
        <v>4257.4399999999996</v>
      </c>
      <c r="J36" s="1">
        <v>900</v>
      </c>
      <c r="K36" s="1" t="s">
        <v>20</v>
      </c>
      <c r="L36" s="1">
        <v>5157.4399999999996</v>
      </c>
      <c r="M36" s="1">
        <v>154.72319999999999</v>
      </c>
      <c r="N36" s="1">
        <v>5312.16</v>
      </c>
      <c r="O36" s="1">
        <v>5300</v>
      </c>
      <c r="P36" s="7">
        <v>12.1632</v>
      </c>
    </row>
    <row r="37" spans="1:16">
      <c r="A37" s="1">
        <v>2427</v>
      </c>
      <c r="B37" s="15" t="s">
        <v>55</v>
      </c>
      <c r="C37" s="1" t="s">
        <v>64</v>
      </c>
      <c r="D37" s="1" t="s">
        <v>65</v>
      </c>
      <c r="E37" s="1" t="s">
        <v>27</v>
      </c>
      <c r="F37" s="1" t="s">
        <v>66</v>
      </c>
      <c r="G37" s="1">
        <v>0.92</v>
      </c>
      <c r="H37" s="1">
        <v>5033</v>
      </c>
      <c r="I37" s="1">
        <v>4630.3599999999997</v>
      </c>
      <c r="J37" s="1">
        <v>900</v>
      </c>
      <c r="K37" s="1" t="s">
        <v>20</v>
      </c>
      <c r="L37" s="1">
        <v>5530.36</v>
      </c>
      <c r="M37" s="1">
        <v>165.91</v>
      </c>
      <c r="N37" s="1">
        <v>5696.27</v>
      </c>
      <c r="O37" s="1">
        <v>5690</v>
      </c>
      <c r="P37" s="7">
        <v>6.27</v>
      </c>
    </row>
    <row r="38" spans="1:16">
      <c r="A38" s="2">
        <v>2656</v>
      </c>
      <c r="B38" s="16" t="s">
        <v>625</v>
      </c>
      <c r="C38" s="2" t="s">
        <v>403</v>
      </c>
      <c r="D38" s="1" t="s">
        <v>38</v>
      </c>
      <c r="E38" s="2" t="s">
        <v>27</v>
      </c>
      <c r="F38" s="2" t="s">
        <v>626</v>
      </c>
      <c r="G38" s="2">
        <v>0.92</v>
      </c>
      <c r="H38" s="2">
        <v>4885</v>
      </c>
      <c r="I38" s="2">
        <v>4494.2</v>
      </c>
      <c r="J38" s="2">
        <v>850</v>
      </c>
      <c r="K38" s="2" t="s">
        <v>20</v>
      </c>
      <c r="L38" s="2">
        <v>5344.2</v>
      </c>
      <c r="M38" s="2">
        <v>160.33000000000001</v>
      </c>
      <c r="N38" s="2">
        <v>5504.53</v>
      </c>
      <c r="O38" s="2">
        <v>5500</v>
      </c>
      <c r="P38" s="8">
        <v>4.53</v>
      </c>
    </row>
    <row r="39" spans="1:16">
      <c r="A39" s="1">
        <v>2500</v>
      </c>
      <c r="B39" s="14" t="s">
        <v>266</v>
      </c>
      <c r="C39" s="1" t="s">
        <v>303</v>
      </c>
      <c r="D39" s="1" t="s">
        <v>57</v>
      </c>
      <c r="E39" s="1" t="s">
        <v>271</v>
      </c>
      <c r="F39" s="1" t="s">
        <v>304</v>
      </c>
      <c r="G39" s="1">
        <v>0.93</v>
      </c>
      <c r="H39" s="1">
        <v>5013</v>
      </c>
      <c r="I39" s="1">
        <v>4662.09</v>
      </c>
      <c r="J39" s="1">
        <v>900</v>
      </c>
      <c r="K39" s="1" t="s">
        <v>20</v>
      </c>
      <c r="L39" s="1">
        <v>5562.09</v>
      </c>
      <c r="M39" s="1">
        <v>166.86</v>
      </c>
      <c r="N39" s="1">
        <v>5728.95</v>
      </c>
      <c r="O39" s="1">
        <v>5700</v>
      </c>
      <c r="P39" s="7">
        <v>28.95</v>
      </c>
    </row>
    <row r="40" spans="1:16">
      <c r="A40" s="1">
        <v>2544</v>
      </c>
      <c r="B40" s="15" t="s">
        <v>477</v>
      </c>
      <c r="C40" s="1" t="s">
        <v>481</v>
      </c>
      <c r="D40" s="1" t="s">
        <v>31</v>
      </c>
      <c r="E40" s="1" t="s">
        <v>27</v>
      </c>
      <c r="F40" s="1" t="s">
        <v>482</v>
      </c>
      <c r="G40" s="1">
        <v>0.93</v>
      </c>
      <c r="H40" s="1">
        <v>4767</v>
      </c>
      <c r="I40" s="1">
        <v>4433.3100000000004</v>
      </c>
      <c r="J40" s="1">
        <v>900</v>
      </c>
      <c r="K40" s="1" t="s">
        <v>20</v>
      </c>
      <c r="L40" s="1">
        <v>5333.31</v>
      </c>
      <c r="M40" s="1">
        <v>159.99930000000001</v>
      </c>
      <c r="N40" s="1">
        <v>5493.3092999999999</v>
      </c>
      <c r="O40" s="1">
        <v>5490</v>
      </c>
      <c r="P40" s="7">
        <v>3.3092999999999999</v>
      </c>
    </row>
    <row r="41" spans="1:16">
      <c r="A41" s="2">
        <v>2658</v>
      </c>
      <c r="B41" s="17" t="s">
        <v>627</v>
      </c>
      <c r="C41" s="2" t="s">
        <v>628</v>
      </c>
      <c r="D41" s="1" t="s">
        <v>31</v>
      </c>
      <c r="E41" s="2" t="s">
        <v>27</v>
      </c>
      <c r="F41" s="2" t="s">
        <v>629</v>
      </c>
      <c r="G41" s="2">
        <v>0.94</v>
      </c>
      <c r="H41" s="2">
        <v>4885</v>
      </c>
      <c r="I41" s="2">
        <v>4591.8999999999996</v>
      </c>
      <c r="J41" s="2">
        <v>900</v>
      </c>
      <c r="K41" s="2" t="s">
        <v>20</v>
      </c>
      <c r="L41" s="2">
        <v>5491.9</v>
      </c>
      <c r="M41" s="2">
        <v>164.76</v>
      </c>
      <c r="N41" s="2">
        <v>5656.66</v>
      </c>
      <c r="O41" s="2">
        <v>5650</v>
      </c>
      <c r="P41" s="8">
        <v>6.66</v>
      </c>
    </row>
    <row r="42" spans="1:16">
      <c r="A42" s="1">
        <v>2463</v>
      </c>
      <c r="B42" s="15" t="s">
        <v>203</v>
      </c>
      <c r="C42" s="1" t="s">
        <v>204</v>
      </c>
      <c r="D42" s="1" t="s">
        <v>205</v>
      </c>
      <c r="E42" s="1" t="s">
        <v>140</v>
      </c>
      <c r="F42" s="1" t="s">
        <v>206</v>
      </c>
      <c r="G42" s="1">
        <v>0.95</v>
      </c>
      <c r="H42" s="1">
        <v>5033</v>
      </c>
      <c r="I42" s="1">
        <v>4781.3500000000004</v>
      </c>
      <c r="J42" s="1">
        <v>900</v>
      </c>
      <c r="K42" s="1" t="s">
        <v>20</v>
      </c>
      <c r="L42" s="1">
        <v>5681.35</v>
      </c>
      <c r="M42" s="1">
        <v>170.44</v>
      </c>
      <c r="N42" s="1">
        <v>5851.79</v>
      </c>
      <c r="O42" s="1">
        <v>5850</v>
      </c>
      <c r="P42" s="7">
        <v>1.79</v>
      </c>
    </row>
    <row r="43" spans="1:16">
      <c r="A43" s="1">
        <v>2470</v>
      </c>
      <c r="B43" s="14" t="s">
        <v>224</v>
      </c>
      <c r="C43" s="1" t="s">
        <v>228</v>
      </c>
      <c r="D43" s="1" t="s">
        <v>229</v>
      </c>
      <c r="E43" s="1" t="s">
        <v>230</v>
      </c>
      <c r="F43" s="1" t="s">
        <v>231</v>
      </c>
      <c r="G43" s="1">
        <v>0.98</v>
      </c>
      <c r="H43" s="1">
        <v>5008</v>
      </c>
      <c r="I43" s="1">
        <v>4907.84</v>
      </c>
      <c r="J43" s="1">
        <v>1000</v>
      </c>
      <c r="K43" s="1" t="s">
        <v>20</v>
      </c>
      <c r="L43" s="1">
        <v>5907.84</v>
      </c>
      <c r="M43" s="1">
        <v>177.24</v>
      </c>
      <c r="N43" s="1">
        <v>6085.08</v>
      </c>
      <c r="O43" s="1">
        <v>6080</v>
      </c>
      <c r="P43" s="7">
        <v>5.08</v>
      </c>
    </row>
    <row r="44" spans="1:16">
      <c r="A44" s="1">
        <v>2443</v>
      </c>
      <c r="B44" s="15" t="s">
        <v>120</v>
      </c>
      <c r="C44" s="1" t="s">
        <v>121</v>
      </c>
      <c r="D44" s="1" t="s">
        <v>122</v>
      </c>
      <c r="E44" s="1" t="s">
        <v>118</v>
      </c>
      <c r="F44" s="1" t="s">
        <v>123</v>
      </c>
      <c r="G44" s="1">
        <v>1</v>
      </c>
      <c r="H44" s="1">
        <v>4980</v>
      </c>
      <c r="I44" s="1">
        <v>4980</v>
      </c>
      <c r="J44" s="1">
        <v>900</v>
      </c>
      <c r="K44" s="1" t="s">
        <v>20</v>
      </c>
      <c r="L44" s="1">
        <v>5880</v>
      </c>
      <c r="M44" s="1">
        <v>176.4</v>
      </c>
      <c r="N44" s="1">
        <v>6056.4</v>
      </c>
      <c r="O44" s="1">
        <v>6050</v>
      </c>
      <c r="P44" s="7">
        <v>6.4</v>
      </c>
    </row>
    <row r="45" spans="1:16">
      <c r="A45" s="1">
        <v>2459</v>
      </c>
      <c r="B45" s="15" t="s">
        <v>183</v>
      </c>
      <c r="C45" s="1" t="s">
        <v>184</v>
      </c>
      <c r="D45" s="1" t="s">
        <v>185</v>
      </c>
      <c r="E45" s="1" t="s">
        <v>18</v>
      </c>
      <c r="F45" s="1" t="s">
        <v>186</v>
      </c>
      <c r="G45" s="1">
        <v>1</v>
      </c>
      <c r="H45" s="1" t="s">
        <v>20</v>
      </c>
      <c r="I45" s="1" t="s">
        <v>20</v>
      </c>
      <c r="J45" s="1" t="s">
        <v>20</v>
      </c>
      <c r="K45" s="1" t="s">
        <v>20</v>
      </c>
      <c r="L45" s="1" t="s">
        <v>20</v>
      </c>
      <c r="M45" s="1" t="s">
        <v>20</v>
      </c>
      <c r="N45" s="1" t="s">
        <v>20</v>
      </c>
      <c r="O45" s="1" t="s">
        <v>20</v>
      </c>
      <c r="P45" s="7" t="s">
        <v>20</v>
      </c>
    </row>
    <row r="46" spans="1:16">
      <c r="A46" s="1">
        <v>2459</v>
      </c>
      <c r="B46" s="14" t="s">
        <v>183</v>
      </c>
      <c r="C46" s="1" t="s">
        <v>184</v>
      </c>
      <c r="D46" s="1" t="s">
        <v>185</v>
      </c>
      <c r="E46" s="1" t="s">
        <v>18</v>
      </c>
      <c r="F46" s="1" t="s">
        <v>187</v>
      </c>
      <c r="G46" s="1">
        <v>1</v>
      </c>
      <c r="H46" s="1" t="s">
        <v>20</v>
      </c>
      <c r="I46" s="1" t="s">
        <v>20</v>
      </c>
      <c r="J46" s="1" t="s">
        <v>20</v>
      </c>
      <c r="K46" s="1" t="s">
        <v>20</v>
      </c>
      <c r="L46" s="1" t="s">
        <v>20</v>
      </c>
      <c r="M46" s="1" t="s">
        <v>20</v>
      </c>
      <c r="N46" s="1" t="s">
        <v>20</v>
      </c>
      <c r="O46" s="1" t="s">
        <v>20</v>
      </c>
      <c r="P46" s="7" t="s">
        <v>20</v>
      </c>
    </row>
    <row r="47" spans="1:16">
      <c r="A47" s="1">
        <v>2595</v>
      </c>
      <c r="B47" s="15" t="s">
        <v>455</v>
      </c>
      <c r="C47" s="1" t="s">
        <v>460</v>
      </c>
      <c r="D47" s="1" t="s">
        <v>38</v>
      </c>
      <c r="E47" s="1" t="s">
        <v>27</v>
      </c>
      <c r="F47" s="1" t="s">
        <v>461</v>
      </c>
      <c r="G47" s="1">
        <v>1.01</v>
      </c>
      <c r="H47" s="1">
        <v>4785</v>
      </c>
      <c r="I47" s="1">
        <v>4832.8500000000004</v>
      </c>
      <c r="J47" s="1">
        <v>1300</v>
      </c>
      <c r="K47" s="1" t="s">
        <v>20</v>
      </c>
      <c r="L47" s="1">
        <v>6132.85</v>
      </c>
      <c r="M47" s="1">
        <v>183.9855</v>
      </c>
      <c r="N47" s="1">
        <v>6316.84</v>
      </c>
      <c r="O47" s="1">
        <v>6300</v>
      </c>
      <c r="P47" s="7">
        <v>16.8355</v>
      </c>
    </row>
    <row r="48" spans="1:16">
      <c r="A48" s="1">
        <v>2631</v>
      </c>
      <c r="B48" s="14" t="s">
        <v>570</v>
      </c>
      <c r="C48" s="1" t="s">
        <v>571</v>
      </c>
      <c r="D48" s="1" t="s">
        <v>35</v>
      </c>
      <c r="E48" s="1" t="s">
        <v>572</v>
      </c>
      <c r="F48" s="1" t="s">
        <v>573</v>
      </c>
      <c r="G48" s="1">
        <v>1.04</v>
      </c>
      <c r="H48" s="1">
        <v>4927</v>
      </c>
      <c r="I48" s="1">
        <v>5124.08</v>
      </c>
      <c r="J48" s="1">
        <v>1500</v>
      </c>
      <c r="K48" s="1" t="s">
        <v>20</v>
      </c>
      <c r="L48" s="1">
        <v>6624.08</v>
      </c>
      <c r="M48" s="1">
        <v>198.72239999999999</v>
      </c>
      <c r="N48" s="1">
        <v>6822.8023999999996</v>
      </c>
      <c r="O48" s="1">
        <v>6800</v>
      </c>
      <c r="P48" s="7">
        <v>22.802399999999999</v>
      </c>
    </row>
    <row r="49" spans="1:16">
      <c r="A49" s="2">
        <v>2665</v>
      </c>
      <c r="B49" s="17" t="s">
        <v>639</v>
      </c>
      <c r="C49" s="2" t="s">
        <v>646</v>
      </c>
      <c r="D49" s="1" t="s">
        <v>69</v>
      </c>
      <c r="E49" s="2" t="s">
        <v>27</v>
      </c>
      <c r="F49" s="2" t="s">
        <v>647</v>
      </c>
      <c r="G49" s="2">
        <v>1.05</v>
      </c>
      <c r="H49" s="2">
        <v>4833</v>
      </c>
      <c r="I49" s="2">
        <v>5074.6499999999996</v>
      </c>
      <c r="J49" s="2">
        <v>1300</v>
      </c>
      <c r="K49" s="2" t="s">
        <v>20</v>
      </c>
      <c r="L49" s="2">
        <v>6374.65</v>
      </c>
      <c r="M49" s="2">
        <v>191.24</v>
      </c>
      <c r="N49" s="2">
        <v>6565.89</v>
      </c>
      <c r="O49" s="2">
        <v>6560</v>
      </c>
      <c r="P49" s="8">
        <v>5.89</v>
      </c>
    </row>
    <row r="50" spans="1:16">
      <c r="A50" s="2">
        <v>2682</v>
      </c>
      <c r="B50" s="16" t="s">
        <v>679</v>
      </c>
      <c r="C50" s="2" t="s">
        <v>680</v>
      </c>
      <c r="D50" s="1" t="s">
        <v>57</v>
      </c>
      <c r="E50" s="2" t="s">
        <v>18</v>
      </c>
      <c r="F50" s="2" t="s">
        <v>681</v>
      </c>
      <c r="G50" s="2">
        <v>1.05</v>
      </c>
      <c r="H50" s="2">
        <v>4860</v>
      </c>
      <c r="I50" s="2">
        <v>5103</v>
      </c>
      <c r="J50" s="2">
        <v>1400</v>
      </c>
      <c r="K50" s="2" t="s">
        <v>20</v>
      </c>
      <c r="L50" s="2">
        <v>6503</v>
      </c>
      <c r="M50" s="2">
        <v>195.09</v>
      </c>
      <c r="N50" s="2">
        <v>6698.09</v>
      </c>
      <c r="O50" s="2">
        <v>6690</v>
      </c>
      <c r="P50" s="8">
        <v>8.09</v>
      </c>
    </row>
    <row r="51" spans="1:16">
      <c r="A51" s="1">
        <v>2431</v>
      </c>
      <c r="B51" s="15" t="s">
        <v>79</v>
      </c>
      <c r="C51" s="1" t="s">
        <v>80</v>
      </c>
      <c r="D51" s="1" t="s">
        <v>62</v>
      </c>
      <c r="E51" s="1" t="s">
        <v>18</v>
      </c>
      <c r="F51" s="1" t="s">
        <v>81</v>
      </c>
      <c r="G51" s="1">
        <v>1.06</v>
      </c>
      <c r="H51" s="1">
        <v>5220</v>
      </c>
      <c r="I51" s="1">
        <v>5533.2</v>
      </c>
      <c r="J51" s="1">
        <v>1300</v>
      </c>
      <c r="K51" s="1" t="s">
        <v>20</v>
      </c>
      <c r="L51" s="1">
        <v>6833.2</v>
      </c>
      <c r="M51" s="1">
        <v>205</v>
      </c>
      <c r="N51" s="1">
        <v>7038.2</v>
      </c>
      <c r="O51" s="1">
        <v>7000</v>
      </c>
      <c r="P51" s="7">
        <v>38.200000000000003</v>
      </c>
    </row>
    <row r="52" spans="1:16">
      <c r="A52" s="1">
        <v>2456</v>
      </c>
      <c r="B52" s="14" t="s">
        <v>170</v>
      </c>
      <c r="C52" s="1" t="s">
        <v>171</v>
      </c>
      <c r="D52" s="1" t="s">
        <v>172</v>
      </c>
      <c r="E52" s="1" t="s">
        <v>18</v>
      </c>
      <c r="F52" s="1" t="s">
        <v>174</v>
      </c>
      <c r="G52" s="1">
        <v>1.06</v>
      </c>
      <c r="H52" s="1">
        <v>5044</v>
      </c>
      <c r="I52" s="1">
        <v>30314.44</v>
      </c>
      <c r="J52" s="1">
        <v>4030</v>
      </c>
      <c r="K52" s="1">
        <v>150</v>
      </c>
      <c r="L52" s="1">
        <v>34494.44</v>
      </c>
      <c r="M52" s="1">
        <v>1034.83</v>
      </c>
      <c r="N52" s="1">
        <v>35529.269999999997</v>
      </c>
      <c r="O52" s="1">
        <v>35530</v>
      </c>
      <c r="P52" s="7">
        <v>-0.73</v>
      </c>
    </row>
    <row r="53" spans="1:16">
      <c r="A53" s="2">
        <v>2679</v>
      </c>
      <c r="B53" s="17" t="s">
        <v>670</v>
      </c>
      <c r="C53" s="2" t="s">
        <v>674</v>
      </c>
      <c r="D53" s="1" t="s">
        <v>48</v>
      </c>
      <c r="E53" s="2" t="s">
        <v>27</v>
      </c>
      <c r="F53" s="2" t="s">
        <v>675</v>
      </c>
      <c r="G53" s="2">
        <v>1.06</v>
      </c>
      <c r="H53" s="2">
        <v>4860</v>
      </c>
      <c r="I53" s="2">
        <v>5151.6000000000004</v>
      </c>
      <c r="J53" s="2">
        <v>1200</v>
      </c>
      <c r="K53" s="2" t="s">
        <v>20</v>
      </c>
      <c r="L53" s="2">
        <v>6351.6</v>
      </c>
      <c r="M53" s="2">
        <v>190.55</v>
      </c>
      <c r="N53" s="2">
        <v>6542.15</v>
      </c>
      <c r="O53" s="2">
        <v>6464</v>
      </c>
      <c r="P53" s="8">
        <v>78.150000000000006</v>
      </c>
    </row>
    <row r="54" spans="1:16">
      <c r="A54" s="1">
        <v>2446</v>
      </c>
      <c r="B54" s="14" t="s">
        <v>128</v>
      </c>
      <c r="C54" s="1" t="s">
        <v>132</v>
      </c>
      <c r="D54" s="1" t="s">
        <v>122</v>
      </c>
      <c r="E54" s="1" t="s">
        <v>18</v>
      </c>
      <c r="F54" s="1" t="s">
        <v>133</v>
      </c>
      <c r="G54" s="1">
        <v>1.07</v>
      </c>
      <c r="H54" s="1">
        <v>4975</v>
      </c>
      <c r="I54" s="1">
        <v>5323.25</v>
      </c>
      <c r="J54" s="1">
        <v>900</v>
      </c>
      <c r="K54" s="1" t="s">
        <v>20</v>
      </c>
      <c r="L54" s="1">
        <v>6223.25</v>
      </c>
      <c r="M54" s="1">
        <v>186.7</v>
      </c>
      <c r="N54" s="1">
        <v>6409.95</v>
      </c>
      <c r="O54" s="1">
        <v>6410</v>
      </c>
      <c r="P54" s="7">
        <v>-0.05</v>
      </c>
    </row>
    <row r="55" spans="1:16">
      <c r="A55" s="2">
        <v>2683</v>
      </c>
      <c r="B55" s="17" t="s">
        <v>679</v>
      </c>
      <c r="C55" s="2" t="s">
        <v>682</v>
      </c>
      <c r="D55" s="1" t="s">
        <v>62</v>
      </c>
      <c r="E55" s="2" t="s">
        <v>271</v>
      </c>
      <c r="F55" s="2" t="s">
        <v>683</v>
      </c>
      <c r="G55" s="2">
        <v>1.0900000000000001</v>
      </c>
      <c r="H55" s="2">
        <v>4860</v>
      </c>
      <c r="I55" s="2">
        <v>5297.4</v>
      </c>
      <c r="J55" s="2">
        <v>1400</v>
      </c>
      <c r="K55" s="2" t="s">
        <v>20</v>
      </c>
      <c r="L55" s="2">
        <v>6697.4</v>
      </c>
      <c r="M55" s="2">
        <v>200.92</v>
      </c>
      <c r="N55" s="2">
        <v>6898.32</v>
      </c>
      <c r="O55" s="2">
        <v>6890</v>
      </c>
      <c r="P55" s="8">
        <v>8.32</v>
      </c>
    </row>
    <row r="56" spans="1:16">
      <c r="A56" s="1">
        <v>2614</v>
      </c>
      <c r="B56" s="15" t="s">
        <v>524</v>
      </c>
      <c r="C56" s="1" t="s">
        <v>528</v>
      </c>
      <c r="D56" s="1" t="s">
        <v>57</v>
      </c>
      <c r="E56" s="1" t="s">
        <v>271</v>
      </c>
      <c r="F56" s="1" t="s">
        <v>529</v>
      </c>
      <c r="G56" s="1">
        <v>1.1299999999999999</v>
      </c>
      <c r="H56" s="1">
        <v>4847</v>
      </c>
      <c r="I56" s="1">
        <v>5477.11</v>
      </c>
      <c r="J56" s="1">
        <v>1300</v>
      </c>
      <c r="K56" s="1">
        <v>80</v>
      </c>
      <c r="L56" s="1">
        <v>6857.11</v>
      </c>
      <c r="M56" s="1">
        <v>205.7133</v>
      </c>
      <c r="N56" s="1">
        <v>7062.8233</v>
      </c>
      <c r="O56" s="1">
        <v>7060</v>
      </c>
      <c r="P56" s="7">
        <v>2.8233000000000001</v>
      </c>
    </row>
    <row r="57" spans="1:16">
      <c r="A57" s="1">
        <v>2432</v>
      </c>
      <c r="B57" s="14" t="s">
        <v>82</v>
      </c>
      <c r="C57" s="1" t="s">
        <v>83</v>
      </c>
      <c r="D57" s="1" t="s">
        <v>84</v>
      </c>
      <c r="E57" s="1" t="s">
        <v>18</v>
      </c>
      <c r="F57" s="1" t="s">
        <v>85</v>
      </c>
      <c r="G57" s="1">
        <v>1.17</v>
      </c>
      <c r="H57" s="1">
        <v>5095</v>
      </c>
      <c r="I57" s="1">
        <v>5961.15</v>
      </c>
      <c r="J57" s="1">
        <v>1200</v>
      </c>
      <c r="K57" s="1" t="s">
        <v>20</v>
      </c>
      <c r="L57" s="1">
        <v>7161.15</v>
      </c>
      <c r="M57" s="1">
        <v>214.83</v>
      </c>
      <c r="N57" s="1">
        <v>7375.98</v>
      </c>
      <c r="O57" s="1">
        <v>7370</v>
      </c>
      <c r="P57" s="7">
        <v>5.98</v>
      </c>
    </row>
    <row r="58" spans="1:16">
      <c r="A58" s="1">
        <v>2627</v>
      </c>
      <c r="B58" s="14" t="s">
        <v>561</v>
      </c>
      <c r="C58" s="1" t="s">
        <v>562</v>
      </c>
      <c r="D58" s="1" t="s">
        <v>62</v>
      </c>
      <c r="E58" s="1" t="s">
        <v>27</v>
      </c>
      <c r="F58" s="1" t="s">
        <v>563</v>
      </c>
      <c r="G58" s="1">
        <v>1.2</v>
      </c>
      <c r="H58" s="1">
        <v>4923</v>
      </c>
      <c r="I58" s="1">
        <v>5907.6</v>
      </c>
      <c r="J58" s="1">
        <v>1300</v>
      </c>
      <c r="K58" s="1" t="s">
        <v>20</v>
      </c>
      <c r="L58" s="1">
        <v>7207.6</v>
      </c>
      <c r="M58" s="1">
        <v>216.22800000000001</v>
      </c>
      <c r="N58" s="1">
        <v>7423.8280000000004</v>
      </c>
      <c r="O58" s="1">
        <v>7420</v>
      </c>
      <c r="P58" s="7">
        <v>3.8279999999999998</v>
      </c>
    </row>
    <row r="59" spans="1:16">
      <c r="A59" s="1">
        <v>2510</v>
      </c>
      <c r="B59" s="14" t="s">
        <v>314</v>
      </c>
      <c r="C59" s="1" t="s">
        <v>323</v>
      </c>
      <c r="D59" s="1" t="s">
        <v>87</v>
      </c>
      <c r="E59" s="1" t="s">
        <v>27</v>
      </c>
      <c r="F59" s="1" t="s">
        <v>324</v>
      </c>
      <c r="G59" s="1">
        <v>1.21</v>
      </c>
      <c r="H59" s="1">
        <v>5003</v>
      </c>
      <c r="I59" s="1">
        <v>6053.63</v>
      </c>
      <c r="J59" s="1">
        <v>1300</v>
      </c>
      <c r="K59" s="1" t="s">
        <v>20</v>
      </c>
      <c r="L59" s="1">
        <v>7353.63</v>
      </c>
      <c r="M59" s="1">
        <v>220.61</v>
      </c>
      <c r="N59" s="1">
        <v>7574.24</v>
      </c>
      <c r="O59" s="1">
        <v>7570</v>
      </c>
      <c r="P59" s="7">
        <v>4.24</v>
      </c>
    </row>
    <row r="60" spans="1:16">
      <c r="A60" s="1">
        <v>2610</v>
      </c>
      <c r="B60" s="15" t="s">
        <v>516</v>
      </c>
      <c r="C60" s="1" t="s">
        <v>517</v>
      </c>
      <c r="D60" s="1" t="s">
        <v>45</v>
      </c>
      <c r="E60" s="1" t="s">
        <v>27</v>
      </c>
      <c r="F60" s="1" t="s">
        <v>519</v>
      </c>
      <c r="G60" s="1">
        <v>1.24</v>
      </c>
      <c r="H60" s="1">
        <v>4843</v>
      </c>
      <c r="I60" s="1">
        <v>6005.32</v>
      </c>
      <c r="J60" s="1">
        <v>1300</v>
      </c>
      <c r="K60" s="1" t="s">
        <v>20</v>
      </c>
      <c r="L60" s="1">
        <v>7305.32</v>
      </c>
      <c r="M60" s="1">
        <v>219.15960000000001</v>
      </c>
      <c r="N60" s="1">
        <v>7524.4795999999997</v>
      </c>
      <c r="O60" s="1">
        <v>7500</v>
      </c>
      <c r="P60" s="7">
        <v>24.479600000000001</v>
      </c>
    </row>
    <row r="61" spans="1:16">
      <c r="A61" s="2">
        <v>2652</v>
      </c>
      <c r="B61" s="16" t="s">
        <v>608</v>
      </c>
      <c r="C61" s="2" t="s">
        <v>617</v>
      </c>
      <c r="D61" s="1" t="s">
        <v>65</v>
      </c>
      <c r="E61" s="2" t="s">
        <v>27</v>
      </c>
      <c r="F61" s="2" t="s">
        <v>618</v>
      </c>
      <c r="G61" s="2">
        <v>1.24</v>
      </c>
      <c r="H61" s="2">
        <v>4890</v>
      </c>
      <c r="I61" s="2">
        <v>6063.6</v>
      </c>
      <c r="J61" s="2">
        <v>1500</v>
      </c>
      <c r="K61" s="2" t="s">
        <v>20</v>
      </c>
      <c r="L61" s="2">
        <v>7563.6</v>
      </c>
      <c r="M61" s="2">
        <v>226.91</v>
      </c>
      <c r="N61" s="2">
        <v>7790.51</v>
      </c>
      <c r="O61" s="2">
        <v>7700</v>
      </c>
      <c r="P61" s="8">
        <v>90.51</v>
      </c>
    </row>
    <row r="62" spans="1:16">
      <c r="A62" s="1">
        <v>2550</v>
      </c>
      <c r="B62" s="15" t="s">
        <v>494</v>
      </c>
      <c r="C62" s="1" t="s">
        <v>479</v>
      </c>
      <c r="D62" s="1" t="s">
        <v>52</v>
      </c>
      <c r="E62" s="1" t="s">
        <v>22</v>
      </c>
      <c r="F62" s="1" t="s">
        <v>497</v>
      </c>
      <c r="G62" s="1">
        <v>1.25</v>
      </c>
      <c r="H62" s="1">
        <v>4871</v>
      </c>
      <c r="I62" s="1">
        <v>6088.75</v>
      </c>
      <c r="J62" s="1">
        <v>1300</v>
      </c>
      <c r="K62" s="1" t="s">
        <v>20</v>
      </c>
      <c r="L62" s="1">
        <v>7388.75</v>
      </c>
      <c r="M62" s="1">
        <v>221.66249999999999</v>
      </c>
      <c r="N62" s="1">
        <v>7610.4125000000004</v>
      </c>
      <c r="O62" s="1">
        <v>7600</v>
      </c>
      <c r="P62" s="7">
        <v>10.4125</v>
      </c>
    </row>
    <row r="63" spans="1:16">
      <c r="A63" s="1">
        <v>2418</v>
      </c>
      <c r="B63" s="14" t="s">
        <v>33</v>
      </c>
      <c r="C63" s="1" t="s">
        <v>34</v>
      </c>
      <c r="D63" s="1" t="s">
        <v>35</v>
      </c>
      <c r="E63" s="1" t="s">
        <v>27</v>
      </c>
      <c r="F63" s="1" t="s">
        <v>36</v>
      </c>
      <c r="G63" s="1">
        <v>1.3</v>
      </c>
      <c r="H63" s="1">
        <v>5033</v>
      </c>
      <c r="I63" s="1">
        <v>6542.9</v>
      </c>
      <c r="J63" s="1">
        <v>1300</v>
      </c>
      <c r="K63" s="1" t="s">
        <v>20</v>
      </c>
      <c r="L63" s="1">
        <v>7842.9</v>
      </c>
      <c r="M63" s="1">
        <v>235.28</v>
      </c>
      <c r="N63" s="1">
        <v>8078.18</v>
      </c>
      <c r="O63" s="1">
        <v>8070</v>
      </c>
      <c r="P63" s="7">
        <v>8.18</v>
      </c>
    </row>
    <row r="64" spans="1:16">
      <c r="A64" s="1">
        <v>2617</v>
      </c>
      <c r="B64" s="14" t="s">
        <v>531</v>
      </c>
      <c r="C64" s="1" t="s">
        <v>535</v>
      </c>
      <c r="D64" s="1" t="s">
        <v>69</v>
      </c>
      <c r="E64" s="1" t="s">
        <v>27</v>
      </c>
      <c r="F64" s="1" t="s">
        <v>536</v>
      </c>
      <c r="G64" s="1">
        <v>1.31</v>
      </c>
      <c r="H64" s="1">
        <v>4861</v>
      </c>
      <c r="I64" s="1">
        <v>6367.91</v>
      </c>
      <c r="J64" s="1">
        <v>1300</v>
      </c>
      <c r="K64" s="1" t="s">
        <v>20</v>
      </c>
      <c r="L64" s="1">
        <v>7667.91</v>
      </c>
      <c r="M64" s="1">
        <v>230.03729999999999</v>
      </c>
      <c r="N64" s="1">
        <v>7897.9472999999998</v>
      </c>
      <c r="O64" s="1">
        <v>7890</v>
      </c>
      <c r="P64" s="7">
        <v>7.9473000000000003</v>
      </c>
    </row>
    <row r="65" spans="1:16">
      <c r="A65" s="1">
        <v>2608</v>
      </c>
      <c r="B65" s="15" t="s">
        <v>514</v>
      </c>
      <c r="C65" s="1" t="s">
        <v>479</v>
      </c>
      <c r="D65" s="1" t="s">
        <v>38</v>
      </c>
      <c r="E65" s="1" t="s">
        <v>22</v>
      </c>
      <c r="F65" s="1" t="s">
        <v>515</v>
      </c>
      <c r="G65" s="1">
        <v>1.33</v>
      </c>
      <c r="H65" s="1">
        <v>4900</v>
      </c>
      <c r="I65" s="1">
        <v>6517</v>
      </c>
      <c r="J65" s="1">
        <v>1300</v>
      </c>
      <c r="K65" s="1" t="s">
        <v>20</v>
      </c>
      <c r="L65" s="1">
        <v>7817</v>
      </c>
      <c r="M65" s="1">
        <v>234.51</v>
      </c>
      <c r="N65" s="1">
        <v>8051.51</v>
      </c>
      <c r="O65" s="1">
        <v>7828</v>
      </c>
      <c r="P65" s="7">
        <v>223.51</v>
      </c>
    </row>
    <row r="66" spans="1:16">
      <c r="A66" s="2">
        <v>2695</v>
      </c>
      <c r="B66" s="17" t="s">
        <v>707</v>
      </c>
      <c r="C66" s="2" t="s">
        <v>709</v>
      </c>
      <c r="D66" s="1" t="s">
        <v>35</v>
      </c>
      <c r="E66" s="2" t="s">
        <v>584</v>
      </c>
      <c r="F66" s="2" t="s">
        <v>710</v>
      </c>
      <c r="G66" s="2">
        <v>1.33</v>
      </c>
      <c r="H66" s="2">
        <v>4850</v>
      </c>
      <c r="I66" s="2">
        <v>6450.5</v>
      </c>
      <c r="J66" s="2">
        <v>1400</v>
      </c>
      <c r="K66" s="2" t="s">
        <v>20</v>
      </c>
      <c r="L66" s="2">
        <v>7850.5</v>
      </c>
      <c r="M66" s="2">
        <v>235.52</v>
      </c>
      <c r="N66" s="2">
        <v>8086.02</v>
      </c>
      <c r="O66" s="2">
        <v>8080</v>
      </c>
      <c r="P66" s="8">
        <v>6.02</v>
      </c>
    </row>
    <row r="67" spans="1:16">
      <c r="A67" s="1">
        <v>2585</v>
      </c>
      <c r="B67" s="15" t="s">
        <v>433</v>
      </c>
      <c r="C67" s="1" t="s">
        <v>439</v>
      </c>
      <c r="D67" s="1" t="s">
        <v>45</v>
      </c>
      <c r="E67" s="1" t="s">
        <v>42</v>
      </c>
      <c r="F67" s="1" t="s">
        <v>440</v>
      </c>
      <c r="G67" s="1">
        <v>1.34</v>
      </c>
      <c r="H67" s="1">
        <v>4850</v>
      </c>
      <c r="I67" s="1">
        <v>6499</v>
      </c>
      <c r="J67" s="1">
        <v>1300</v>
      </c>
      <c r="K67" s="1">
        <v>150</v>
      </c>
      <c r="L67" s="1">
        <v>7949</v>
      </c>
      <c r="M67" s="1">
        <v>238.47</v>
      </c>
      <c r="N67" s="1">
        <v>8187.47</v>
      </c>
      <c r="O67" s="1">
        <v>8180</v>
      </c>
      <c r="P67" s="7">
        <v>7.47</v>
      </c>
    </row>
    <row r="68" spans="1:16">
      <c r="A68" s="1">
        <v>2555</v>
      </c>
      <c r="B68" s="15" t="s">
        <v>314</v>
      </c>
      <c r="C68" s="1" t="s">
        <v>364</v>
      </c>
      <c r="D68" s="1" t="s">
        <v>31</v>
      </c>
      <c r="E68" s="1" t="s">
        <v>360</v>
      </c>
      <c r="F68" s="1" t="s">
        <v>365</v>
      </c>
      <c r="G68" s="1">
        <v>1.4</v>
      </c>
      <c r="H68" s="1">
        <v>5003</v>
      </c>
      <c r="I68" s="1">
        <v>7004.2</v>
      </c>
      <c r="J68" s="1">
        <v>1300</v>
      </c>
      <c r="K68" s="1" t="s">
        <v>20</v>
      </c>
      <c r="L68" s="1">
        <v>8304.2000000000007</v>
      </c>
      <c r="M68" s="1">
        <v>249.13</v>
      </c>
      <c r="N68" s="1">
        <v>8553.33</v>
      </c>
      <c r="O68" s="1">
        <v>8700</v>
      </c>
      <c r="P68" s="7">
        <v>-146.66999999999999</v>
      </c>
    </row>
    <row r="69" spans="1:16">
      <c r="A69" s="1">
        <v>2561</v>
      </c>
      <c r="B69" s="15" t="s">
        <v>368</v>
      </c>
      <c r="C69" s="1" t="s">
        <v>378</v>
      </c>
      <c r="D69" s="1" t="s">
        <v>52</v>
      </c>
      <c r="E69" s="1" t="s">
        <v>379</v>
      </c>
      <c r="F69" s="1" t="s">
        <v>380</v>
      </c>
      <c r="G69" s="1">
        <v>1.4</v>
      </c>
      <c r="H69" s="1">
        <v>5020</v>
      </c>
      <c r="I69" s="1">
        <v>7028</v>
      </c>
      <c r="J69" s="1">
        <v>1300</v>
      </c>
      <c r="K69" s="1">
        <v>80</v>
      </c>
      <c r="L69" s="1">
        <v>8408</v>
      </c>
      <c r="M69" s="1">
        <v>252.24</v>
      </c>
      <c r="N69" s="1">
        <v>8660.24</v>
      </c>
      <c r="O69" s="1">
        <v>8660</v>
      </c>
      <c r="P69" s="7">
        <v>0.24</v>
      </c>
    </row>
    <row r="70" spans="1:16">
      <c r="A70" s="1">
        <v>2570</v>
      </c>
      <c r="B70" s="14" t="s">
        <v>399</v>
      </c>
      <c r="C70" s="1" t="s">
        <v>405</v>
      </c>
      <c r="D70" s="1" t="s">
        <v>35</v>
      </c>
      <c r="E70" s="1" t="s">
        <v>372</v>
      </c>
      <c r="F70" s="1" t="s">
        <v>406</v>
      </c>
      <c r="G70" s="1">
        <v>1.4</v>
      </c>
      <c r="H70" s="1">
        <v>5036</v>
      </c>
      <c r="I70" s="1">
        <v>7050.4</v>
      </c>
      <c r="J70" s="1">
        <v>1300</v>
      </c>
      <c r="K70" s="1">
        <v>80</v>
      </c>
      <c r="L70" s="1">
        <v>8430.4</v>
      </c>
      <c r="M70" s="1">
        <v>252.91</v>
      </c>
      <c r="N70" s="1">
        <v>8683.31</v>
      </c>
      <c r="O70" s="1">
        <v>8680</v>
      </c>
      <c r="P70" s="7">
        <v>3.31</v>
      </c>
    </row>
    <row r="71" spans="1:16">
      <c r="A71" s="2">
        <v>2659</v>
      </c>
      <c r="B71" s="17" t="s">
        <v>627</v>
      </c>
      <c r="C71" s="2" t="s">
        <v>632</v>
      </c>
      <c r="D71" s="1" t="s">
        <v>48</v>
      </c>
      <c r="E71" s="2" t="s">
        <v>584</v>
      </c>
      <c r="F71" s="2" t="s">
        <v>633</v>
      </c>
      <c r="G71" s="2">
        <v>1.44</v>
      </c>
      <c r="H71" s="2">
        <v>4905</v>
      </c>
      <c r="I71" s="2">
        <v>7063.2</v>
      </c>
      <c r="J71" s="2">
        <v>1050</v>
      </c>
      <c r="K71" s="2" t="s">
        <v>20</v>
      </c>
      <c r="L71" s="2">
        <v>8113.2</v>
      </c>
      <c r="M71" s="2">
        <v>243.4</v>
      </c>
      <c r="N71" s="2">
        <v>8356.6</v>
      </c>
      <c r="O71" s="2">
        <v>8350</v>
      </c>
      <c r="P71" s="8">
        <v>6.6</v>
      </c>
    </row>
    <row r="72" spans="1:16">
      <c r="A72" s="2">
        <v>2668</v>
      </c>
      <c r="B72" s="16" t="s">
        <v>650</v>
      </c>
      <c r="C72" s="2" t="s">
        <v>653</v>
      </c>
      <c r="D72" s="1" t="s">
        <v>52</v>
      </c>
      <c r="E72" s="2" t="s">
        <v>584</v>
      </c>
      <c r="F72" s="2" t="s">
        <v>654</v>
      </c>
      <c r="G72" s="2">
        <v>1.44</v>
      </c>
      <c r="H72" s="2">
        <v>4833</v>
      </c>
      <c r="I72" s="2">
        <v>6959.52</v>
      </c>
      <c r="J72" s="2">
        <v>1500</v>
      </c>
      <c r="K72" s="2" t="s">
        <v>20</v>
      </c>
      <c r="L72" s="2">
        <v>8459.52</v>
      </c>
      <c r="M72" s="2">
        <v>253.79</v>
      </c>
      <c r="N72" s="2">
        <v>8713.31</v>
      </c>
      <c r="O72" s="2">
        <v>8710</v>
      </c>
      <c r="P72" s="8">
        <v>3.31</v>
      </c>
    </row>
    <row r="73" spans="1:16">
      <c r="A73" s="1">
        <v>2495</v>
      </c>
      <c r="B73" s="15" t="s">
        <v>266</v>
      </c>
      <c r="C73" s="1" t="s">
        <v>292</v>
      </c>
      <c r="D73" s="1" t="s">
        <v>38</v>
      </c>
      <c r="E73" s="1" t="s">
        <v>22</v>
      </c>
      <c r="F73" s="1" t="s">
        <v>293</v>
      </c>
      <c r="G73" s="1">
        <v>1.47</v>
      </c>
      <c r="H73" s="1">
        <v>5013</v>
      </c>
      <c r="I73" s="1">
        <v>7369.11</v>
      </c>
      <c r="J73" s="1">
        <v>1300</v>
      </c>
      <c r="K73" s="1" t="s">
        <v>20</v>
      </c>
      <c r="L73" s="1">
        <v>8669.11</v>
      </c>
      <c r="M73" s="1">
        <v>260.07</v>
      </c>
      <c r="N73" s="1">
        <v>8929.18</v>
      </c>
      <c r="O73" s="1">
        <v>8930</v>
      </c>
      <c r="P73" s="7">
        <v>-0.82</v>
      </c>
    </row>
    <row r="74" spans="1:16">
      <c r="A74" s="2">
        <v>2686</v>
      </c>
      <c r="B74" s="16" t="s">
        <v>686</v>
      </c>
      <c r="C74" s="2" t="s">
        <v>689</v>
      </c>
      <c r="D74" s="1" t="s">
        <v>45</v>
      </c>
      <c r="E74" s="2" t="s">
        <v>27</v>
      </c>
      <c r="F74" s="2" t="s">
        <v>690</v>
      </c>
      <c r="G74" s="2">
        <v>1.5</v>
      </c>
      <c r="H74" s="2">
        <v>4860</v>
      </c>
      <c r="I74" s="2">
        <v>7290</v>
      </c>
      <c r="J74" s="2">
        <v>1500</v>
      </c>
      <c r="K74" s="2" t="s">
        <v>20</v>
      </c>
      <c r="L74" s="2">
        <v>8790</v>
      </c>
      <c r="M74" s="2">
        <v>263.7</v>
      </c>
      <c r="N74" s="2">
        <v>9053.7000000000007</v>
      </c>
      <c r="O74" s="2">
        <v>9050</v>
      </c>
      <c r="P74" s="8">
        <v>3.7</v>
      </c>
    </row>
    <row r="75" spans="1:16">
      <c r="A75" s="1">
        <v>2420</v>
      </c>
      <c r="B75" s="14" t="s">
        <v>33</v>
      </c>
      <c r="C75" s="1" t="s">
        <v>41</v>
      </c>
      <c r="D75" s="1" t="s">
        <v>31</v>
      </c>
      <c r="E75" s="1" t="s">
        <v>42</v>
      </c>
      <c r="F75" s="1" t="s">
        <v>43</v>
      </c>
      <c r="G75" s="1">
        <v>1.51</v>
      </c>
      <c r="H75" s="1">
        <v>5033</v>
      </c>
      <c r="I75" s="1">
        <v>7599.83</v>
      </c>
      <c r="J75" s="1">
        <v>1300</v>
      </c>
      <c r="K75" s="1">
        <v>100</v>
      </c>
      <c r="L75" s="1">
        <v>8999.83</v>
      </c>
      <c r="M75" s="1">
        <v>269.98</v>
      </c>
      <c r="N75" s="1">
        <v>9269.81</v>
      </c>
      <c r="O75" s="1">
        <v>9270</v>
      </c>
      <c r="P75" s="7">
        <v>-0.19</v>
      </c>
    </row>
    <row r="76" spans="1:16">
      <c r="A76" s="1">
        <v>2494</v>
      </c>
      <c r="B76" s="14" t="s">
        <v>266</v>
      </c>
      <c r="C76" s="1" t="s">
        <v>290</v>
      </c>
      <c r="D76" s="1" t="s">
        <v>35</v>
      </c>
      <c r="E76" s="1" t="s">
        <v>27</v>
      </c>
      <c r="F76" s="1" t="s">
        <v>291</v>
      </c>
      <c r="G76" s="1">
        <v>1.52</v>
      </c>
      <c r="H76" s="1">
        <v>5013</v>
      </c>
      <c r="I76" s="1">
        <v>7619.76</v>
      </c>
      <c r="J76" s="1">
        <v>1300</v>
      </c>
      <c r="K76" s="1" t="s">
        <v>20</v>
      </c>
      <c r="L76" s="1">
        <v>8919.76</v>
      </c>
      <c r="M76" s="1">
        <v>267.58999999999997</v>
      </c>
      <c r="N76" s="1">
        <v>9187.35</v>
      </c>
      <c r="O76" s="1">
        <v>9180</v>
      </c>
      <c r="P76" s="7">
        <v>7.35</v>
      </c>
    </row>
    <row r="77" spans="1:16">
      <c r="A77" s="1">
        <v>2592</v>
      </c>
      <c r="B77" s="14" t="s">
        <v>448</v>
      </c>
      <c r="C77" s="1" t="s">
        <v>453</v>
      </c>
      <c r="D77" s="1" t="s">
        <v>69</v>
      </c>
      <c r="E77" s="1" t="s">
        <v>360</v>
      </c>
      <c r="F77" s="1" t="s">
        <v>454</v>
      </c>
      <c r="G77" s="1">
        <v>1.52</v>
      </c>
      <c r="H77" s="1">
        <v>4838</v>
      </c>
      <c r="I77" s="1">
        <v>7353.76</v>
      </c>
      <c r="J77" s="1">
        <v>1300</v>
      </c>
      <c r="K77" s="1">
        <v>100</v>
      </c>
      <c r="L77" s="1">
        <v>8753.76</v>
      </c>
      <c r="M77" s="1">
        <v>262.61279999999999</v>
      </c>
      <c r="N77" s="1">
        <v>9016.3700000000008</v>
      </c>
      <c r="O77" s="1">
        <v>9000</v>
      </c>
      <c r="P77" s="7">
        <v>16.372800000000002</v>
      </c>
    </row>
    <row r="78" spans="1:16">
      <c r="A78" s="1">
        <v>2502</v>
      </c>
      <c r="B78" s="14" t="s">
        <v>266</v>
      </c>
      <c r="C78" s="1" t="s">
        <v>307</v>
      </c>
      <c r="D78" s="1" t="s">
        <v>62</v>
      </c>
      <c r="E78" s="1" t="s">
        <v>27</v>
      </c>
      <c r="F78" s="1" t="s">
        <v>308</v>
      </c>
      <c r="G78" s="1">
        <v>1.53</v>
      </c>
      <c r="H78" s="1">
        <v>5013</v>
      </c>
      <c r="I78" s="1">
        <v>7669.89</v>
      </c>
      <c r="J78" s="1">
        <v>1300</v>
      </c>
      <c r="K78" s="1">
        <v>100</v>
      </c>
      <c r="L78" s="1">
        <v>9069.89</v>
      </c>
      <c r="M78" s="1">
        <v>272.10000000000002</v>
      </c>
      <c r="N78" s="1">
        <v>9341.99</v>
      </c>
      <c r="O78" s="1">
        <v>9340</v>
      </c>
      <c r="P78" s="7">
        <v>1.99</v>
      </c>
    </row>
    <row r="79" spans="1:16">
      <c r="A79" s="2">
        <v>2664</v>
      </c>
      <c r="B79" s="16" t="s">
        <v>639</v>
      </c>
      <c r="C79" s="2" t="s">
        <v>644</v>
      </c>
      <c r="D79" s="1" t="s">
        <v>65</v>
      </c>
      <c r="E79" s="2" t="s">
        <v>584</v>
      </c>
      <c r="F79" s="2" t="s">
        <v>645</v>
      </c>
      <c r="G79" s="2">
        <v>1.54</v>
      </c>
      <c r="H79" s="2">
        <v>4833</v>
      </c>
      <c r="I79" s="2">
        <v>7442.82</v>
      </c>
      <c r="J79" s="2">
        <v>1500</v>
      </c>
      <c r="K79" s="2" t="s">
        <v>20</v>
      </c>
      <c r="L79" s="2">
        <v>8942.82</v>
      </c>
      <c r="M79" s="2">
        <v>268.27999999999997</v>
      </c>
      <c r="N79" s="2">
        <v>9211.1</v>
      </c>
      <c r="O79" s="2">
        <v>9200</v>
      </c>
      <c r="P79" s="8">
        <v>11.1</v>
      </c>
    </row>
    <row r="80" spans="1:16">
      <c r="A80" s="2">
        <v>2685</v>
      </c>
      <c r="B80" s="17" t="s">
        <v>686</v>
      </c>
      <c r="C80" s="2" t="s">
        <v>687</v>
      </c>
      <c r="D80" s="1" t="s">
        <v>69</v>
      </c>
      <c r="E80" s="2" t="s">
        <v>372</v>
      </c>
      <c r="F80" s="2" t="s">
        <v>688</v>
      </c>
      <c r="G80" s="2">
        <v>1.54</v>
      </c>
      <c r="H80" s="2">
        <v>4860</v>
      </c>
      <c r="I80" s="2">
        <v>7484.4</v>
      </c>
      <c r="J80" s="2">
        <v>1500</v>
      </c>
      <c r="K80" s="2">
        <v>80</v>
      </c>
      <c r="L80" s="2">
        <v>9064.4</v>
      </c>
      <c r="M80" s="2">
        <v>271.93</v>
      </c>
      <c r="N80" s="2">
        <v>9336.33</v>
      </c>
      <c r="O80" s="2">
        <v>9330</v>
      </c>
      <c r="P80" s="8">
        <v>6.33</v>
      </c>
    </row>
    <row r="81" spans="1:16">
      <c r="A81" s="2">
        <v>2694</v>
      </c>
      <c r="B81" s="16" t="s">
        <v>707</v>
      </c>
      <c r="C81" s="2" t="s">
        <v>613</v>
      </c>
      <c r="D81" s="1" t="s">
        <v>31</v>
      </c>
      <c r="E81" s="2" t="s">
        <v>27</v>
      </c>
      <c r="F81" s="2" t="s">
        <v>708</v>
      </c>
      <c r="G81" s="2">
        <v>1.55</v>
      </c>
      <c r="H81" s="2">
        <v>4890</v>
      </c>
      <c r="I81" s="2">
        <v>7579.5</v>
      </c>
      <c r="J81" s="2">
        <v>1400</v>
      </c>
      <c r="K81" s="2" t="s">
        <v>20</v>
      </c>
      <c r="L81" s="2">
        <v>8979.5</v>
      </c>
      <c r="M81" s="2">
        <v>269.39</v>
      </c>
      <c r="N81" s="2">
        <v>9248.89</v>
      </c>
      <c r="O81" s="2">
        <v>9240</v>
      </c>
      <c r="P81" s="8">
        <v>8.89</v>
      </c>
    </row>
    <row r="82" spans="1:16">
      <c r="A82" s="2">
        <v>2718</v>
      </c>
      <c r="B82" s="16" t="s">
        <v>745</v>
      </c>
      <c r="C82" s="2" t="s">
        <v>759</v>
      </c>
      <c r="D82" s="1" t="s">
        <v>45</v>
      </c>
      <c r="E82" s="2" t="s">
        <v>27</v>
      </c>
      <c r="F82" s="2" t="s">
        <v>760</v>
      </c>
      <c r="G82" s="2">
        <v>1.55</v>
      </c>
      <c r="H82" s="2">
        <v>4865</v>
      </c>
      <c r="I82" s="2">
        <v>7540.75</v>
      </c>
      <c r="J82" s="2">
        <v>1500</v>
      </c>
      <c r="K82" s="2" t="s">
        <v>20</v>
      </c>
      <c r="L82" s="2">
        <v>9040.75</v>
      </c>
      <c r="M82" s="2">
        <v>271.22000000000003</v>
      </c>
      <c r="N82" s="2">
        <v>9311.9699999999993</v>
      </c>
      <c r="O82" s="2">
        <v>9300</v>
      </c>
      <c r="P82" s="8">
        <v>11.97</v>
      </c>
    </row>
    <row r="83" spans="1:16">
      <c r="A83" s="1">
        <v>2449</v>
      </c>
      <c r="B83" s="15" t="s">
        <v>134</v>
      </c>
      <c r="C83" s="1" t="s">
        <v>142</v>
      </c>
      <c r="D83" s="1" t="s">
        <v>143</v>
      </c>
      <c r="E83" s="1" t="s">
        <v>144</v>
      </c>
      <c r="F83" s="1" t="s">
        <v>145</v>
      </c>
      <c r="G83" s="1">
        <v>1.56</v>
      </c>
      <c r="H83" s="1">
        <v>5023</v>
      </c>
      <c r="I83" s="1">
        <v>7835.88</v>
      </c>
      <c r="J83" s="1">
        <v>1300</v>
      </c>
      <c r="K83" s="1" t="s">
        <v>20</v>
      </c>
      <c r="L83" s="1">
        <v>9135.8799999999992</v>
      </c>
      <c r="M83" s="1">
        <v>274.08</v>
      </c>
      <c r="N83" s="1">
        <v>9409.9599999999991</v>
      </c>
      <c r="O83" s="1">
        <v>9400</v>
      </c>
      <c r="P83" s="7">
        <v>9.9600000000000009</v>
      </c>
    </row>
    <row r="84" spans="1:16">
      <c r="A84" s="1">
        <v>2543</v>
      </c>
      <c r="B84" s="14" t="s">
        <v>477</v>
      </c>
      <c r="C84" s="1" t="s">
        <v>479</v>
      </c>
      <c r="D84" s="1" t="s">
        <v>69</v>
      </c>
      <c r="E84" s="1" t="s">
        <v>27</v>
      </c>
      <c r="F84" s="1" t="s">
        <v>480</v>
      </c>
      <c r="G84" s="1">
        <v>1.56</v>
      </c>
      <c r="H84" s="1">
        <v>4767</v>
      </c>
      <c r="I84" s="1">
        <v>7436.52</v>
      </c>
      <c r="J84" s="1">
        <v>1400</v>
      </c>
      <c r="K84" s="1" t="s">
        <v>20</v>
      </c>
      <c r="L84" s="1">
        <v>8836.52</v>
      </c>
      <c r="M84" s="1">
        <v>265.09559999999999</v>
      </c>
      <c r="N84" s="1">
        <v>9101.6155999999992</v>
      </c>
      <c r="O84" s="1">
        <v>9000</v>
      </c>
      <c r="P84" s="7">
        <v>101.6156</v>
      </c>
    </row>
    <row r="85" spans="1:16">
      <c r="A85" s="2">
        <v>2703</v>
      </c>
      <c r="B85" s="17" t="s">
        <v>722</v>
      </c>
      <c r="C85" s="2" t="s">
        <v>725</v>
      </c>
      <c r="D85" s="1" t="s">
        <v>62</v>
      </c>
      <c r="E85" s="2" t="s">
        <v>584</v>
      </c>
      <c r="F85" s="2" t="s">
        <v>726</v>
      </c>
      <c r="G85" s="2">
        <v>1.56</v>
      </c>
      <c r="H85" s="2">
        <v>4835</v>
      </c>
      <c r="I85" s="2">
        <v>7542.6</v>
      </c>
      <c r="J85" s="2">
        <v>2300</v>
      </c>
      <c r="K85" s="2" t="s">
        <v>20</v>
      </c>
      <c r="L85" s="2">
        <v>9842.6</v>
      </c>
      <c r="M85" s="2">
        <v>295.27999999999997</v>
      </c>
      <c r="N85" s="2">
        <v>10137.879999999999</v>
      </c>
      <c r="O85" s="2">
        <v>10130</v>
      </c>
      <c r="P85" s="8">
        <v>7.88</v>
      </c>
    </row>
    <row r="86" spans="1:16">
      <c r="A86" s="1">
        <v>2575</v>
      </c>
      <c r="B86" s="15" t="s">
        <v>415</v>
      </c>
      <c r="C86" s="1" t="s">
        <v>416</v>
      </c>
      <c r="D86" s="1" t="s">
        <v>52</v>
      </c>
      <c r="E86" s="1" t="s">
        <v>271</v>
      </c>
      <c r="F86" s="1" t="s">
        <v>417</v>
      </c>
      <c r="G86" s="1">
        <v>1.57</v>
      </c>
      <c r="H86" s="1">
        <v>4971</v>
      </c>
      <c r="I86" s="1">
        <v>7804.47</v>
      </c>
      <c r="J86" s="1">
        <v>1300</v>
      </c>
      <c r="K86" s="1">
        <v>100</v>
      </c>
      <c r="L86" s="1">
        <v>9204.4699999999993</v>
      </c>
      <c r="M86" s="1">
        <v>276.13</v>
      </c>
      <c r="N86" s="1">
        <v>9480.6</v>
      </c>
      <c r="O86" s="1">
        <v>9450</v>
      </c>
      <c r="P86" s="7">
        <v>30.6</v>
      </c>
    </row>
    <row r="87" spans="1:16">
      <c r="A87" s="1">
        <v>2415</v>
      </c>
      <c r="B87" s="15" t="s">
        <v>15</v>
      </c>
      <c r="C87" s="1" t="s">
        <v>21</v>
      </c>
      <c r="D87" s="1" t="s">
        <v>17</v>
      </c>
      <c r="E87" s="1" t="s">
        <v>22</v>
      </c>
      <c r="F87" s="1" t="s">
        <v>23</v>
      </c>
      <c r="G87" s="1">
        <v>1.58</v>
      </c>
      <c r="H87" s="1">
        <v>5051</v>
      </c>
      <c r="I87" s="1">
        <v>7980.58</v>
      </c>
      <c r="J87" s="1">
        <v>1400</v>
      </c>
      <c r="K87" s="1" t="s">
        <v>20</v>
      </c>
      <c r="L87" s="1">
        <v>9380.58</v>
      </c>
      <c r="M87" s="1">
        <v>281.39999999999998</v>
      </c>
      <c r="N87" s="1">
        <v>9661.98</v>
      </c>
      <c r="O87" s="1">
        <v>9660</v>
      </c>
      <c r="P87" s="7">
        <v>1.98</v>
      </c>
    </row>
    <row r="88" spans="1:16">
      <c r="A88" s="1">
        <v>2601</v>
      </c>
      <c r="B88" s="14" t="s">
        <v>498</v>
      </c>
      <c r="C88" s="1" t="s">
        <v>499</v>
      </c>
      <c r="D88" s="1" t="s">
        <v>57</v>
      </c>
      <c r="E88" s="1" t="s">
        <v>271</v>
      </c>
      <c r="F88" s="1" t="s">
        <v>500</v>
      </c>
      <c r="G88" s="1">
        <v>1.6</v>
      </c>
      <c r="H88" s="1">
        <v>4851</v>
      </c>
      <c r="I88" s="1">
        <v>7761.6</v>
      </c>
      <c r="J88" s="1">
        <v>1300</v>
      </c>
      <c r="K88" s="1">
        <v>80</v>
      </c>
      <c r="L88" s="1">
        <v>9141.6</v>
      </c>
      <c r="M88" s="1">
        <v>274.24799999999999</v>
      </c>
      <c r="N88" s="1">
        <v>9415.848</v>
      </c>
      <c r="O88" s="1">
        <v>9410</v>
      </c>
      <c r="P88" s="7">
        <v>5.8479999999999999</v>
      </c>
    </row>
    <row r="89" spans="1:16">
      <c r="A89" s="1">
        <v>2562</v>
      </c>
      <c r="B89" s="15" t="s">
        <v>385</v>
      </c>
      <c r="C89" s="1" t="s">
        <v>388</v>
      </c>
      <c r="D89" s="1" t="s">
        <v>65</v>
      </c>
      <c r="E89" s="1" t="s">
        <v>27</v>
      </c>
      <c r="F89" s="1" t="s">
        <v>389</v>
      </c>
      <c r="G89" s="1">
        <v>1.63</v>
      </c>
      <c r="H89" s="1">
        <v>5041</v>
      </c>
      <c r="I89" s="1">
        <v>8216.83</v>
      </c>
      <c r="J89" s="1">
        <v>1200</v>
      </c>
      <c r="K89" s="1" t="s">
        <v>20</v>
      </c>
      <c r="L89" s="1">
        <v>9416.83</v>
      </c>
      <c r="M89" s="1">
        <v>282.5</v>
      </c>
      <c r="N89" s="1">
        <v>9699.33</v>
      </c>
      <c r="O89" s="1">
        <v>9700</v>
      </c>
      <c r="P89" s="7">
        <v>-0.67</v>
      </c>
    </row>
    <row r="90" spans="1:16">
      <c r="A90" s="1">
        <v>2422</v>
      </c>
      <c r="B90" s="14" t="s">
        <v>33</v>
      </c>
      <c r="C90" s="1" t="s">
        <v>47</v>
      </c>
      <c r="D90" s="1" t="s">
        <v>48</v>
      </c>
      <c r="E90" s="1" t="s">
        <v>49</v>
      </c>
      <c r="F90" s="1" t="s">
        <v>50</v>
      </c>
      <c r="G90" s="1">
        <v>1.65</v>
      </c>
      <c r="H90" s="1">
        <v>5033</v>
      </c>
      <c r="I90" s="1">
        <v>8304.4500000000007</v>
      </c>
      <c r="J90" s="1">
        <v>1300</v>
      </c>
      <c r="K90" s="1">
        <v>80</v>
      </c>
      <c r="L90" s="1">
        <v>9684.4500000000007</v>
      </c>
      <c r="M90" s="1">
        <v>290.52</v>
      </c>
      <c r="N90" s="1">
        <v>9974.9699999999993</v>
      </c>
      <c r="O90" s="1">
        <v>9970</v>
      </c>
      <c r="P90" s="7">
        <v>4.97</v>
      </c>
    </row>
    <row r="91" spans="1:16">
      <c r="A91" s="1">
        <v>2435</v>
      </c>
      <c r="B91" s="15" t="s">
        <v>90</v>
      </c>
      <c r="C91" s="1" t="s">
        <v>91</v>
      </c>
      <c r="D91" s="1" t="s">
        <v>20</v>
      </c>
      <c r="E91" s="1" t="s">
        <v>27</v>
      </c>
      <c r="F91" s="1" t="s">
        <v>92</v>
      </c>
      <c r="G91" s="1">
        <v>1.65</v>
      </c>
      <c r="H91" s="1">
        <v>4921</v>
      </c>
      <c r="I91" s="1">
        <v>8119.65</v>
      </c>
      <c r="J91" s="1">
        <v>1200</v>
      </c>
      <c r="K91" s="1" t="s">
        <v>20</v>
      </c>
      <c r="L91" s="1">
        <v>9319.65</v>
      </c>
      <c r="M91" s="1">
        <v>279.58999999999997</v>
      </c>
      <c r="N91" s="1">
        <v>9599.24</v>
      </c>
      <c r="O91" s="1">
        <v>9600</v>
      </c>
      <c r="P91" s="7">
        <v>-0.76</v>
      </c>
    </row>
    <row r="92" spans="1:16">
      <c r="A92" s="1">
        <v>2482</v>
      </c>
      <c r="B92" s="14" t="s">
        <v>261</v>
      </c>
      <c r="C92" s="1" t="s">
        <v>264</v>
      </c>
      <c r="D92" s="1" t="s">
        <v>62</v>
      </c>
      <c r="E92" s="1" t="s">
        <v>22</v>
      </c>
      <c r="F92" s="1" t="s">
        <v>265</v>
      </c>
      <c r="G92" s="1">
        <v>1.65</v>
      </c>
      <c r="H92" s="1">
        <v>4999</v>
      </c>
      <c r="I92" s="1">
        <v>8248.35</v>
      </c>
      <c r="J92" s="1">
        <v>1200</v>
      </c>
      <c r="K92" s="1" t="s">
        <v>20</v>
      </c>
      <c r="L92" s="1">
        <v>9448.35</v>
      </c>
      <c r="M92" s="1">
        <v>283.45</v>
      </c>
      <c r="N92" s="1">
        <v>9731.7999999999993</v>
      </c>
      <c r="O92" s="1">
        <v>9730</v>
      </c>
      <c r="P92" s="7">
        <v>1.8</v>
      </c>
    </row>
    <row r="93" spans="1:16">
      <c r="A93" s="1">
        <v>2619</v>
      </c>
      <c r="B93" s="14" t="s">
        <v>539</v>
      </c>
      <c r="C93" s="1" t="s">
        <v>540</v>
      </c>
      <c r="D93" s="1" t="s">
        <v>35</v>
      </c>
      <c r="E93" s="1" t="s">
        <v>271</v>
      </c>
      <c r="F93" s="1" t="s">
        <v>541</v>
      </c>
      <c r="G93" s="1">
        <v>1.65</v>
      </c>
      <c r="H93" s="1">
        <v>4861</v>
      </c>
      <c r="I93" s="1">
        <v>8020.65</v>
      </c>
      <c r="J93" s="1">
        <v>1400</v>
      </c>
      <c r="K93" s="1" t="s">
        <v>20</v>
      </c>
      <c r="L93" s="1">
        <v>9420.65</v>
      </c>
      <c r="M93" s="1">
        <v>282.61950000000002</v>
      </c>
      <c r="N93" s="1">
        <v>9703.2695000000003</v>
      </c>
      <c r="O93" s="1">
        <v>9700</v>
      </c>
      <c r="P93" s="7">
        <v>3.2694999999999999</v>
      </c>
    </row>
    <row r="94" spans="1:16">
      <c r="A94" s="1">
        <v>2488</v>
      </c>
      <c r="B94" s="14" t="s">
        <v>266</v>
      </c>
      <c r="C94" s="1" t="s">
        <v>278</v>
      </c>
      <c r="D94" s="1" t="s">
        <v>84</v>
      </c>
      <c r="E94" s="1" t="s">
        <v>279</v>
      </c>
      <c r="F94" s="1" t="s">
        <v>280</v>
      </c>
      <c r="G94" s="1">
        <v>1.669</v>
      </c>
      <c r="H94" s="1">
        <v>5013</v>
      </c>
      <c r="I94" s="1">
        <v>8366.7000000000007</v>
      </c>
      <c r="J94" s="1">
        <v>900</v>
      </c>
      <c r="K94" s="1">
        <v>80</v>
      </c>
      <c r="L94" s="1">
        <v>9346.7000000000007</v>
      </c>
      <c r="M94" s="1">
        <v>280.39999999999998</v>
      </c>
      <c r="N94" s="1">
        <v>9627.1</v>
      </c>
      <c r="O94" s="1">
        <v>9620</v>
      </c>
      <c r="P94" s="7">
        <v>7.1</v>
      </c>
    </row>
    <row r="95" spans="1:16">
      <c r="A95" s="1">
        <v>2492</v>
      </c>
      <c r="B95" s="14" t="s">
        <v>266</v>
      </c>
      <c r="C95" s="1" t="s">
        <v>286</v>
      </c>
      <c r="D95" s="1" t="s">
        <v>26</v>
      </c>
      <c r="E95" s="1" t="s">
        <v>279</v>
      </c>
      <c r="F95" s="1" t="s">
        <v>287</v>
      </c>
      <c r="G95" s="1">
        <v>1.669</v>
      </c>
      <c r="H95" s="1">
        <v>5013</v>
      </c>
      <c r="I95" s="1">
        <v>8366.7000000000007</v>
      </c>
      <c r="J95" s="1">
        <v>1250</v>
      </c>
      <c r="K95" s="1" t="s">
        <v>20</v>
      </c>
      <c r="L95" s="1">
        <v>9616.7000000000007</v>
      </c>
      <c r="M95" s="1">
        <v>288.5</v>
      </c>
      <c r="N95" s="1">
        <v>9905.2000000000007</v>
      </c>
      <c r="O95" s="1">
        <v>9900</v>
      </c>
      <c r="P95" s="7">
        <v>5.2</v>
      </c>
    </row>
    <row r="96" spans="1:16">
      <c r="A96" s="1">
        <v>2467</v>
      </c>
      <c r="B96" s="15" t="s">
        <v>216</v>
      </c>
      <c r="C96" s="1" t="s">
        <v>217</v>
      </c>
      <c r="D96" s="1" t="s">
        <v>218</v>
      </c>
      <c r="E96" s="1" t="s">
        <v>118</v>
      </c>
      <c r="F96" s="1" t="s">
        <v>219</v>
      </c>
      <c r="G96" s="1">
        <v>1.67</v>
      </c>
      <c r="H96" s="1">
        <v>5037</v>
      </c>
      <c r="I96" s="1">
        <v>8411.7900000000009</v>
      </c>
      <c r="J96" s="1">
        <v>1300</v>
      </c>
      <c r="K96" s="1" t="s">
        <v>20</v>
      </c>
      <c r="L96" s="1">
        <v>9711.7900000000009</v>
      </c>
      <c r="M96" s="1">
        <v>291.35000000000002</v>
      </c>
      <c r="N96" s="1">
        <v>10003.14</v>
      </c>
      <c r="O96" s="1">
        <v>10000</v>
      </c>
      <c r="P96" s="7">
        <v>3.14</v>
      </c>
    </row>
    <row r="97" spans="1:16">
      <c r="A97" s="1">
        <v>2563</v>
      </c>
      <c r="B97" s="14" t="s">
        <v>385</v>
      </c>
      <c r="C97" s="1" t="s">
        <v>390</v>
      </c>
      <c r="D97" s="1" t="s">
        <v>69</v>
      </c>
      <c r="E97" s="1" t="s">
        <v>22</v>
      </c>
      <c r="F97" s="1" t="s">
        <v>391</v>
      </c>
      <c r="G97" s="1">
        <v>1.68</v>
      </c>
      <c r="H97" s="1">
        <v>5041</v>
      </c>
      <c r="I97" s="1">
        <v>8468.8799999999992</v>
      </c>
      <c r="J97" s="1">
        <v>1050</v>
      </c>
      <c r="K97" s="1" t="s">
        <v>20</v>
      </c>
      <c r="L97" s="1">
        <v>9518.8799999999992</v>
      </c>
      <c r="M97" s="1">
        <v>285.57</v>
      </c>
      <c r="N97" s="1">
        <v>9804.4500000000007</v>
      </c>
      <c r="O97" s="1">
        <v>9800</v>
      </c>
      <c r="P97" s="7">
        <v>4.45</v>
      </c>
    </row>
    <row r="98" spans="1:16">
      <c r="A98" s="1">
        <v>2573</v>
      </c>
      <c r="B98" s="15" t="s">
        <v>399</v>
      </c>
      <c r="C98" s="1" t="s">
        <v>410</v>
      </c>
      <c r="D98" s="1" t="s">
        <v>45</v>
      </c>
      <c r="E98" s="1" t="s">
        <v>271</v>
      </c>
      <c r="F98" s="1" t="s">
        <v>411</v>
      </c>
      <c r="G98" s="1">
        <v>1.69</v>
      </c>
      <c r="H98" s="1">
        <v>5036</v>
      </c>
      <c r="I98" s="1">
        <v>8510.84</v>
      </c>
      <c r="J98" s="1">
        <v>1300</v>
      </c>
      <c r="K98" s="1">
        <v>100</v>
      </c>
      <c r="L98" s="1">
        <v>9910.84</v>
      </c>
      <c r="M98" s="1">
        <v>297.33</v>
      </c>
      <c r="N98" s="1">
        <v>10208.17</v>
      </c>
      <c r="O98" s="1">
        <v>10200</v>
      </c>
      <c r="P98" s="7">
        <v>8.17</v>
      </c>
    </row>
    <row r="99" spans="1:16">
      <c r="A99" s="1">
        <v>2593</v>
      </c>
      <c r="B99" s="15" t="s">
        <v>455</v>
      </c>
      <c r="C99" s="1" t="s">
        <v>456</v>
      </c>
      <c r="D99" s="1" t="s">
        <v>31</v>
      </c>
      <c r="E99" s="1" t="s">
        <v>22</v>
      </c>
      <c r="F99" s="1" t="s">
        <v>457</v>
      </c>
      <c r="G99" s="1">
        <v>1.71</v>
      </c>
      <c r="H99" s="1">
        <v>4785</v>
      </c>
      <c r="I99" s="1">
        <v>8182.35</v>
      </c>
      <c r="J99" s="1">
        <v>1400</v>
      </c>
      <c r="K99" s="1" t="s">
        <v>20</v>
      </c>
      <c r="L99" s="1">
        <v>9582.35</v>
      </c>
      <c r="M99" s="1">
        <v>287.47050000000002</v>
      </c>
      <c r="N99" s="1">
        <v>9869.82</v>
      </c>
      <c r="O99" s="1">
        <v>9850</v>
      </c>
      <c r="P99" s="7">
        <v>19.820499999999999</v>
      </c>
    </row>
    <row r="100" spans="1:16">
      <c r="A100" s="1">
        <v>2629</v>
      </c>
      <c r="B100" s="14" t="s">
        <v>561</v>
      </c>
      <c r="C100" s="1" t="s">
        <v>564</v>
      </c>
      <c r="D100" s="1" t="s">
        <v>69</v>
      </c>
      <c r="E100" s="1" t="s">
        <v>565</v>
      </c>
      <c r="F100" s="1" t="s">
        <v>566</v>
      </c>
      <c r="G100" s="1">
        <v>1.8</v>
      </c>
      <c r="H100" s="1">
        <v>4923</v>
      </c>
      <c r="I100" s="1">
        <v>8861.4</v>
      </c>
      <c r="J100" s="1">
        <v>1300</v>
      </c>
      <c r="K100" s="1" t="s">
        <v>20</v>
      </c>
      <c r="L100" s="1">
        <v>10161.4</v>
      </c>
      <c r="M100" s="1">
        <v>304.84199999999998</v>
      </c>
      <c r="N100" s="1">
        <v>10466.242</v>
      </c>
      <c r="O100" s="1">
        <v>10460</v>
      </c>
      <c r="P100" s="7">
        <v>6.242</v>
      </c>
    </row>
    <row r="101" spans="1:16">
      <c r="A101" s="1">
        <v>2529</v>
      </c>
      <c r="B101" s="14" t="s">
        <v>314</v>
      </c>
      <c r="C101" s="1" t="s">
        <v>357</v>
      </c>
      <c r="D101" s="1" t="s">
        <v>84</v>
      </c>
      <c r="E101" s="1" t="s">
        <v>22</v>
      </c>
      <c r="F101" s="1" t="s">
        <v>358</v>
      </c>
      <c r="G101" s="1">
        <v>1.81</v>
      </c>
      <c r="H101" s="1">
        <v>5003</v>
      </c>
      <c r="I101" s="1">
        <v>9055.43</v>
      </c>
      <c r="J101" s="1">
        <v>1300</v>
      </c>
      <c r="K101" s="1" t="s">
        <v>20</v>
      </c>
      <c r="L101" s="1">
        <v>10355.43</v>
      </c>
      <c r="M101" s="1">
        <v>310.66000000000003</v>
      </c>
      <c r="N101" s="1">
        <v>10666.09</v>
      </c>
      <c r="O101" s="1">
        <v>10660</v>
      </c>
      <c r="P101" s="7">
        <v>6.09</v>
      </c>
    </row>
    <row r="102" spans="1:16">
      <c r="A102" s="1">
        <v>2581</v>
      </c>
      <c r="B102" s="15" t="s">
        <v>426</v>
      </c>
      <c r="C102" s="1" t="s">
        <v>429</v>
      </c>
      <c r="D102" s="1" t="s">
        <v>31</v>
      </c>
      <c r="E102" s="1" t="s">
        <v>27</v>
      </c>
      <c r="F102" s="1" t="s">
        <v>430</v>
      </c>
      <c r="G102" s="1">
        <v>1.84</v>
      </c>
      <c r="H102" s="1">
        <v>4975</v>
      </c>
      <c r="I102" s="1">
        <v>9154</v>
      </c>
      <c r="J102" s="1">
        <v>1300</v>
      </c>
      <c r="K102" s="1" t="s">
        <v>20</v>
      </c>
      <c r="L102" s="1">
        <v>10454</v>
      </c>
      <c r="M102" s="1">
        <v>313.62</v>
      </c>
      <c r="N102" s="1">
        <v>10767.62</v>
      </c>
      <c r="O102" s="1">
        <v>10770</v>
      </c>
      <c r="P102" s="7">
        <v>-2.38</v>
      </c>
    </row>
    <row r="103" spans="1:16">
      <c r="A103" s="1">
        <v>2471</v>
      </c>
      <c r="B103" s="15" t="s">
        <v>232</v>
      </c>
      <c r="C103" s="1" t="s">
        <v>233</v>
      </c>
      <c r="D103" s="1" t="s">
        <v>17</v>
      </c>
      <c r="E103" s="1" t="s">
        <v>234</v>
      </c>
      <c r="F103" s="1" t="s">
        <v>235</v>
      </c>
      <c r="G103" s="1">
        <v>1.86</v>
      </c>
      <c r="H103" s="1">
        <v>5024</v>
      </c>
      <c r="I103" s="1">
        <v>9344.64</v>
      </c>
      <c r="J103" s="1">
        <v>1400</v>
      </c>
      <c r="K103" s="1">
        <v>80</v>
      </c>
      <c r="L103" s="1">
        <v>10824.64</v>
      </c>
      <c r="M103" s="1">
        <v>324.74</v>
      </c>
      <c r="N103" s="1">
        <v>11149.38</v>
      </c>
      <c r="O103" s="1">
        <v>11150</v>
      </c>
      <c r="P103" s="7">
        <v>-0.62</v>
      </c>
    </row>
    <row r="104" spans="1:16">
      <c r="A104" s="2">
        <v>2704</v>
      </c>
      <c r="B104" s="16" t="s">
        <v>722</v>
      </c>
      <c r="C104" s="2" t="s">
        <v>727</v>
      </c>
      <c r="D104" s="1" t="s">
        <v>65</v>
      </c>
      <c r="E104" s="2" t="s">
        <v>271</v>
      </c>
      <c r="F104" s="2" t="s">
        <v>728</v>
      </c>
      <c r="G104" s="2">
        <v>1.88</v>
      </c>
      <c r="H104" s="2">
        <v>4835</v>
      </c>
      <c r="I104" s="2">
        <v>9089.7999999999993</v>
      </c>
      <c r="J104" s="2">
        <v>1500</v>
      </c>
      <c r="K104" s="2" t="s">
        <v>20</v>
      </c>
      <c r="L104" s="2">
        <v>10589.8</v>
      </c>
      <c r="M104" s="2">
        <v>317.69</v>
      </c>
      <c r="N104" s="2">
        <v>10907.49</v>
      </c>
      <c r="O104" s="2">
        <v>10900</v>
      </c>
      <c r="P104" s="8">
        <v>7.49</v>
      </c>
    </row>
    <row r="105" spans="1:16">
      <c r="A105" s="1">
        <v>2428</v>
      </c>
      <c r="B105" s="14" t="s">
        <v>67</v>
      </c>
      <c r="C105" s="1" t="s">
        <v>68</v>
      </c>
      <c r="D105" s="1" t="s">
        <v>69</v>
      </c>
      <c r="E105" s="1" t="s">
        <v>27</v>
      </c>
      <c r="F105" s="1" t="s">
        <v>70</v>
      </c>
      <c r="G105" s="1">
        <v>1.89</v>
      </c>
      <c r="H105" s="1">
        <v>5044</v>
      </c>
      <c r="I105" s="1">
        <v>9533.16</v>
      </c>
      <c r="J105" s="1">
        <v>1300</v>
      </c>
      <c r="K105" s="1" t="s">
        <v>20</v>
      </c>
      <c r="L105" s="1">
        <v>10833.16</v>
      </c>
      <c r="M105" s="1">
        <v>324.99</v>
      </c>
      <c r="N105" s="1">
        <v>11158.15</v>
      </c>
      <c r="O105" s="1">
        <v>11160</v>
      </c>
      <c r="P105" s="7">
        <v>-1.85</v>
      </c>
    </row>
    <row r="106" spans="1:16">
      <c r="A106" s="1">
        <v>2587</v>
      </c>
      <c r="B106" s="15" t="s">
        <v>433</v>
      </c>
      <c r="C106" s="1" t="s">
        <v>111</v>
      </c>
      <c r="D106" s="1" t="s">
        <v>52</v>
      </c>
      <c r="E106" s="1" t="s">
        <v>27</v>
      </c>
      <c r="F106" s="1" t="s">
        <v>442</v>
      </c>
      <c r="G106" s="1">
        <v>1.89</v>
      </c>
      <c r="H106" s="1">
        <v>4850</v>
      </c>
      <c r="I106" s="1">
        <v>9166.5</v>
      </c>
      <c r="J106" s="1">
        <v>1300</v>
      </c>
      <c r="K106" s="1" t="s">
        <v>20</v>
      </c>
      <c r="L106" s="1">
        <v>10466.5</v>
      </c>
      <c r="M106" s="1">
        <v>313.995</v>
      </c>
      <c r="N106" s="1">
        <v>10780.5</v>
      </c>
      <c r="O106" s="1">
        <v>10780</v>
      </c>
      <c r="P106" s="7">
        <v>0.495</v>
      </c>
    </row>
    <row r="107" spans="1:16">
      <c r="A107" s="1">
        <v>2590</v>
      </c>
      <c r="B107" s="14" t="s">
        <v>448</v>
      </c>
      <c r="C107" s="1" t="s">
        <v>449</v>
      </c>
      <c r="D107" s="1" t="s">
        <v>62</v>
      </c>
      <c r="E107" s="1" t="s">
        <v>27</v>
      </c>
      <c r="F107" s="1" t="s">
        <v>450</v>
      </c>
      <c r="G107" s="1">
        <v>1.89</v>
      </c>
      <c r="H107" s="1">
        <v>4838</v>
      </c>
      <c r="I107" s="1">
        <v>9143.82</v>
      </c>
      <c r="J107" s="1">
        <v>1250</v>
      </c>
      <c r="K107" s="1" t="s">
        <v>20</v>
      </c>
      <c r="L107" s="1">
        <v>10393.82</v>
      </c>
      <c r="M107" s="1">
        <v>311.81459999999998</v>
      </c>
      <c r="N107" s="1">
        <v>10705.63</v>
      </c>
      <c r="O107" s="1">
        <v>10700</v>
      </c>
      <c r="P107" s="7">
        <v>5.6345999999999998</v>
      </c>
    </row>
    <row r="108" spans="1:16">
      <c r="A108" s="1">
        <v>2486</v>
      </c>
      <c r="B108" s="14" t="s">
        <v>266</v>
      </c>
      <c r="C108" s="1" t="s">
        <v>275</v>
      </c>
      <c r="D108" s="1" t="s">
        <v>76</v>
      </c>
      <c r="E108" s="1" t="s">
        <v>27</v>
      </c>
      <c r="F108" s="1" t="s">
        <v>276</v>
      </c>
      <c r="G108" s="1">
        <v>1.9</v>
      </c>
      <c r="H108" s="1">
        <v>5013</v>
      </c>
      <c r="I108" s="1">
        <v>9524.7000000000007</v>
      </c>
      <c r="J108" s="1">
        <v>900</v>
      </c>
      <c r="K108" s="1" t="s">
        <v>20</v>
      </c>
      <c r="L108" s="1">
        <v>10424.700000000001</v>
      </c>
      <c r="M108" s="1">
        <v>312.74</v>
      </c>
      <c r="N108" s="1">
        <v>10737.44</v>
      </c>
      <c r="O108" s="1">
        <v>10730</v>
      </c>
      <c r="P108" s="7">
        <v>7.44</v>
      </c>
    </row>
    <row r="109" spans="1:16">
      <c r="A109" s="1">
        <v>2417</v>
      </c>
      <c r="B109" s="15" t="s">
        <v>29</v>
      </c>
      <c r="C109" s="1" t="s">
        <v>30</v>
      </c>
      <c r="D109" s="1" t="s">
        <v>31</v>
      </c>
      <c r="E109" s="1" t="s">
        <v>27</v>
      </c>
      <c r="F109" s="1" t="s">
        <v>32</v>
      </c>
      <c r="G109" s="1">
        <v>1.93</v>
      </c>
      <c r="H109" s="1">
        <v>5037</v>
      </c>
      <c r="I109" s="1">
        <v>9721.41</v>
      </c>
      <c r="J109" s="1">
        <v>1300</v>
      </c>
      <c r="K109" s="1" t="s">
        <v>20</v>
      </c>
      <c r="L109" s="1">
        <v>11021.41</v>
      </c>
      <c r="M109" s="1">
        <v>330.64</v>
      </c>
      <c r="N109" s="1">
        <v>11352.05</v>
      </c>
      <c r="O109" s="1">
        <v>11350</v>
      </c>
      <c r="P109" s="7">
        <v>2.0499999999999998</v>
      </c>
    </row>
    <row r="110" spans="1:16">
      <c r="A110" s="1">
        <v>2426</v>
      </c>
      <c r="B110" s="14" t="s">
        <v>55</v>
      </c>
      <c r="C110" s="1" t="s">
        <v>61</v>
      </c>
      <c r="D110" s="1" t="s">
        <v>62</v>
      </c>
      <c r="E110" s="1" t="s">
        <v>22</v>
      </c>
      <c r="F110" s="1" t="s">
        <v>63</v>
      </c>
      <c r="G110" s="1">
        <v>1.94</v>
      </c>
      <c r="H110" s="1">
        <v>5033</v>
      </c>
      <c r="I110" s="1">
        <v>9764.02</v>
      </c>
      <c r="J110" s="1">
        <v>1300</v>
      </c>
      <c r="K110" s="1" t="s">
        <v>20</v>
      </c>
      <c r="L110" s="1">
        <v>11064.02</v>
      </c>
      <c r="M110" s="1">
        <v>331.92</v>
      </c>
      <c r="N110" s="1">
        <v>11395.94</v>
      </c>
      <c r="O110" s="1">
        <v>11387</v>
      </c>
      <c r="P110" s="7">
        <v>8.94</v>
      </c>
    </row>
    <row r="111" spans="1:16">
      <c r="A111" s="1">
        <v>2450</v>
      </c>
      <c r="B111" s="15" t="s">
        <v>146</v>
      </c>
      <c r="C111" s="1" t="s">
        <v>147</v>
      </c>
      <c r="D111" s="1" t="s">
        <v>148</v>
      </c>
      <c r="E111" s="1" t="s">
        <v>149</v>
      </c>
      <c r="F111" s="1" t="s">
        <v>151</v>
      </c>
      <c r="G111" s="1">
        <v>1.97</v>
      </c>
      <c r="H111" s="1">
        <v>4962</v>
      </c>
      <c r="I111" s="1">
        <v>20443.439999999999</v>
      </c>
      <c r="J111" s="1">
        <v>2600</v>
      </c>
      <c r="K111" s="1">
        <v>400</v>
      </c>
      <c r="L111" s="1">
        <v>23443.439999999999</v>
      </c>
      <c r="M111" s="1">
        <v>703.3</v>
      </c>
      <c r="N111" s="1">
        <v>24146.74</v>
      </c>
      <c r="O111" s="1">
        <v>24140</v>
      </c>
      <c r="P111" s="7">
        <v>6.74</v>
      </c>
    </row>
    <row r="112" spans="1:16">
      <c r="A112" s="2">
        <v>2700</v>
      </c>
      <c r="B112" s="16" t="s">
        <v>717</v>
      </c>
      <c r="C112" s="2" t="s">
        <v>718</v>
      </c>
      <c r="D112" s="1" t="s">
        <v>52</v>
      </c>
      <c r="E112" s="2" t="s">
        <v>271</v>
      </c>
      <c r="F112" s="2" t="s">
        <v>719</v>
      </c>
      <c r="G112" s="2">
        <v>1.98</v>
      </c>
      <c r="H112" s="2">
        <v>4850</v>
      </c>
      <c r="I112" s="2">
        <v>9603</v>
      </c>
      <c r="J112" s="2">
        <v>1500</v>
      </c>
      <c r="K112" s="2">
        <v>100</v>
      </c>
      <c r="L112" s="2">
        <v>11203</v>
      </c>
      <c r="M112" s="2">
        <v>336.09</v>
      </c>
      <c r="N112" s="2">
        <v>11539.09</v>
      </c>
      <c r="O112" s="2">
        <v>11500</v>
      </c>
      <c r="P112" s="8">
        <v>39.090000000000003</v>
      </c>
    </row>
    <row r="113" spans="1:16">
      <c r="A113" s="1">
        <v>2547</v>
      </c>
      <c r="B113" s="14" t="s">
        <v>488</v>
      </c>
      <c r="C113" s="1" t="s">
        <v>489</v>
      </c>
      <c r="D113" s="1" t="s">
        <v>31</v>
      </c>
      <c r="E113" s="1" t="s">
        <v>22</v>
      </c>
      <c r="F113" s="1" t="s">
        <v>490</v>
      </c>
      <c r="G113" s="1">
        <v>2</v>
      </c>
      <c r="H113" s="1">
        <v>4871</v>
      </c>
      <c r="I113" s="1">
        <v>9742</v>
      </c>
      <c r="J113" s="1">
        <v>1400</v>
      </c>
      <c r="K113" s="1">
        <v>50</v>
      </c>
      <c r="L113" s="1">
        <v>11192</v>
      </c>
      <c r="M113" s="1">
        <v>335.76</v>
      </c>
      <c r="N113" s="1">
        <v>11527.76</v>
      </c>
      <c r="O113" s="1">
        <v>11520</v>
      </c>
      <c r="P113" s="7">
        <v>7.76</v>
      </c>
    </row>
    <row r="114" spans="1:16">
      <c r="A114" s="2">
        <v>2721</v>
      </c>
      <c r="B114" s="17" t="s">
        <v>765</v>
      </c>
      <c r="C114" s="2" t="s">
        <v>766</v>
      </c>
      <c r="D114" s="1" t="s">
        <v>767</v>
      </c>
      <c r="E114" s="2" t="s">
        <v>768</v>
      </c>
      <c r="F114" s="2" t="s">
        <v>769</v>
      </c>
      <c r="G114" s="2">
        <v>2</v>
      </c>
      <c r="H114" s="2">
        <v>4000</v>
      </c>
      <c r="I114" s="2">
        <f>(G114*H114)</f>
        <v>8000</v>
      </c>
      <c r="J114" s="2">
        <v>900</v>
      </c>
      <c r="K114" s="2">
        <v>50</v>
      </c>
      <c r="L114" s="2">
        <f>(I114+J114+K114)</f>
        <v>8950</v>
      </c>
      <c r="M114" s="2">
        <f>(L114*3%)</f>
        <v>268.5</v>
      </c>
      <c r="N114" s="2">
        <f>(L114+M114)</f>
        <v>9218.5</v>
      </c>
      <c r="O114" s="2">
        <v>9200</v>
      </c>
      <c r="P114" s="8">
        <f>(N114-O114)</f>
        <v>18.5</v>
      </c>
    </row>
    <row r="115" spans="1:16">
      <c r="A115" s="2">
        <v>2724</v>
      </c>
      <c r="B115" s="17" t="s">
        <v>780</v>
      </c>
      <c r="C115" s="2" t="s">
        <v>782</v>
      </c>
      <c r="D115" s="1" t="s">
        <v>782</v>
      </c>
      <c r="E115" s="2" t="s">
        <v>782</v>
      </c>
      <c r="F115" s="2" t="s">
        <v>782</v>
      </c>
      <c r="G115" s="2">
        <v>2</v>
      </c>
      <c r="H115" s="2">
        <v>4000</v>
      </c>
      <c r="I115" s="2">
        <f>(Table4234[[#This Row],[Waight]]*Table4234[[#This Row],[Rate]])</f>
        <v>8000</v>
      </c>
      <c r="J115" s="2">
        <v>800</v>
      </c>
      <c r="K115" s="2"/>
      <c r="L115" s="2">
        <f>(Table4234[[#This Row],[Gold value]]+Table4234[[#This Row],[Making Charge]])</f>
        <v>8800</v>
      </c>
      <c r="M115" s="2">
        <f>(Table4234[[#This Row],[ Amount]]*3%)</f>
        <v>264</v>
      </c>
      <c r="N115" s="2">
        <f>(Table4234[[#This Row],[ Amount]]+Table4234[[#This Row],[GST (3%)]])</f>
        <v>9064</v>
      </c>
      <c r="O115" s="2">
        <v>9000</v>
      </c>
      <c r="P115" s="8">
        <f>(Table4234[[#This Row],[Net Amount]]-Table4234[[#This Row],[Balance]])</f>
        <v>64</v>
      </c>
    </row>
    <row r="116" spans="1:16">
      <c r="A116" s="1">
        <v>2526</v>
      </c>
      <c r="B116" s="15" t="s">
        <v>314</v>
      </c>
      <c r="C116" s="1" t="s">
        <v>56</v>
      </c>
      <c r="D116" s="1" t="s">
        <v>38</v>
      </c>
      <c r="E116" s="1" t="s">
        <v>22</v>
      </c>
      <c r="F116" s="1" t="s">
        <v>351</v>
      </c>
      <c r="G116" s="1">
        <v>2.0099999999999998</v>
      </c>
      <c r="H116" s="1">
        <v>5003</v>
      </c>
      <c r="I116" s="1">
        <v>10056.030000000001</v>
      </c>
      <c r="J116" s="1">
        <v>1500</v>
      </c>
      <c r="K116" s="1" t="s">
        <v>20</v>
      </c>
      <c r="L116" s="1">
        <v>11556.03</v>
      </c>
      <c r="M116" s="1">
        <v>346.68</v>
      </c>
      <c r="N116" s="1">
        <v>11902.71</v>
      </c>
      <c r="O116" s="1">
        <v>11900</v>
      </c>
      <c r="P116" s="7">
        <v>2.71</v>
      </c>
    </row>
    <row r="117" spans="1:16">
      <c r="A117" s="2">
        <v>2654</v>
      </c>
      <c r="B117" s="16" t="s">
        <v>608</v>
      </c>
      <c r="C117" s="2" t="s">
        <v>621</v>
      </c>
      <c r="D117" s="1" t="s">
        <v>31</v>
      </c>
      <c r="E117" s="2" t="s">
        <v>27</v>
      </c>
      <c r="F117" s="2" t="s">
        <v>622</v>
      </c>
      <c r="G117" s="2">
        <v>2.02</v>
      </c>
      <c r="H117" s="2">
        <v>4890</v>
      </c>
      <c r="I117" s="2">
        <v>9877.7999999999993</v>
      </c>
      <c r="J117" s="2">
        <v>1600</v>
      </c>
      <c r="K117" s="2" t="s">
        <v>20</v>
      </c>
      <c r="L117" s="2">
        <v>11477.8</v>
      </c>
      <c r="M117" s="2">
        <v>344.33</v>
      </c>
      <c r="N117" s="2">
        <v>11822.13</v>
      </c>
      <c r="O117" s="2">
        <v>11800</v>
      </c>
      <c r="P117" s="8">
        <v>22.13</v>
      </c>
    </row>
    <row r="118" spans="1:16">
      <c r="A118" s="2">
        <v>2662</v>
      </c>
      <c r="B118" s="16" t="s">
        <v>639</v>
      </c>
      <c r="C118" s="2" t="s">
        <v>640</v>
      </c>
      <c r="D118" s="1" t="s">
        <v>57</v>
      </c>
      <c r="E118" s="2" t="s">
        <v>360</v>
      </c>
      <c r="F118" s="2" t="s">
        <v>641</v>
      </c>
      <c r="G118" s="2">
        <v>2.0499999999999998</v>
      </c>
      <c r="H118" s="2">
        <v>4833</v>
      </c>
      <c r="I118" s="2">
        <v>9907.65</v>
      </c>
      <c r="J118" s="2">
        <v>1600</v>
      </c>
      <c r="K118" s="2">
        <v>200</v>
      </c>
      <c r="L118" s="2">
        <v>11707.65</v>
      </c>
      <c r="M118" s="2">
        <v>351.23</v>
      </c>
      <c r="N118" s="2">
        <v>12058.88</v>
      </c>
      <c r="O118" s="2">
        <v>12000</v>
      </c>
      <c r="P118" s="8">
        <v>58.88</v>
      </c>
    </row>
    <row r="119" spans="1:16">
      <c r="A119" s="2">
        <v>2672</v>
      </c>
      <c r="B119" s="16" t="s">
        <v>659</v>
      </c>
      <c r="C119" s="2" t="s">
        <v>663</v>
      </c>
      <c r="D119" s="1" t="s">
        <v>65</v>
      </c>
      <c r="E119" s="2" t="s">
        <v>27</v>
      </c>
      <c r="F119" s="2" t="s">
        <v>664</v>
      </c>
      <c r="G119" s="2">
        <v>2.0499999999999998</v>
      </c>
      <c r="H119" s="2">
        <v>4850</v>
      </c>
      <c r="I119" s="2">
        <v>9942.5</v>
      </c>
      <c r="J119" s="2">
        <v>1700</v>
      </c>
      <c r="K119" s="2" t="s">
        <v>20</v>
      </c>
      <c r="L119" s="2">
        <v>11642.5</v>
      </c>
      <c r="M119" s="2">
        <v>349.28</v>
      </c>
      <c r="N119" s="2">
        <v>11991.78</v>
      </c>
      <c r="O119" s="2">
        <v>11990</v>
      </c>
      <c r="P119" s="8">
        <v>1.77</v>
      </c>
    </row>
    <row r="120" spans="1:16">
      <c r="A120" s="1">
        <v>2557</v>
      </c>
      <c r="B120" s="15" t="s">
        <v>368</v>
      </c>
      <c r="C120" s="1" t="s">
        <v>369</v>
      </c>
      <c r="D120" s="1" t="s">
        <v>38</v>
      </c>
      <c r="E120" s="1" t="s">
        <v>27</v>
      </c>
      <c r="F120" s="1" t="s">
        <v>370</v>
      </c>
      <c r="G120" s="1">
        <v>2.09</v>
      </c>
      <c r="H120" s="1">
        <v>5020</v>
      </c>
      <c r="I120" s="1">
        <v>10491.8</v>
      </c>
      <c r="J120" s="1">
        <v>1500</v>
      </c>
      <c r="K120" s="1"/>
      <c r="L120" s="1">
        <v>11991.8</v>
      </c>
      <c r="M120" s="1">
        <v>359.75</v>
      </c>
      <c r="N120" s="1">
        <v>12351.55</v>
      </c>
      <c r="O120" s="1">
        <v>12350</v>
      </c>
      <c r="P120" s="7">
        <v>1.55</v>
      </c>
    </row>
    <row r="121" spans="1:16">
      <c r="A121" s="1">
        <v>2520</v>
      </c>
      <c r="B121" s="14" t="s">
        <v>314</v>
      </c>
      <c r="C121" s="1" t="s">
        <v>342</v>
      </c>
      <c r="D121" s="1" t="s">
        <v>57</v>
      </c>
      <c r="E121" s="1" t="s">
        <v>22</v>
      </c>
      <c r="F121" s="1" t="s">
        <v>343</v>
      </c>
      <c r="G121" s="1">
        <v>2.1</v>
      </c>
      <c r="H121" s="1">
        <v>5003</v>
      </c>
      <c r="I121" s="1">
        <v>10506.3</v>
      </c>
      <c r="J121" s="1">
        <v>1500</v>
      </c>
      <c r="K121" s="1" t="s">
        <v>20</v>
      </c>
      <c r="L121" s="1">
        <v>12006.3</v>
      </c>
      <c r="M121" s="1">
        <v>360.19</v>
      </c>
      <c r="N121" s="1">
        <v>12366.49</v>
      </c>
      <c r="O121" s="1">
        <v>12300</v>
      </c>
      <c r="P121" s="7">
        <v>66.489999999999995</v>
      </c>
    </row>
    <row r="122" spans="1:16">
      <c r="A122" s="1">
        <v>2425</v>
      </c>
      <c r="B122" s="15" t="s">
        <v>55</v>
      </c>
      <c r="C122" s="1" t="s">
        <v>56</v>
      </c>
      <c r="D122" s="1" t="s">
        <v>57</v>
      </c>
      <c r="E122" s="1" t="s">
        <v>22</v>
      </c>
      <c r="F122" s="1" t="s">
        <v>60</v>
      </c>
      <c r="G122" s="1">
        <v>2.11</v>
      </c>
      <c r="H122" s="1">
        <v>5033</v>
      </c>
      <c r="I122" s="1">
        <v>10619.63</v>
      </c>
      <c r="J122" s="1">
        <v>1500</v>
      </c>
      <c r="K122" s="1" t="s">
        <v>20</v>
      </c>
      <c r="L122" s="1">
        <v>12119.63</v>
      </c>
      <c r="M122" s="1">
        <v>363.59</v>
      </c>
      <c r="N122" s="1">
        <v>12483.22</v>
      </c>
      <c r="O122" s="1">
        <v>12480</v>
      </c>
      <c r="P122" s="7">
        <v>3.22</v>
      </c>
    </row>
    <row r="123" spans="1:16">
      <c r="A123" s="2">
        <v>2702</v>
      </c>
      <c r="B123" s="16" t="s">
        <v>722</v>
      </c>
      <c r="C123" s="2" t="s">
        <v>723</v>
      </c>
      <c r="D123" s="1" t="s">
        <v>57</v>
      </c>
      <c r="E123" s="2" t="s">
        <v>584</v>
      </c>
      <c r="F123" s="2" t="s">
        <v>724</v>
      </c>
      <c r="G123" s="2">
        <v>2.11</v>
      </c>
      <c r="H123" s="2">
        <v>4850</v>
      </c>
      <c r="I123" s="2">
        <v>10233.5</v>
      </c>
      <c r="J123" s="2">
        <v>1700</v>
      </c>
      <c r="K123" s="2" t="s">
        <v>20</v>
      </c>
      <c r="L123" s="2">
        <v>11933.5</v>
      </c>
      <c r="M123" s="2">
        <v>358.01</v>
      </c>
      <c r="N123" s="2">
        <v>12291.51</v>
      </c>
      <c r="O123" s="2">
        <v>12290</v>
      </c>
      <c r="P123" s="8">
        <v>1.5</v>
      </c>
    </row>
    <row r="124" spans="1:16">
      <c r="A124" s="1">
        <v>2558</v>
      </c>
      <c r="B124" s="14" t="s">
        <v>368</v>
      </c>
      <c r="C124" s="1" t="s">
        <v>371</v>
      </c>
      <c r="D124" s="1" t="s">
        <v>31</v>
      </c>
      <c r="E124" s="1" t="s">
        <v>372</v>
      </c>
      <c r="F124" s="1" t="s">
        <v>373</v>
      </c>
      <c r="G124" s="1">
        <v>2.13</v>
      </c>
      <c r="H124" s="1">
        <v>5020</v>
      </c>
      <c r="I124" s="1">
        <v>10692.6</v>
      </c>
      <c r="J124" s="1">
        <v>1500</v>
      </c>
      <c r="K124" s="1">
        <v>150</v>
      </c>
      <c r="L124" s="1">
        <v>12342.6</v>
      </c>
      <c r="M124" s="1">
        <v>370.28</v>
      </c>
      <c r="N124" s="1">
        <v>12712.88</v>
      </c>
      <c r="O124" s="1">
        <v>12700</v>
      </c>
      <c r="P124" s="7">
        <v>12.88</v>
      </c>
    </row>
    <row r="125" spans="1:16">
      <c r="A125" s="1">
        <v>2459</v>
      </c>
      <c r="B125" s="15" t="s">
        <v>183</v>
      </c>
      <c r="C125" s="1" t="s">
        <v>184</v>
      </c>
      <c r="D125" s="1" t="s">
        <v>185</v>
      </c>
      <c r="E125" s="1" t="s">
        <v>22</v>
      </c>
      <c r="F125" s="1" t="s">
        <v>188</v>
      </c>
      <c r="G125" s="1">
        <v>2.14</v>
      </c>
      <c r="H125" s="1">
        <v>4989</v>
      </c>
      <c r="I125" s="1">
        <v>20654.46</v>
      </c>
      <c r="J125" s="1">
        <v>3000</v>
      </c>
      <c r="K125" s="1" t="s">
        <v>20</v>
      </c>
      <c r="L125" s="1">
        <v>23654.46</v>
      </c>
      <c r="M125" s="1">
        <v>709.63</v>
      </c>
      <c r="N125" s="1">
        <v>24364.09</v>
      </c>
      <c r="O125" s="1">
        <v>24360</v>
      </c>
      <c r="P125" s="7">
        <v>4.09</v>
      </c>
    </row>
    <row r="126" spans="1:16">
      <c r="A126" s="1">
        <v>2450</v>
      </c>
      <c r="B126" s="14" t="s">
        <v>146</v>
      </c>
      <c r="C126" s="1" t="s">
        <v>147</v>
      </c>
      <c r="D126" s="1" t="s">
        <v>148</v>
      </c>
      <c r="E126" s="1" t="s">
        <v>149</v>
      </c>
      <c r="F126" s="1" t="s">
        <v>150</v>
      </c>
      <c r="G126" s="1">
        <v>2.15</v>
      </c>
      <c r="H126" s="1" t="s">
        <v>20</v>
      </c>
      <c r="I126" s="1" t="s">
        <v>20</v>
      </c>
      <c r="J126" s="1" t="s">
        <v>20</v>
      </c>
      <c r="K126" s="1" t="s">
        <v>20</v>
      </c>
      <c r="L126" s="1" t="s">
        <v>20</v>
      </c>
      <c r="M126" s="1" t="s">
        <v>20</v>
      </c>
      <c r="N126" s="1" t="s">
        <v>20</v>
      </c>
      <c r="O126" s="1" t="s">
        <v>20</v>
      </c>
      <c r="P126" s="7" t="s">
        <v>20</v>
      </c>
    </row>
    <row r="127" spans="1:16">
      <c r="A127" s="1">
        <v>2518</v>
      </c>
      <c r="B127" s="14" t="s">
        <v>314</v>
      </c>
      <c r="C127" s="1" t="s">
        <v>338</v>
      </c>
      <c r="D127" s="1" t="s">
        <v>48</v>
      </c>
      <c r="E127" s="1" t="s">
        <v>271</v>
      </c>
      <c r="F127" s="1" t="s">
        <v>339</v>
      </c>
      <c r="G127" s="1">
        <v>2.1800000000000002</v>
      </c>
      <c r="H127" s="1">
        <v>5003</v>
      </c>
      <c r="I127" s="1">
        <v>10906.54</v>
      </c>
      <c r="J127" s="1">
        <v>1500</v>
      </c>
      <c r="K127" s="1" t="s">
        <v>20</v>
      </c>
      <c r="L127" s="1">
        <v>12406.54</v>
      </c>
      <c r="M127" s="1">
        <v>372.2</v>
      </c>
      <c r="N127" s="1">
        <v>12778.74</v>
      </c>
      <c r="O127" s="1">
        <v>12700</v>
      </c>
      <c r="P127" s="7">
        <v>78.739999999999995</v>
      </c>
    </row>
    <row r="128" spans="1:16">
      <c r="A128" s="1">
        <v>2519</v>
      </c>
      <c r="B128" s="15" t="s">
        <v>314</v>
      </c>
      <c r="C128" s="1" t="s">
        <v>340</v>
      </c>
      <c r="D128" s="1" t="s">
        <v>52</v>
      </c>
      <c r="E128" s="1" t="s">
        <v>271</v>
      </c>
      <c r="F128" s="1" t="s">
        <v>341</v>
      </c>
      <c r="G128" s="1">
        <v>2.1800000000000002</v>
      </c>
      <c r="H128" s="1">
        <v>5003</v>
      </c>
      <c r="I128" s="1">
        <v>10906.54</v>
      </c>
      <c r="J128" s="1">
        <v>1500</v>
      </c>
      <c r="K128" s="1" t="s">
        <v>20</v>
      </c>
      <c r="L128" s="1">
        <v>12406.54</v>
      </c>
      <c r="M128" s="1">
        <v>372.2</v>
      </c>
      <c r="N128" s="1">
        <v>12778.74</v>
      </c>
      <c r="O128" s="1">
        <v>12700</v>
      </c>
      <c r="P128" s="7">
        <v>78.739999999999995</v>
      </c>
    </row>
    <row r="129" spans="1:16">
      <c r="A129" s="1">
        <v>2477</v>
      </c>
      <c r="B129" s="15" t="s">
        <v>249</v>
      </c>
      <c r="C129" s="1" t="s">
        <v>250</v>
      </c>
      <c r="D129" s="1" t="s">
        <v>45</v>
      </c>
      <c r="E129" s="1" t="s">
        <v>251</v>
      </c>
      <c r="F129" s="1" t="s">
        <v>252</v>
      </c>
      <c r="G129" s="1">
        <v>2.2000000000000002</v>
      </c>
      <c r="H129" s="1">
        <v>5060</v>
      </c>
      <c r="I129" s="1">
        <v>11132</v>
      </c>
      <c r="J129" s="1">
        <v>1500</v>
      </c>
      <c r="K129" s="1" t="s">
        <v>20</v>
      </c>
      <c r="L129" s="1">
        <v>12632</v>
      </c>
      <c r="M129" s="1">
        <v>378.96</v>
      </c>
      <c r="N129" s="1">
        <v>13010.96</v>
      </c>
      <c r="O129" s="1">
        <v>13000</v>
      </c>
      <c r="P129" s="7">
        <v>10.96</v>
      </c>
    </row>
    <row r="130" spans="1:16">
      <c r="A130" s="1">
        <v>2589</v>
      </c>
      <c r="B130" s="15" t="s">
        <v>443</v>
      </c>
      <c r="C130" s="1" t="s">
        <v>446</v>
      </c>
      <c r="D130" s="1" t="s">
        <v>57</v>
      </c>
      <c r="E130" s="1" t="s">
        <v>140</v>
      </c>
      <c r="F130" s="1" t="s">
        <v>447</v>
      </c>
      <c r="G130" s="1">
        <v>2.23</v>
      </c>
      <c r="H130" s="1">
        <v>4850</v>
      </c>
      <c r="I130" s="1">
        <v>10815.5</v>
      </c>
      <c r="J130" s="1">
        <v>1500</v>
      </c>
      <c r="K130" s="1">
        <v>80</v>
      </c>
      <c r="L130" s="1">
        <v>12395.5</v>
      </c>
      <c r="M130" s="1">
        <v>371.86500000000001</v>
      </c>
      <c r="N130" s="1">
        <v>12767.37</v>
      </c>
      <c r="O130" s="1">
        <v>12750</v>
      </c>
      <c r="P130" s="7">
        <v>17.364999999999998</v>
      </c>
    </row>
    <row r="131" spans="1:16">
      <c r="A131" s="1">
        <v>2513</v>
      </c>
      <c r="B131" s="15" t="s">
        <v>314</v>
      </c>
      <c r="C131" s="1" t="s">
        <v>329</v>
      </c>
      <c r="D131" s="1" t="s">
        <v>31</v>
      </c>
      <c r="E131" s="1"/>
      <c r="F131" s="1" t="s">
        <v>330</v>
      </c>
      <c r="G131" s="1">
        <v>2.25</v>
      </c>
      <c r="H131" s="1">
        <v>5003</v>
      </c>
      <c r="I131" s="1">
        <v>11256.75</v>
      </c>
      <c r="J131" s="1">
        <v>1400</v>
      </c>
      <c r="K131" s="1" t="s">
        <v>20</v>
      </c>
      <c r="L131" s="1">
        <v>12656.75</v>
      </c>
      <c r="M131" s="1">
        <v>379.7</v>
      </c>
      <c r="N131" s="1">
        <v>13036.45</v>
      </c>
      <c r="O131" s="1">
        <v>13000</v>
      </c>
      <c r="P131" s="7">
        <v>36.450000000000003</v>
      </c>
    </row>
    <row r="132" spans="1:16">
      <c r="A132" s="1">
        <v>2586</v>
      </c>
      <c r="B132" s="14" t="s">
        <v>433</v>
      </c>
      <c r="C132" s="1" t="s">
        <v>441</v>
      </c>
      <c r="D132" s="1" t="s">
        <v>48</v>
      </c>
      <c r="E132" s="1" t="s">
        <v>27</v>
      </c>
      <c r="F132" s="1" t="s">
        <v>330</v>
      </c>
      <c r="G132" s="1">
        <v>2.25</v>
      </c>
      <c r="H132" s="1">
        <v>4850</v>
      </c>
      <c r="I132" s="1">
        <v>10912.5</v>
      </c>
      <c r="J132" s="1">
        <v>1500</v>
      </c>
      <c r="K132" s="1" t="s">
        <v>20</v>
      </c>
      <c r="L132" s="1">
        <v>12412.5</v>
      </c>
      <c r="M132" s="1">
        <v>372.375</v>
      </c>
      <c r="N132" s="1">
        <v>12784.88</v>
      </c>
      <c r="O132" s="1">
        <v>12784</v>
      </c>
      <c r="P132" s="7">
        <v>0.875</v>
      </c>
    </row>
    <row r="133" spans="1:16">
      <c r="A133" s="1">
        <v>2433</v>
      </c>
      <c r="B133" s="15" t="s">
        <v>82</v>
      </c>
      <c r="C133" s="1" t="s">
        <v>86</v>
      </c>
      <c r="D133" s="1" t="s">
        <v>87</v>
      </c>
      <c r="E133" s="1" t="s">
        <v>27</v>
      </c>
      <c r="F133" s="1" t="s">
        <v>88</v>
      </c>
      <c r="G133" s="1">
        <v>2.27</v>
      </c>
      <c r="H133" s="1">
        <v>5095</v>
      </c>
      <c r="I133" s="1">
        <v>11565.65</v>
      </c>
      <c r="J133" s="1">
        <v>1600</v>
      </c>
      <c r="K133" s="1" t="s">
        <v>20</v>
      </c>
      <c r="L133" s="1">
        <v>13165.65</v>
      </c>
      <c r="M133" s="1">
        <v>394.97</v>
      </c>
      <c r="N133" s="1">
        <v>13560.62</v>
      </c>
      <c r="O133" s="1">
        <v>13560</v>
      </c>
      <c r="P133" s="7">
        <v>0.62</v>
      </c>
    </row>
    <row r="134" spans="1:16">
      <c r="A134" s="1">
        <v>2588</v>
      </c>
      <c r="B134" s="14" t="s">
        <v>443</v>
      </c>
      <c r="C134" s="1" t="s">
        <v>444</v>
      </c>
      <c r="D134" s="1" t="s">
        <v>57</v>
      </c>
      <c r="E134" s="1" t="s">
        <v>27</v>
      </c>
      <c r="F134" s="1" t="s">
        <v>445</v>
      </c>
      <c r="G134" s="1">
        <v>2.29</v>
      </c>
      <c r="H134" s="1">
        <v>4850</v>
      </c>
      <c r="I134" s="1">
        <v>11106.5</v>
      </c>
      <c r="J134" s="1">
        <v>1500</v>
      </c>
      <c r="K134" s="1" t="s">
        <v>20</v>
      </c>
      <c r="L134" s="1">
        <v>12606.5</v>
      </c>
      <c r="M134" s="1">
        <v>378.19499999999999</v>
      </c>
      <c r="N134" s="1">
        <v>12984.7</v>
      </c>
      <c r="O134" s="1">
        <v>12980</v>
      </c>
      <c r="P134" s="7">
        <v>4.6950000000000003</v>
      </c>
    </row>
    <row r="135" spans="1:16">
      <c r="A135" s="1">
        <v>2572</v>
      </c>
      <c r="B135" s="14" t="s">
        <v>399</v>
      </c>
      <c r="C135" s="1" t="s">
        <v>408</v>
      </c>
      <c r="D135" s="1" t="s">
        <v>31</v>
      </c>
      <c r="E135" s="1" t="s">
        <v>271</v>
      </c>
      <c r="F135" s="1" t="s">
        <v>409</v>
      </c>
      <c r="G135" s="1">
        <v>2.34</v>
      </c>
      <c r="H135" s="1">
        <v>5036</v>
      </c>
      <c r="I135" s="1">
        <v>11784.24</v>
      </c>
      <c r="J135" s="1">
        <v>1500</v>
      </c>
      <c r="K135" s="1" t="s">
        <v>20</v>
      </c>
      <c r="L135" s="1">
        <v>13284.24</v>
      </c>
      <c r="M135" s="1">
        <v>398.53</v>
      </c>
      <c r="N135" s="1">
        <v>13682.77</v>
      </c>
      <c r="O135" s="1">
        <v>13780</v>
      </c>
      <c r="P135" s="7">
        <v>-97.23</v>
      </c>
    </row>
    <row r="136" spans="1:16">
      <c r="A136" s="1">
        <v>2612</v>
      </c>
      <c r="B136" s="15" t="s">
        <v>516</v>
      </c>
      <c r="C136" s="1" t="s">
        <v>522</v>
      </c>
      <c r="D136" s="1" t="s">
        <v>52</v>
      </c>
      <c r="E136" s="1" t="s">
        <v>27</v>
      </c>
      <c r="F136" s="1" t="s">
        <v>523</v>
      </c>
      <c r="G136" s="1">
        <v>2.35</v>
      </c>
      <c r="H136" s="1">
        <v>4843</v>
      </c>
      <c r="I136" s="1">
        <v>11381.05</v>
      </c>
      <c r="J136" s="1">
        <v>1500</v>
      </c>
      <c r="K136" s="1" t="s">
        <v>20</v>
      </c>
      <c r="L136" s="1">
        <v>12881.05</v>
      </c>
      <c r="M136" s="1">
        <v>386.43150000000003</v>
      </c>
      <c r="N136" s="1">
        <v>13267.482</v>
      </c>
      <c r="O136" s="1">
        <v>13260</v>
      </c>
      <c r="P136" s="7">
        <v>7.4814999999999996</v>
      </c>
    </row>
    <row r="137" spans="1:16">
      <c r="A137" s="1">
        <v>2438</v>
      </c>
      <c r="B137" s="14" t="s">
        <v>97</v>
      </c>
      <c r="C137" s="1" t="s">
        <v>101</v>
      </c>
      <c r="D137" s="1" t="s">
        <v>20</v>
      </c>
      <c r="E137" s="1" t="s">
        <v>102</v>
      </c>
      <c r="F137" s="1" t="s">
        <v>103</v>
      </c>
      <c r="G137" s="1">
        <v>2.36</v>
      </c>
      <c r="H137" s="1">
        <v>4975</v>
      </c>
      <c r="I137" s="1">
        <v>11741</v>
      </c>
      <c r="J137" s="1">
        <v>1500</v>
      </c>
      <c r="K137" s="1" t="s">
        <v>20</v>
      </c>
      <c r="L137" s="1">
        <v>13241</v>
      </c>
      <c r="M137" s="1">
        <v>397.23</v>
      </c>
      <c r="N137" s="1">
        <v>13638.23</v>
      </c>
      <c r="O137" s="1">
        <v>13630</v>
      </c>
      <c r="P137" s="7">
        <v>8.23</v>
      </c>
    </row>
    <row r="138" spans="1:16">
      <c r="A138" s="1">
        <v>2514</v>
      </c>
      <c r="B138" s="14" t="s">
        <v>314</v>
      </c>
      <c r="C138" s="1" t="s">
        <v>331</v>
      </c>
      <c r="D138" s="1" t="s">
        <v>35</v>
      </c>
      <c r="E138" s="1" t="s">
        <v>27</v>
      </c>
      <c r="F138" s="1" t="s">
        <v>332</v>
      </c>
      <c r="G138" s="1">
        <v>2.37</v>
      </c>
      <c r="H138" s="1">
        <v>5003</v>
      </c>
      <c r="I138" s="1">
        <v>11857.11</v>
      </c>
      <c r="J138" s="1">
        <v>1400</v>
      </c>
      <c r="K138" s="1" t="s">
        <v>20</v>
      </c>
      <c r="L138" s="1">
        <v>13257.11</v>
      </c>
      <c r="M138" s="1">
        <v>397.71</v>
      </c>
      <c r="N138" s="1">
        <v>13654.82</v>
      </c>
      <c r="O138" s="1">
        <v>13650</v>
      </c>
      <c r="P138" s="7">
        <v>4.82</v>
      </c>
    </row>
    <row r="139" spans="1:16">
      <c r="A139" s="1">
        <v>2465</v>
      </c>
      <c r="B139" s="15" t="s">
        <v>210</v>
      </c>
      <c r="C139" s="1" t="s">
        <v>211</v>
      </c>
      <c r="D139" s="1" t="s">
        <v>195</v>
      </c>
      <c r="E139" s="1" t="s">
        <v>140</v>
      </c>
      <c r="F139" s="1" t="s">
        <v>212</v>
      </c>
      <c r="G139" s="1">
        <v>2.38</v>
      </c>
      <c r="H139" s="1">
        <v>5034</v>
      </c>
      <c r="I139" s="1">
        <v>11980.92</v>
      </c>
      <c r="J139" s="1">
        <v>1500</v>
      </c>
      <c r="K139" s="1">
        <v>30</v>
      </c>
      <c r="L139" s="1">
        <v>13510.92</v>
      </c>
      <c r="M139" s="1">
        <v>405.33</v>
      </c>
      <c r="N139" s="1">
        <v>13916.25</v>
      </c>
      <c r="O139" s="1">
        <v>13900</v>
      </c>
      <c r="P139" s="7">
        <v>16.25</v>
      </c>
    </row>
    <row r="140" spans="1:16">
      <c r="A140" s="2">
        <v>2661</v>
      </c>
      <c r="B140" s="17" t="s">
        <v>634</v>
      </c>
      <c r="C140" s="2" t="s">
        <v>637</v>
      </c>
      <c r="D140" s="1" t="s">
        <v>57</v>
      </c>
      <c r="E140" s="2" t="s">
        <v>27</v>
      </c>
      <c r="F140" s="2" t="s">
        <v>638</v>
      </c>
      <c r="G140" s="2">
        <v>2.38</v>
      </c>
      <c r="H140" s="2">
        <v>4870</v>
      </c>
      <c r="I140" s="2">
        <v>11590.6</v>
      </c>
      <c r="J140" s="2">
        <v>1600</v>
      </c>
      <c r="K140" s="2" t="s">
        <v>20</v>
      </c>
      <c r="L140" s="2">
        <v>13190.6</v>
      </c>
      <c r="M140" s="2">
        <v>395.72</v>
      </c>
      <c r="N140" s="2">
        <v>13586.32</v>
      </c>
      <c r="O140" s="2">
        <v>13582</v>
      </c>
      <c r="P140" s="8">
        <v>4.32</v>
      </c>
    </row>
    <row r="141" spans="1:16">
      <c r="A141" s="2">
        <v>2674</v>
      </c>
      <c r="B141" s="16" t="s">
        <v>665</v>
      </c>
      <c r="C141" s="2" t="s">
        <v>668</v>
      </c>
      <c r="D141" s="1" t="s">
        <v>31</v>
      </c>
      <c r="E141" s="2" t="s">
        <v>27</v>
      </c>
      <c r="F141" s="2" t="s">
        <v>669</v>
      </c>
      <c r="G141" s="2">
        <v>2.39</v>
      </c>
      <c r="H141" s="2">
        <v>4865</v>
      </c>
      <c r="I141" s="2">
        <v>11627.35</v>
      </c>
      <c r="J141" s="2">
        <v>1700</v>
      </c>
      <c r="K141" s="2" t="s">
        <v>20</v>
      </c>
      <c r="L141" s="2">
        <v>13327.35</v>
      </c>
      <c r="M141" s="2">
        <v>399.82</v>
      </c>
      <c r="N141" s="2">
        <v>13727.17</v>
      </c>
      <c r="O141" s="2">
        <v>13700</v>
      </c>
      <c r="P141" s="8">
        <v>27.17</v>
      </c>
    </row>
    <row r="142" spans="1:16">
      <c r="A142" s="1">
        <v>2464</v>
      </c>
      <c r="B142" s="14" t="s">
        <v>203</v>
      </c>
      <c r="C142" s="1" t="s">
        <v>207</v>
      </c>
      <c r="D142" s="1" t="s">
        <v>208</v>
      </c>
      <c r="E142" s="1" t="s">
        <v>22</v>
      </c>
      <c r="F142" s="1" t="s">
        <v>209</v>
      </c>
      <c r="G142" s="1">
        <v>2.4</v>
      </c>
      <c r="H142" s="1">
        <v>5033</v>
      </c>
      <c r="I142" s="1">
        <v>12079.2</v>
      </c>
      <c r="J142" s="1">
        <v>1500</v>
      </c>
      <c r="K142" s="1" t="s">
        <v>20</v>
      </c>
      <c r="L142" s="1">
        <v>13579.2</v>
      </c>
      <c r="M142" s="1">
        <v>407.38</v>
      </c>
      <c r="N142" s="1">
        <v>13986.58</v>
      </c>
      <c r="O142" s="1">
        <v>13980</v>
      </c>
      <c r="P142" s="7">
        <v>6.58</v>
      </c>
    </row>
    <row r="143" spans="1:16">
      <c r="A143" s="2">
        <v>2647</v>
      </c>
      <c r="B143" s="17" t="s">
        <v>604</v>
      </c>
      <c r="C143" s="2" t="s">
        <v>605</v>
      </c>
      <c r="D143" s="1" t="s">
        <v>48</v>
      </c>
      <c r="E143" s="2" t="s">
        <v>606</v>
      </c>
      <c r="F143" s="2" t="s">
        <v>607</v>
      </c>
      <c r="G143" s="2">
        <v>2.42</v>
      </c>
      <c r="H143" s="2">
        <v>4890</v>
      </c>
      <c r="I143" s="2">
        <v>11833.8</v>
      </c>
      <c r="J143" s="2">
        <v>1600</v>
      </c>
      <c r="K143" s="2" t="s">
        <v>20</v>
      </c>
      <c r="L143" s="2">
        <v>13433.8</v>
      </c>
      <c r="M143" s="2">
        <v>403.01</v>
      </c>
      <c r="N143" s="2">
        <v>13836.81</v>
      </c>
      <c r="O143" s="2">
        <v>13800</v>
      </c>
      <c r="P143" s="8">
        <v>36.81</v>
      </c>
    </row>
    <row r="144" spans="1:16">
      <c r="A144" s="1">
        <v>2451</v>
      </c>
      <c r="B144" s="14" t="s">
        <v>146</v>
      </c>
      <c r="C144" s="1" t="s">
        <v>152</v>
      </c>
      <c r="D144" s="1" t="s">
        <v>153</v>
      </c>
      <c r="E144" s="1" t="s">
        <v>118</v>
      </c>
      <c r="F144" s="1" t="s">
        <v>154</v>
      </c>
      <c r="G144" s="1">
        <v>2.4300000000000002</v>
      </c>
      <c r="H144" s="1">
        <v>4962</v>
      </c>
      <c r="I144" s="1">
        <v>12057.66</v>
      </c>
      <c r="J144" s="1">
        <v>1400</v>
      </c>
      <c r="K144" s="1" t="s">
        <v>20</v>
      </c>
      <c r="L144" s="1">
        <v>13457.66</v>
      </c>
      <c r="M144" s="1">
        <v>403.72980000000001</v>
      </c>
      <c r="N144" s="1">
        <v>13861.39</v>
      </c>
      <c r="O144" s="1">
        <v>13860</v>
      </c>
      <c r="P144" s="7">
        <v>1.3897999999999999</v>
      </c>
    </row>
    <row r="145" spans="1:16">
      <c r="A145" s="2">
        <v>2663</v>
      </c>
      <c r="B145" s="17" t="s">
        <v>639</v>
      </c>
      <c r="C145" s="2" t="s">
        <v>642</v>
      </c>
      <c r="D145" s="1" t="s">
        <v>62</v>
      </c>
      <c r="E145" s="2" t="s">
        <v>27</v>
      </c>
      <c r="F145" s="2" t="s">
        <v>643</v>
      </c>
      <c r="G145" s="2">
        <v>2.44</v>
      </c>
      <c r="H145" s="2">
        <v>4833</v>
      </c>
      <c r="I145" s="2">
        <v>11792.52</v>
      </c>
      <c r="J145" s="2">
        <v>1600</v>
      </c>
      <c r="K145" s="2" t="s">
        <v>20</v>
      </c>
      <c r="L145" s="2">
        <v>13392.52</v>
      </c>
      <c r="M145" s="2">
        <v>401.78</v>
      </c>
      <c r="N145" s="2">
        <v>13794.3</v>
      </c>
      <c r="O145" s="2">
        <v>13794</v>
      </c>
      <c r="P145" s="8">
        <v>0.3</v>
      </c>
    </row>
    <row r="146" spans="1:16">
      <c r="A146" s="1">
        <v>2597</v>
      </c>
      <c r="B146" s="15" t="s">
        <v>464</v>
      </c>
      <c r="C146" s="1" t="s">
        <v>465</v>
      </c>
      <c r="D146" s="1" t="s">
        <v>45</v>
      </c>
      <c r="E146" s="1" t="s">
        <v>42</v>
      </c>
      <c r="F146" s="1" t="s">
        <v>466</v>
      </c>
      <c r="G146" s="1">
        <v>2.46</v>
      </c>
      <c r="H146" s="1">
        <v>4785</v>
      </c>
      <c r="I146" s="1">
        <v>11771.1</v>
      </c>
      <c r="J146" s="1">
        <v>1400</v>
      </c>
      <c r="K146" s="1">
        <v>200</v>
      </c>
      <c r="L146" s="1">
        <v>13371.1</v>
      </c>
      <c r="M146" s="1">
        <v>401.13299999999998</v>
      </c>
      <c r="N146" s="1">
        <v>13772.23</v>
      </c>
      <c r="O146" s="1">
        <v>13770</v>
      </c>
      <c r="P146" s="7">
        <v>2.2330000000000001</v>
      </c>
    </row>
    <row r="147" spans="1:16">
      <c r="A147" s="1">
        <v>2577</v>
      </c>
      <c r="B147" s="15" t="s">
        <v>418</v>
      </c>
      <c r="C147" s="1" t="s">
        <v>419</v>
      </c>
      <c r="D147" s="1" t="s">
        <v>57</v>
      </c>
      <c r="E147" s="1" t="s">
        <v>27</v>
      </c>
      <c r="F147" s="1" t="s">
        <v>420</v>
      </c>
      <c r="G147" s="1">
        <v>2.4700000000000002</v>
      </c>
      <c r="H147" s="1">
        <v>4984</v>
      </c>
      <c r="I147" s="1">
        <v>12310.48</v>
      </c>
      <c r="J147" s="1">
        <v>1500</v>
      </c>
      <c r="K147" s="1" t="s">
        <v>20</v>
      </c>
      <c r="L147" s="1">
        <v>13810.48</v>
      </c>
      <c r="M147" s="1">
        <v>414.31</v>
      </c>
      <c r="N147" s="1">
        <v>14224.79</v>
      </c>
      <c r="O147" s="1">
        <v>14220</v>
      </c>
      <c r="P147" s="7">
        <v>4.79</v>
      </c>
    </row>
    <row r="148" spans="1:16">
      <c r="A148" s="1">
        <v>2504</v>
      </c>
      <c r="B148" s="14" t="s">
        <v>266</v>
      </c>
      <c r="C148" s="1" t="s">
        <v>312</v>
      </c>
      <c r="D148" s="1" t="s">
        <v>69</v>
      </c>
      <c r="E148" s="1" t="s">
        <v>22</v>
      </c>
      <c r="F148" s="1" t="s">
        <v>313</v>
      </c>
      <c r="G148" s="1">
        <v>2.5099999999999998</v>
      </c>
      <c r="H148" s="1">
        <v>5013</v>
      </c>
      <c r="I148" s="1">
        <v>12582.63</v>
      </c>
      <c r="J148" s="1">
        <v>1500</v>
      </c>
      <c r="K148" s="1" t="s">
        <v>20</v>
      </c>
      <c r="L148" s="1">
        <v>14082.63</v>
      </c>
      <c r="M148" s="1">
        <v>422.48</v>
      </c>
      <c r="N148" s="1">
        <v>14505.11</v>
      </c>
      <c r="O148" s="1">
        <v>14500</v>
      </c>
      <c r="P148" s="7">
        <v>5.1100000000000003</v>
      </c>
    </row>
    <row r="149" spans="1:16">
      <c r="A149" s="1">
        <v>2559</v>
      </c>
      <c r="B149" s="15" t="s">
        <v>368</v>
      </c>
      <c r="C149" s="1" t="s">
        <v>374</v>
      </c>
      <c r="D149" s="1" t="s">
        <v>45</v>
      </c>
      <c r="E149" s="1" t="s">
        <v>53</v>
      </c>
      <c r="F149" s="1" t="s">
        <v>375</v>
      </c>
      <c r="G149" s="1">
        <v>2.52</v>
      </c>
      <c r="H149" s="1">
        <v>5020</v>
      </c>
      <c r="I149" s="1">
        <v>12550</v>
      </c>
      <c r="J149" s="1">
        <v>1700</v>
      </c>
      <c r="K149" s="1" t="s">
        <v>20</v>
      </c>
      <c r="L149" s="1">
        <v>14250</v>
      </c>
      <c r="M149" s="1">
        <v>427.5</v>
      </c>
      <c r="N149" s="1">
        <v>14677.5</v>
      </c>
      <c r="O149" s="1">
        <v>14600</v>
      </c>
      <c r="P149" s="7">
        <v>77.5</v>
      </c>
    </row>
    <row r="150" spans="1:16">
      <c r="A150" s="2">
        <v>2684</v>
      </c>
      <c r="B150" s="16" t="s">
        <v>679</v>
      </c>
      <c r="C150" s="2" t="s">
        <v>684</v>
      </c>
      <c r="D150" s="1" t="s">
        <v>65</v>
      </c>
      <c r="E150" s="2" t="s">
        <v>27</v>
      </c>
      <c r="F150" s="2" t="s">
        <v>685</v>
      </c>
      <c r="G150" s="2">
        <v>2.5499999999999998</v>
      </c>
      <c r="H150" s="2">
        <v>4860</v>
      </c>
      <c r="I150" s="2">
        <v>12393</v>
      </c>
      <c r="J150" s="2">
        <v>1700</v>
      </c>
      <c r="K150" s="2" t="s">
        <v>20</v>
      </c>
      <c r="L150" s="2">
        <v>14093</v>
      </c>
      <c r="M150" s="2">
        <v>422.79</v>
      </c>
      <c r="N150" s="2">
        <v>14515.79</v>
      </c>
      <c r="O150" s="2">
        <v>14500</v>
      </c>
      <c r="P150" s="8">
        <v>15.79</v>
      </c>
    </row>
    <row r="151" spans="1:16">
      <c r="A151" s="2">
        <v>2675</v>
      </c>
      <c r="B151" s="17" t="s">
        <v>670</v>
      </c>
      <c r="C151" s="2" t="s">
        <v>640</v>
      </c>
      <c r="D151" s="1" t="s">
        <v>35</v>
      </c>
      <c r="E151" s="2" t="s">
        <v>360</v>
      </c>
      <c r="F151" s="2" t="s">
        <v>671</v>
      </c>
      <c r="G151" s="2">
        <v>2.6</v>
      </c>
      <c r="H151" s="2">
        <v>4833</v>
      </c>
      <c r="I151" s="2">
        <v>12565.8</v>
      </c>
      <c r="J151" s="2">
        <v>1700</v>
      </c>
      <c r="K151" s="2">
        <v>200</v>
      </c>
      <c r="L151" s="2">
        <v>14465.8</v>
      </c>
      <c r="M151" s="2">
        <v>433.97</v>
      </c>
      <c r="N151" s="2">
        <v>14899.77</v>
      </c>
      <c r="O151" s="2">
        <v>14890</v>
      </c>
      <c r="P151" s="8">
        <v>9.77</v>
      </c>
    </row>
    <row r="152" spans="1:16">
      <c r="A152" s="1">
        <v>2533</v>
      </c>
      <c r="B152" s="14" t="s">
        <v>385</v>
      </c>
      <c r="C152" s="1" t="s">
        <v>386</v>
      </c>
      <c r="D152" s="1" t="s">
        <v>62</v>
      </c>
      <c r="E152" s="1" t="s">
        <v>53</v>
      </c>
      <c r="F152" s="1" t="s">
        <v>387</v>
      </c>
      <c r="G152" s="1">
        <v>2.63</v>
      </c>
      <c r="H152" s="1">
        <v>5041</v>
      </c>
      <c r="I152" s="1">
        <v>13257.83</v>
      </c>
      <c r="J152" s="1">
        <v>1200</v>
      </c>
      <c r="K152" s="1" t="s">
        <v>20</v>
      </c>
      <c r="L152" s="1">
        <v>14457.83</v>
      </c>
      <c r="M152" s="1">
        <v>433.73</v>
      </c>
      <c r="N152" s="1">
        <v>14891.56</v>
      </c>
      <c r="O152" s="1">
        <v>14890</v>
      </c>
      <c r="P152" s="7">
        <v>1.56</v>
      </c>
    </row>
    <row r="153" spans="1:16">
      <c r="A153" s="2">
        <v>2707</v>
      </c>
      <c r="B153" s="17" t="s">
        <v>729</v>
      </c>
      <c r="C153" s="2" t="s">
        <v>734</v>
      </c>
      <c r="D153" s="1" t="s">
        <v>48</v>
      </c>
      <c r="E153" s="2" t="s">
        <v>360</v>
      </c>
      <c r="F153" s="2" t="s">
        <v>735</v>
      </c>
      <c r="G153" s="2">
        <v>2.64</v>
      </c>
      <c r="H153" s="2">
        <v>4830</v>
      </c>
      <c r="I153" s="2">
        <v>12751.2</v>
      </c>
      <c r="J153" s="2">
        <v>1700</v>
      </c>
      <c r="K153" s="2">
        <v>200</v>
      </c>
      <c r="L153" s="2">
        <v>14651.2</v>
      </c>
      <c r="M153" s="2">
        <v>439.54</v>
      </c>
      <c r="N153" s="2">
        <v>15090.74</v>
      </c>
      <c r="O153" s="2">
        <v>15090</v>
      </c>
      <c r="P153" s="8">
        <v>0.74</v>
      </c>
    </row>
    <row r="154" spans="1:16">
      <c r="A154" s="1">
        <v>2479</v>
      </c>
      <c r="B154" s="15" t="s">
        <v>253</v>
      </c>
      <c r="C154" s="1" t="s">
        <v>254</v>
      </c>
      <c r="D154" s="1" t="s">
        <v>52</v>
      </c>
      <c r="E154" s="1" t="s">
        <v>247</v>
      </c>
      <c r="F154" s="1" t="s">
        <v>256</v>
      </c>
      <c r="G154" s="1">
        <v>2.69</v>
      </c>
      <c r="H154" s="1">
        <v>5155</v>
      </c>
      <c r="I154" s="1">
        <v>13866.95</v>
      </c>
      <c r="J154" s="1">
        <v>1500</v>
      </c>
      <c r="K154" s="1">
        <v>1500</v>
      </c>
      <c r="L154" s="1">
        <v>16866.95</v>
      </c>
      <c r="M154" s="1">
        <v>506.01</v>
      </c>
      <c r="N154" s="1">
        <v>17372.96</v>
      </c>
      <c r="O154" s="1">
        <v>17370</v>
      </c>
      <c r="P154" s="7">
        <v>2.96</v>
      </c>
    </row>
    <row r="155" spans="1:16">
      <c r="A155" s="1">
        <v>2580</v>
      </c>
      <c r="B155" s="14" t="s">
        <v>426</v>
      </c>
      <c r="C155" s="1" t="s">
        <v>427</v>
      </c>
      <c r="D155" s="1" t="s">
        <v>69</v>
      </c>
      <c r="E155" s="1" t="s">
        <v>22</v>
      </c>
      <c r="F155" s="1" t="s">
        <v>428</v>
      </c>
      <c r="G155" s="1">
        <v>2.74</v>
      </c>
      <c r="H155" s="1">
        <v>4974</v>
      </c>
      <c r="I155" s="1">
        <v>13628.76</v>
      </c>
      <c r="J155" s="1">
        <v>1500</v>
      </c>
      <c r="K155" s="1" t="s">
        <v>20</v>
      </c>
      <c r="L155" s="1">
        <v>15128.76</v>
      </c>
      <c r="M155" s="1">
        <v>453.86</v>
      </c>
      <c r="N155" s="1">
        <v>15582.62</v>
      </c>
      <c r="O155" s="1">
        <v>15500</v>
      </c>
      <c r="P155" s="7">
        <v>82.62</v>
      </c>
    </row>
    <row r="156" spans="1:16">
      <c r="A156" s="1">
        <v>2487</v>
      </c>
      <c r="B156" s="15" t="s">
        <v>266</v>
      </c>
      <c r="C156" s="1" t="s">
        <v>275</v>
      </c>
      <c r="D156" s="1" t="s">
        <v>62</v>
      </c>
      <c r="E156" s="1" t="s">
        <v>118</v>
      </c>
      <c r="F156" s="1" t="s">
        <v>277</v>
      </c>
      <c r="G156" s="1">
        <v>2.75</v>
      </c>
      <c r="H156" s="1">
        <v>5013</v>
      </c>
      <c r="I156" s="1">
        <v>13785.75</v>
      </c>
      <c r="J156" s="1">
        <v>1200</v>
      </c>
      <c r="K156" s="1" t="s">
        <v>20</v>
      </c>
      <c r="L156" s="1">
        <v>14985.75</v>
      </c>
      <c r="M156" s="1">
        <v>449.57</v>
      </c>
      <c r="N156" s="1">
        <v>15435.32</v>
      </c>
      <c r="O156" s="1">
        <v>15430</v>
      </c>
      <c r="P156" s="7">
        <v>5.32</v>
      </c>
    </row>
    <row r="157" spans="1:16">
      <c r="A157" s="1">
        <v>2522</v>
      </c>
      <c r="B157" s="14" t="s">
        <v>314</v>
      </c>
      <c r="C157" s="1" t="s">
        <v>346</v>
      </c>
      <c r="D157" s="1" t="s">
        <v>62</v>
      </c>
      <c r="E157" s="1" t="s">
        <v>22</v>
      </c>
      <c r="F157" s="1" t="s">
        <v>347</v>
      </c>
      <c r="G157" s="1">
        <v>2.75</v>
      </c>
      <c r="H157" s="1">
        <v>5003</v>
      </c>
      <c r="I157" s="1">
        <v>13758.25</v>
      </c>
      <c r="J157" s="1">
        <v>1500</v>
      </c>
      <c r="K157" s="1" t="s">
        <v>20</v>
      </c>
      <c r="L157" s="1">
        <v>15258.25</v>
      </c>
      <c r="M157" s="1">
        <v>457.75</v>
      </c>
      <c r="N157" s="1">
        <v>15716</v>
      </c>
      <c r="O157" s="1">
        <v>15700</v>
      </c>
      <c r="P157" s="7">
        <v>16</v>
      </c>
    </row>
    <row r="158" spans="1:16">
      <c r="A158" s="1">
        <v>2545</v>
      </c>
      <c r="B158" s="14" t="s">
        <v>483</v>
      </c>
      <c r="C158" s="1" t="s">
        <v>479</v>
      </c>
      <c r="D158" s="1" t="s">
        <v>35</v>
      </c>
      <c r="E158" s="1" t="s">
        <v>22</v>
      </c>
      <c r="F158" s="1" t="s">
        <v>484</v>
      </c>
      <c r="G158" s="1">
        <v>2.76</v>
      </c>
      <c r="H158" s="1">
        <v>4843</v>
      </c>
      <c r="I158" s="1">
        <v>13366.68</v>
      </c>
      <c r="J158" s="1">
        <v>1500</v>
      </c>
      <c r="K158" s="1" t="s">
        <v>20</v>
      </c>
      <c r="L158" s="1">
        <v>14866.68</v>
      </c>
      <c r="M158" s="1">
        <v>446.00040000000001</v>
      </c>
      <c r="N158" s="1">
        <v>15312.68</v>
      </c>
      <c r="O158" s="1">
        <v>15300</v>
      </c>
      <c r="P158" s="7">
        <v>12.680400000000001</v>
      </c>
    </row>
    <row r="159" spans="1:16">
      <c r="A159" s="1">
        <v>2538</v>
      </c>
      <c r="B159" s="15">
        <v>16.112020000000001</v>
      </c>
      <c r="C159" s="1" t="s">
        <v>395</v>
      </c>
      <c r="D159" s="1" t="s">
        <v>62</v>
      </c>
      <c r="E159" s="1" t="s">
        <v>22</v>
      </c>
      <c r="F159" s="1" t="s">
        <v>396</v>
      </c>
      <c r="G159" s="1">
        <v>2.78</v>
      </c>
      <c r="H159" s="1">
        <v>5041</v>
      </c>
      <c r="I159" s="1">
        <v>14013.98</v>
      </c>
      <c r="J159" s="1">
        <v>1400</v>
      </c>
      <c r="K159" s="1" t="s">
        <v>20</v>
      </c>
      <c r="L159" s="1">
        <v>15413.98</v>
      </c>
      <c r="M159" s="1">
        <v>462.42</v>
      </c>
      <c r="N159" s="1">
        <v>15876.4</v>
      </c>
      <c r="O159" s="1">
        <v>15800</v>
      </c>
      <c r="P159" s="7">
        <v>76.400000000000006</v>
      </c>
    </row>
    <row r="160" spans="1:16">
      <c r="A160" s="1">
        <v>2600</v>
      </c>
      <c r="B160" s="14" t="s">
        <v>464</v>
      </c>
      <c r="C160" s="1" t="s">
        <v>471</v>
      </c>
      <c r="D160" s="1" t="s">
        <v>57</v>
      </c>
      <c r="E160" s="1" t="s">
        <v>22</v>
      </c>
      <c r="F160" s="1" t="s">
        <v>472</v>
      </c>
      <c r="G160" s="1">
        <v>2.78</v>
      </c>
      <c r="H160" s="1">
        <v>4785</v>
      </c>
      <c r="I160" s="1">
        <v>13302.3</v>
      </c>
      <c r="J160" s="1">
        <v>1400</v>
      </c>
      <c r="K160" s="1" t="s">
        <v>20</v>
      </c>
      <c r="L160" s="1">
        <v>14702.3</v>
      </c>
      <c r="M160" s="1">
        <v>441.06900000000002</v>
      </c>
      <c r="N160" s="1">
        <v>15143.37</v>
      </c>
      <c r="O160" s="1">
        <v>15050</v>
      </c>
      <c r="P160" s="7">
        <v>93.369</v>
      </c>
    </row>
    <row r="161" spans="1:16">
      <c r="A161" s="2">
        <v>2687</v>
      </c>
      <c r="B161" s="17" t="s">
        <v>686</v>
      </c>
      <c r="C161" s="2" t="s">
        <v>691</v>
      </c>
      <c r="D161" s="1" t="s">
        <v>48</v>
      </c>
      <c r="E161" s="2" t="s">
        <v>72</v>
      </c>
      <c r="F161" s="2" t="s">
        <v>692</v>
      </c>
      <c r="G161" s="2">
        <v>2.78</v>
      </c>
      <c r="H161" s="2">
        <v>4860</v>
      </c>
      <c r="I161" s="2">
        <v>13510.8</v>
      </c>
      <c r="J161" s="2">
        <v>1800</v>
      </c>
      <c r="K161" s="2">
        <v>1800</v>
      </c>
      <c r="L161" s="2">
        <v>17110.8</v>
      </c>
      <c r="M161" s="2">
        <v>513.32000000000005</v>
      </c>
      <c r="N161" s="2">
        <v>17624.12</v>
      </c>
      <c r="O161" s="2">
        <v>17600</v>
      </c>
      <c r="P161" s="8">
        <v>24.12</v>
      </c>
    </row>
    <row r="162" spans="1:16">
      <c r="A162" s="1">
        <v>2468</v>
      </c>
      <c r="B162" s="14" t="s">
        <v>220</v>
      </c>
      <c r="C162" s="1" t="s">
        <v>221</v>
      </c>
      <c r="D162" s="1" t="s">
        <v>222</v>
      </c>
      <c r="E162" s="1" t="s">
        <v>118</v>
      </c>
      <c r="F162" s="1" t="s">
        <v>223</v>
      </c>
      <c r="G162" s="1">
        <v>2.8</v>
      </c>
      <c r="H162" s="1">
        <v>5039</v>
      </c>
      <c r="I162" s="1">
        <v>14109.2</v>
      </c>
      <c r="J162" s="1">
        <v>1400</v>
      </c>
      <c r="K162" s="1" t="s">
        <v>20</v>
      </c>
      <c r="L162" s="1">
        <v>15509.2</v>
      </c>
      <c r="M162" s="1">
        <v>465.28</v>
      </c>
      <c r="N162" s="1">
        <v>15974.48</v>
      </c>
      <c r="O162" s="1">
        <v>15970</v>
      </c>
      <c r="P162" s="7">
        <v>4.4800000000000004</v>
      </c>
    </row>
    <row r="163" spans="1:16">
      <c r="A163" s="2">
        <v>2711</v>
      </c>
      <c r="B163" s="17" t="s">
        <v>742</v>
      </c>
      <c r="C163" s="2" t="s">
        <v>743</v>
      </c>
      <c r="D163" s="1" t="s">
        <v>62</v>
      </c>
      <c r="E163" s="2" t="s">
        <v>118</v>
      </c>
      <c r="F163" s="2" t="s">
        <v>744</v>
      </c>
      <c r="G163" s="2">
        <v>2.82</v>
      </c>
      <c r="H163" s="2">
        <v>4850</v>
      </c>
      <c r="I163" s="2">
        <v>13677</v>
      </c>
      <c r="J163" s="2">
        <v>1700</v>
      </c>
      <c r="K163" s="2" t="s">
        <v>20</v>
      </c>
      <c r="L163" s="2">
        <v>15377</v>
      </c>
      <c r="M163" s="2">
        <v>461.31</v>
      </c>
      <c r="N163" s="2">
        <v>15838.31</v>
      </c>
      <c r="O163" s="2">
        <v>15830</v>
      </c>
      <c r="P163" s="8">
        <v>8.31</v>
      </c>
    </row>
    <row r="164" spans="1:16">
      <c r="A164" s="1">
        <v>2615</v>
      </c>
      <c r="B164" s="14" t="s">
        <v>524</v>
      </c>
      <c r="C164" s="1" t="s">
        <v>525</v>
      </c>
      <c r="D164" s="1" t="s">
        <v>62</v>
      </c>
      <c r="E164" s="1" t="s">
        <v>72</v>
      </c>
      <c r="F164" s="1" t="s">
        <v>530</v>
      </c>
      <c r="G164" s="1">
        <v>2.83</v>
      </c>
      <c r="H164" s="1">
        <v>4847</v>
      </c>
      <c r="I164" s="1">
        <v>13717.01</v>
      </c>
      <c r="J164" s="1">
        <v>1132</v>
      </c>
      <c r="K164" s="1">
        <v>2200</v>
      </c>
      <c r="L164" s="1">
        <v>17049.009999999998</v>
      </c>
      <c r="M164" s="1">
        <v>511.47030000000001</v>
      </c>
      <c r="N164" s="1">
        <v>17560.48</v>
      </c>
      <c r="O164" s="1">
        <v>17560</v>
      </c>
      <c r="P164" s="7">
        <v>0.4803</v>
      </c>
    </row>
    <row r="165" spans="1:16">
      <c r="A165" s="1">
        <v>2501</v>
      </c>
      <c r="B165" s="15" t="s">
        <v>266</v>
      </c>
      <c r="C165" s="1" t="s">
        <v>305</v>
      </c>
      <c r="D165" s="1" t="s">
        <v>57</v>
      </c>
      <c r="E165" s="1" t="s">
        <v>22</v>
      </c>
      <c r="F165" s="1" t="s">
        <v>306</v>
      </c>
      <c r="G165" s="1">
        <v>2.85</v>
      </c>
      <c r="H165" s="1">
        <v>5013</v>
      </c>
      <c r="I165" s="1">
        <v>14287.05</v>
      </c>
      <c r="J165" s="1">
        <v>1200</v>
      </c>
      <c r="K165" s="1" t="s">
        <v>20</v>
      </c>
      <c r="L165" s="1">
        <v>15487.05</v>
      </c>
      <c r="M165" s="1">
        <v>464.61</v>
      </c>
      <c r="N165" s="1">
        <v>15951.66</v>
      </c>
      <c r="O165" s="1">
        <v>15950</v>
      </c>
      <c r="P165" s="7">
        <v>1.66</v>
      </c>
    </row>
    <row r="166" spans="1:16">
      <c r="A166" s="1">
        <v>2609</v>
      </c>
      <c r="B166" s="14" t="s">
        <v>516</v>
      </c>
      <c r="C166" s="1" t="s">
        <v>517</v>
      </c>
      <c r="D166" s="1" t="s">
        <v>31</v>
      </c>
      <c r="E166" s="1" t="s">
        <v>271</v>
      </c>
      <c r="F166" s="1" t="s">
        <v>518</v>
      </c>
      <c r="G166" s="1">
        <v>2.87</v>
      </c>
      <c r="H166" s="1">
        <v>4843</v>
      </c>
      <c r="I166" s="1">
        <v>13899.41</v>
      </c>
      <c r="J166" s="1">
        <v>1500</v>
      </c>
      <c r="K166" s="1">
        <v>80</v>
      </c>
      <c r="L166" s="1">
        <v>15479.41</v>
      </c>
      <c r="M166" s="1">
        <v>464.38229999999999</v>
      </c>
      <c r="N166" s="1">
        <v>15943.791999999999</v>
      </c>
      <c r="O166" s="1">
        <v>15940</v>
      </c>
      <c r="P166" s="7">
        <v>3.7923</v>
      </c>
    </row>
    <row r="167" spans="1:16">
      <c r="A167" s="1">
        <v>2571</v>
      </c>
      <c r="B167" s="15" t="s">
        <v>399</v>
      </c>
      <c r="C167" s="1" t="s">
        <v>405</v>
      </c>
      <c r="D167" s="1" t="s">
        <v>38</v>
      </c>
      <c r="E167" s="1" t="s">
        <v>27</v>
      </c>
      <c r="F167" s="1" t="s">
        <v>407</v>
      </c>
      <c r="G167" s="1">
        <v>2.92</v>
      </c>
      <c r="H167" s="1">
        <v>5036</v>
      </c>
      <c r="I167" s="1">
        <v>14705.12</v>
      </c>
      <c r="J167" s="1">
        <v>1400</v>
      </c>
      <c r="K167" s="1" t="s">
        <v>20</v>
      </c>
      <c r="L167" s="1">
        <v>16105.12</v>
      </c>
      <c r="M167" s="1">
        <v>483.15</v>
      </c>
      <c r="N167" s="1">
        <v>16588.27</v>
      </c>
      <c r="O167" s="1">
        <v>16580</v>
      </c>
      <c r="P167" s="7">
        <v>8.27</v>
      </c>
    </row>
    <row r="168" spans="1:16">
      <c r="A168" s="2">
        <v>2641</v>
      </c>
      <c r="B168" s="16" t="s">
        <v>591</v>
      </c>
      <c r="C168" s="2" t="s">
        <v>594</v>
      </c>
      <c r="D168" s="1" t="s">
        <v>31</v>
      </c>
      <c r="E168" s="2" t="s">
        <v>157</v>
      </c>
      <c r="F168" s="2" t="s">
        <v>595</v>
      </c>
      <c r="G168" s="2">
        <v>2.95</v>
      </c>
      <c r="H168" s="2">
        <v>4957</v>
      </c>
      <c r="I168" s="2">
        <v>14623.15</v>
      </c>
      <c r="J168" s="2">
        <v>1800</v>
      </c>
      <c r="K168" s="2" t="s">
        <v>20</v>
      </c>
      <c r="L168" s="2">
        <v>16423.150000000001</v>
      </c>
      <c r="M168" s="2">
        <v>492.69</v>
      </c>
      <c r="N168" s="2">
        <v>16915.84</v>
      </c>
      <c r="O168" s="2">
        <v>16900</v>
      </c>
      <c r="P168" s="8">
        <v>15.84</v>
      </c>
    </row>
    <row r="169" spans="1:16">
      <c r="A169" s="1">
        <v>2626</v>
      </c>
      <c r="B169" s="15" t="s">
        <v>556</v>
      </c>
      <c r="C169" s="1" t="s">
        <v>559</v>
      </c>
      <c r="D169" s="1" t="s">
        <v>57</v>
      </c>
      <c r="E169" s="1" t="s">
        <v>27</v>
      </c>
      <c r="F169" s="1" t="s">
        <v>560</v>
      </c>
      <c r="G169" s="1">
        <v>2.97</v>
      </c>
      <c r="H169" s="1">
        <v>4948</v>
      </c>
      <c r="I169" s="1">
        <v>14695.56</v>
      </c>
      <c r="J169" s="1">
        <v>1500</v>
      </c>
      <c r="K169" s="1" t="s">
        <v>20</v>
      </c>
      <c r="L169" s="1">
        <v>16195.56</v>
      </c>
      <c r="M169" s="1">
        <v>485.86680000000001</v>
      </c>
      <c r="N169" s="1">
        <v>16681.427</v>
      </c>
      <c r="O169" s="1">
        <v>16680</v>
      </c>
      <c r="P169" s="7">
        <v>1.4268000000000001</v>
      </c>
    </row>
    <row r="170" spans="1:16">
      <c r="A170" s="1">
        <v>2484</v>
      </c>
      <c r="B170" s="14" t="s">
        <v>266</v>
      </c>
      <c r="C170" s="1" t="s">
        <v>270</v>
      </c>
      <c r="D170" s="1" t="s">
        <v>69</v>
      </c>
      <c r="E170" s="1" t="s">
        <v>271</v>
      </c>
      <c r="F170" s="1" t="s">
        <v>272</v>
      </c>
      <c r="G170" s="1">
        <v>2.98</v>
      </c>
      <c r="H170" s="1">
        <v>5013</v>
      </c>
      <c r="I170" s="1">
        <v>14938.74</v>
      </c>
      <c r="J170" s="1">
        <v>1200</v>
      </c>
      <c r="K170" s="1" t="s">
        <v>20</v>
      </c>
      <c r="L170" s="1">
        <v>16138.74</v>
      </c>
      <c r="M170" s="1">
        <v>484.16</v>
      </c>
      <c r="N170" s="1">
        <v>16622.900000000001</v>
      </c>
      <c r="O170" s="1">
        <v>16600</v>
      </c>
      <c r="P170" s="7">
        <v>22.9</v>
      </c>
    </row>
    <row r="171" spans="1:16">
      <c r="A171" s="2">
        <v>2697</v>
      </c>
      <c r="B171" s="17" t="s">
        <v>707</v>
      </c>
      <c r="C171" s="2" t="s">
        <v>713</v>
      </c>
      <c r="D171" s="1" t="s">
        <v>31</v>
      </c>
      <c r="E171" s="2" t="s">
        <v>157</v>
      </c>
      <c r="F171" s="2" t="s">
        <v>714</v>
      </c>
      <c r="G171" s="2">
        <v>3</v>
      </c>
      <c r="H171" s="2">
        <v>4850</v>
      </c>
      <c r="I171" s="2">
        <v>14550</v>
      </c>
      <c r="J171" s="2">
        <v>1800</v>
      </c>
      <c r="K171" s="2" t="s">
        <v>20</v>
      </c>
      <c r="L171" s="2">
        <v>16350</v>
      </c>
      <c r="M171" s="2">
        <v>490.5</v>
      </c>
      <c r="N171" s="2">
        <v>16840.5</v>
      </c>
      <c r="O171" s="2">
        <v>16840</v>
      </c>
      <c r="P171" s="8">
        <v>0.5</v>
      </c>
    </row>
    <row r="172" spans="1:16">
      <c r="A172" s="1">
        <v>2578</v>
      </c>
      <c r="B172" s="14" t="s">
        <v>421</v>
      </c>
      <c r="C172" s="1" t="s">
        <v>422</v>
      </c>
      <c r="D172" s="1" t="s">
        <v>62</v>
      </c>
      <c r="E172" s="1" t="s">
        <v>22</v>
      </c>
      <c r="F172" s="1" t="s">
        <v>423</v>
      </c>
      <c r="G172" s="1">
        <v>3.02</v>
      </c>
      <c r="H172" s="1">
        <v>4984</v>
      </c>
      <c r="I172" s="1">
        <v>15051.68</v>
      </c>
      <c r="J172" s="1">
        <v>1812</v>
      </c>
      <c r="K172" s="1" t="s">
        <v>20</v>
      </c>
      <c r="L172" s="1">
        <v>16863.68</v>
      </c>
      <c r="M172" s="1">
        <v>505.91</v>
      </c>
      <c r="N172" s="1">
        <v>17369.59</v>
      </c>
      <c r="O172" s="1">
        <v>17360</v>
      </c>
      <c r="P172" s="7">
        <v>9.59</v>
      </c>
    </row>
    <row r="173" spans="1:16">
      <c r="A173" s="1">
        <v>2436</v>
      </c>
      <c r="B173" s="14" t="s">
        <v>90</v>
      </c>
      <c r="C173" s="1" t="s">
        <v>93</v>
      </c>
      <c r="D173" s="1" t="s">
        <v>94</v>
      </c>
      <c r="E173" s="1" t="s">
        <v>95</v>
      </c>
      <c r="F173" s="1" t="s">
        <v>96</v>
      </c>
      <c r="G173" s="1">
        <v>3.03</v>
      </c>
      <c r="H173" s="1">
        <v>4921</v>
      </c>
      <c r="I173" s="1">
        <v>14910.63</v>
      </c>
      <c r="J173" s="1">
        <v>1818</v>
      </c>
      <c r="K173" s="1" t="s">
        <v>20</v>
      </c>
      <c r="L173" s="1">
        <v>16728.63</v>
      </c>
      <c r="M173" s="1">
        <v>501.86</v>
      </c>
      <c r="N173" s="1">
        <v>17230.490000000002</v>
      </c>
      <c r="O173" s="1">
        <v>17230</v>
      </c>
      <c r="P173" s="7">
        <v>0.49</v>
      </c>
    </row>
    <row r="174" spans="1:16">
      <c r="A174" s="1">
        <v>2598</v>
      </c>
      <c r="B174" s="14" t="s">
        <v>464</v>
      </c>
      <c r="C174" s="1" t="s">
        <v>467</v>
      </c>
      <c r="D174" s="1" t="s">
        <v>48</v>
      </c>
      <c r="E174" s="1" t="s">
        <v>27</v>
      </c>
      <c r="F174" s="1" t="s">
        <v>468</v>
      </c>
      <c r="G174" s="1">
        <v>3.04</v>
      </c>
      <c r="H174" s="1">
        <v>4785</v>
      </c>
      <c r="I174" s="1">
        <v>14546.4</v>
      </c>
      <c r="J174" s="1">
        <v>1185</v>
      </c>
      <c r="K174" s="1" t="s">
        <v>20</v>
      </c>
      <c r="L174" s="1">
        <v>15731.4</v>
      </c>
      <c r="M174" s="1">
        <v>471.94200000000001</v>
      </c>
      <c r="N174" s="1">
        <v>16203.34</v>
      </c>
      <c r="O174" s="1">
        <v>16200</v>
      </c>
      <c r="P174" s="7">
        <v>3.3420000000000001</v>
      </c>
    </row>
    <row r="175" spans="1:16">
      <c r="A175" s="1">
        <v>2638</v>
      </c>
      <c r="B175" s="15" t="s">
        <v>580</v>
      </c>
      <c r="C175" s="1" t="s">
        <v>583</v>
      </c>
      <c r="D175" s="1" t="s">
        <v>57</v>
      </c>
      <c r="E175" s="1" t="s">
        <v>584</v>
      </c>
      <c r="F175" s="1" t="s">
        <v>585</v>
      </c>
      <c r="G175" s="1">
        <v>3.08</v>
      </c>
      <c r="H175" s="1">
        <v>4942</v>
      </c>
      <c r="I175" s="1">
        <v>15221.36</v>
      </c>
      <c r="J175" s="1">
        <v>1848</v>
      </c>
      <c r="K175" s="1" t="s">
        <v>20</v>
      </c>
      <c r="L175" s="1">
        <v>17069.36</v>
      </c>
      <c r="M175" s="1">
        <v>512.08079999999995</v>
      </c>
      <c r="N175" s="1">
        <v>17581.440999999999</v>
      </c>
      <c r="O175" s="1">
        <v>17580</v>
      </c>
      <c r="P175" s="7">
        <v>1.4408000000000001</v>
      </c>
    </row>
    <row r="176" spans="1:16">
      <c r="A176" s="2">
        <v>2655</v>
      </c>
      <c r="B176" s="17" t="s">
        <v>608</v>
      </c>
      <c r="C176" s="2" t="s">
        <v>623</v>
      </c>
      <c r="D176" s="1" t="s">
        <v>35</v>
      </c>
      <c r="E176" s="2" t="s">
        <v>27</v>
      </c>
      <c r="F176" s="2" t="s">
        <v>624</v>
      </c>
      <c r="G176" s="2">
        <v>3.08</v>
      </c>
      <c r="H176" s="2">
        <v>4890</v>
      </c>
      <c r="I176" s="2">
        <v>15061.2</v>
      </c>
      <c r="J176" s="2">
        <v>1848</v>
      </c>
      <c r="K176" s="2" t="s">
        <v>20</v>
      </c>
      <c r="L176" s="2">
        <v>16909.2</v>
      </c>
      <c r="M176" s="2">
        <v>507.28</v>
      </c>
      <c r="N176" s="2">
        <v>17416.48</v>
      </c>
      <c r="O176" s="2">
        <v>17398</v>
      </c>
      <c r="P176" s="8">
        <v>18.48</v>
      </c>
    </row>
    <row r="177" spans="1:16">
      <c r="A177" s="2">
        <v>2716</v>
      </c>
      <c r="B177" s="16" t="s">
        <v>745</v>
      </c>
      <c r="C177" s="2" t="s">
        <v>755</v>
      </c>
      <c r="D177" s="1" t="s">
        <v>38</v>
      </c>
      <c r="E177" s="2" t="s">
        <v>360</v>
      </c>
      <c r="F177" s="2" t="s">
        <v>756</v>
      </c>
      <c r="G177" s="2">
        <v>3.1</v>
      </c>
      <c r="H177" s="2">
        <v>4865</v>
      </c>
      <c r="I177" s="2">
        <v>15081.5</v>
      </c>
      <c r="J177" s="2">
        <v>1302</v>
      </c>
      <c r="K177" s="2">
        <v>120</v>
      </c>
      <c r="L177" s="2">
        <v>16503.5</v>
      </c>
      <c r="M177" s="2">
        <v>495.11</v>
      </c>
      <c r="N177" s="2">
        <v>16998.61</v>
      </c>
      <c r="O177" s="2">
        <v>17000</v>
      </c>
      <c r="P177" s="8">
        <v>-1.4</v>
      </c>
    </row>
    <row r="178" spans="1:16">
      <c r="A178" s="1">
        <v>2552</v>
      </c>
      <c r="B178" s="14" t="s">
        <v>314</v>
      </c>
      <c r="C178" s="1" t="s">
        <v>359</v>
      </c>
      <c r="D178" s="1" t="s">
        <v>87</v>
      </c>
      <c r="E178" s="1" t="s">
        <v>360</v>
      </c>
      <c r="F178" s="1" t="s">
        <v>361</v>
      </c>
      <c r="G178" s="1">
        <v>3.15</v>
      </c>
      <c r="H178" s="1">
        <v>5003</v>
      </c>
      <c r="I178" s="1">
        <v>15759.45</v>
      </c>
      <c r="J178" s="1">
        <v>1200</v>
      </c>
      <c r="K178" s="1" t="s">
        <v>20</v>
      </c>
      <c r="L178" s="1">
        <v>16959.45</v>
      </c>
      <c r="M178" s="1">
        <v>508.78</v>
      </c>
      <c r="N178" s="1">
        <v>17468.23</v>
      </c>
      <c r="O178" s="1">
        <v>17680</v>
      </c>
      <c r="P178" s="7">
        <v>-211.77</v>
      </c>
    </row>
    <row r="179" spans="1:16">
      <c r="A179" s="1">
        <v>2532</v>
      </c>
      <c r="B179" s="15" t="s">
        <v>368</v>
      </c>
      <c r="C179" s="1" t="s">
        <v>383</v>
      </c>
      <c r="D179" s="1" t="s">
        <v>57</v>
      </c>
      <c r="E179" s="1" t="s">
        <v>27</v>
      </c>
      <c r="F179" s="1" t="s">
        <v>384</v>
      </c>
      <c r="G179" s="1">
        <v>3.16</v>
      </c>
      <c r="H179" s="1">
        <v>5020</v>
      </c>
      <c r="I179" s="1">
        <v>15863.2</v>
      </c>
      <c r="J179" s="1">
        <v>1264</v>
      </c>
      <c r="K179" s="1" t="s">
        <v>20</v>
      </c>
      <c r="L179" s="1">
        <v>17127.2</v>
      </c>
      <c r="M179" s="1">
        <v>513.82000000000005</v>
      </c>
      <c r="N179" s="1">
        <v>17641.02</v>
      </c>
      <c r="O179" s="1">
        <v>17600</v>
      </c>
      <c r="P179" s="7">
        <v>41.02</v>
      </c>
    </row>
    <row r="180" spans="1:16">
      <c r="A180" s="1">
        <v>2525</v>
      </c>
      <c r="B180" s="14" t="s">
        <v>314</v>
      </c>
      <c r="C180" s="1" t="s">
        <v>56</v>
      </c>
      <c r="D180" s="1" t="s">
        <v>69</v>
      </c>
      <c r="E180" s="1" t="s">
        <v>42</v>
      </c>
      <c r="F180" s="1" t="s">
        <v>350</v>
      </c>
      <c r="G180" s="1">
        <v>3.18</v>
      </c>
      <c r="H180" s="1">
        <v>5003</v>
      </c>
      <c r="I180" s="1">
        <v>15909.54</v>
      </c>
      <c r="J180" s="1">
        <v>1272</v>
      </c>
      <c r="K180" s="1">
        <v>200</v>
      </c>
      <c r="L180" s="1">
        <v>17381.54</v>
      </c>
      <c r="M180" s="1">
        <v>521.45000000000005</v>
      </c>
      <c r="N180" s="1">
        <v>17902.990000000002</v>
      </c>
      <c r="O180" s="1">
        <v>17900</v>
      </c>
      <c r="P180" s="7">
        <v>2.99</v>
      </c>
    </row>
    <row r="181" spans="1:16">
      <c r="A181" s="2">
        <v>2648</v>
      </c>
      <c r="B181" s="16" t="s">
        <v>608</v>
      </c>
      <c r="C181" s="2" t="s">
        <v>609</v>
      </c>
      <c r="D181" s="1" t="s">
        <v>52</v>
      </c>
      <c r="E181" s="2" t="s">
        <v>72</v>
      </c>
      <c r="F181" s="2" t="s">
        <v>610</v>
      </c>
      <c r="G181" s="2">
        <v>3.19</v>
      </c>
      <c r="H181" s="2">
        <v>4890</v>
      </c>
      <c r="I181" s="2">
        <v>15599.1</v>
      </c>
      <c r="J181" s="2">
        <v>1914</v>
      </c>
      <c r="K181" s="2">
        <v>1800</v>
      </c>
      <c r="L181" s="2">
        <v>19313.099999999999</v>
      </c>
      <c r="M181" s="2">
        <v>579.39</v>
      </c>
      <c r="N181" s="2">
        <v>19892.490000000002</v>
      </c>
      <c r="O181" s="2">
        <v>19890</v>
      </c>
      <c r="P181" s="8">
        <v>2.4900000000000002</v>
      </c>
    </row>
    <row r="182" spans="1:16">
      <c r="A182" s="1">
        <v>2560</v>
      </c>
      <c r="B182" s="14" t="s">
        <v>368</v>
      </c>
      <c r="C182" s="1" t="s">
        <v>376</v>
      </c>
      <c r="D182" s="1" t="s">
        <v>48</v>
      </c>
      <c r="E182" s="1" t="s">
        <v>271</v>
      </c>
      <c r="F182" s="1" t="s">
        <v>377</v>
      </c>
      <c r="G182" s="1">
        <v>3.23</v>
      </c>
      <c r="H182" s="1">
        <v>5020</v>
      </c>
      <c r="I182" s="1">
        <v>16214.6</v>
      </c>
      <c r="J182" s="1">
        <v>1300</v>
      </c>
      <c r="K182" s="1">
        <v>80</v>
      </c>
      <c r="L182" s="1">
        <v>17594.599999999999</v>
      </c>
      <c r="M182" s="1">
        <v>527.84</v>
      </c>
      <c r="N182" s="1">
        <v>18122.439999999999</v>
      </c>
      <c r="O182" s="1">
        <v>18100</v>
      </c>
      <c r="P182" s="7">
        <v>22.44</v>
      </c>
    </row>
    <row r="183" spans="1:16">
      <c r="A183" s="1">
        <v>2480</v>
      </c>
      <c r="B183" s="14" t="s">
        <v>257</v>
      </c>
      <c r="C183" s="1" t="s">
        <v>258</v>
      </c>
      <c r="D183" s="1" t="s">
        <v>57</v>
      </c>
      <c r="E183" s="1" t="s">
        <v>259</v>
      </c>
      <c r="F183" s="1" t="s">
        <v>260</v>
      </c>
      <c r="G183" s="1">
        <v>3.24</v>
      </c>
      <c r="H183" s="1">
        <v>5155</v>
      </c>
      <c r="I183" s="1">
        <v>16702.2</v>
      </c>
      <c r="J183" s="1">
        <v>1944</v>
      </c>
      <c r="K183" s="1" t="s">
        <v>20</v>
      </c>
      <c r="L183" s="1">
        <v>18646.2</v>
      </c>
      <c r="M183" s="1">
        <v>559.39</v>
      </c>
      <c r="N183" s="1">
        <v>19205.59</v>
      </c>
      <c r="O183" s="1">
        <v>19200</v>
      </c>
      <c r="P183" s="7">
        <v>5.59</v>
      </c>
    </row>
    <row r="184" spans="1:16">
      <c r="A184" s="1">
        <v>2499</v>
      </c>
      <c r="B184" s="15" t="s">
        <v>266</v>
      </c>
      <c r="C184" s="1" t="s">
        <v>301</v>
      </c>
      <c r="D184" s="1" t="s">
        <v>52</v>
      </c>
      <c r="E184" s="1" t="s">
        <v>27</v>
      </c>
      <c r="F184" s="1" t="s">
        <v>302</v>
      </c>
      <c r="G184" s="1">
        <v>3.31</v>
      </c>
      <c r="H184" s="1">
        <v>5013</v>
      </c>
      <c r="I184" s="1">
        <v>16593.03</v>
      </c>
      <c r="J184" s="1">
        <v>1324</v>
      </c>
      <c r="K184" s="1" t="s">
        <v>20</v>
      </c>
      <c r="L184" s="1">
        <v>17917.03</v>
      </c>
      <c r="M184" s="1">
        <v>537.51</v>
      </c>
      <c r="N184" s="1">
        <v>18454.54</v>
      </c>
      <c r="O184" s="1">
        <v>18454</v>
      </c>
      <c r="P184" s="7">
        <v>0.54</v>
      </c>
    </row>
    <row r="185" spans="1:16">
      <c r="A185" s="1">
        <v>2474</v>
      </c>
      <c r="B185" s="14" t="s">
        <v>240</v>
      </c>
      <c r="C185" s="1" t="s">
        <v>243</v>
      </c>
      <c r="D185" s="1" t="s">
        <v>35</v>
      </c>
      <c r="E185" s="1" t="s">
        <v>53</v>
      </c>
      <c r="F185" s="1" t="s">
        <v>244</v>
      </c>
      <c r="G185" s="1">
        <v>3.33</v>
      </c>
      <c r="H185" s="1">
        <v>5041</v>
      </c>
      <c r="I185" s="1">
        <v>16786.53</v>
      </c>
      <c r="J185" s="1">
        <v>1998</v>
      </c>
      <c r="K185" s="1" t="s">
        <v>20</v>
      </c>
      <c r="L185" s="1">
        <v>18784.53</v>
      </c>
      <c r="M185" s="1">
        <v>563.54</v>
      </c>
      <c r="N185" s="1">
        <v>19348.07</v>
      </c>
      <c r="O185" s="1">
        <v>19340</v>
      </c>
      <c r="P185" s="7">
        <v>8.07</v>
      </c>
    </row>
    <row r="186" spans="1:16">
      <c r="A186" s="1">
        <v>2503</v>
      </c>
      <c r="B186" s="15" t="s">
        <v>266</v>
      </c>
      <c r="C186" s="1" t="s">
        <v>309</v>
      </c>
      <c r="D186" s="1" t="s">
        <v>65</v>
      </c>
      <c r="E186" s="1" t="s">
        <v>310</v>
      </c>
      <c r="F186" s="1" t="s">
        <v>311</v>
      </c>
      <c r="G186" s="1">
        <v>3.35</v>
      </c>
      <c r="H186" s="1">
        <v>5013</v>
      </c>
      <c r="I186" s="1">
        <v>16793.55</v>
      </c>
      <c r="J186" s="1">
        <v>1340</v>
      </c>
      <c r="K186" s="1">
        <v>200</v>
      </c>
      <c r="L186" s="1">
        <v>18333.55</v>
      </c>
      <c r="M186" s="1">
        <v>550.01</v>
      </c>
      <c r="N186" s="1">
        <v>18883.560000000001</v>
      </c>
      <c r="O186" s="1">
        <v>18880</v>
      </c>
      <c r="P186" s="7">
        <v>3.56</v>
      </c>
    </row>
    <row r="187" spans="1:16">
      <c r="A187" s="1">
        <v>2623</v>
      </c>
      <c r="B187" s="14" t="s">
        <v>551</v>
      </c>
      <c r="C187" s="1" t="s">
        <v>552</v>
      </c>
      <c r="D187" s="1" t="s">
        <v>48</v>
      </c>
      <c r="E187" s="1" t="s">
        <v>42</v>
      </c>
      <c r="F187" s="1" t="s">
        <v>553</v>
      </c>
      <c r="G187" s="1">
        <v>3.35</v>
      </c>
      <c r="H187" s="1">
        <v>4946</v>
      </c>
      <c r="I187" s="1">
        <v>16569.099999999999</v>
      </c>
      <c r="J187" s="1">
        <v>2010</v>
      </c>
      <c r="K187" s="1">
        <v>100</v>
      </c>
      <c r="L187" s="1">
        <v>18679.099999999999</v>
      </c>
      <c r="M187" s="1">
        <v>560.37300000000005</v>
      </c>
      <c r="N187" s="1">
        <v>19239.473000000002</v>
      </c>
      <c r="O187" s="1">
        <v>19240</v>
      </c>
      <c r="P187" s="7">
        <v>-0.52700000000000002</v>
      </c>
    </row>
    <row r="188" spans="1:16">
      <c r="A188" s="2">
        <v>2660</v>
      </c>
      <c r="B188" s="16" t="s">
        <v>634</v>
      </c>
      <c r="C188" s="2" t="s">
        <v>635</v>
      </c>
      <c r="D188" s="1" t="s">
        <v>52</v>
      </c>
      <c r="E188" s="2" t="s">
        <v>72</v>
      </c>
      <c r="F188" s="2" t="s">
        <v>636</v>
      </c>
      <c r="G188" s="2">
        <v>3.35</v>
      </c>
      <c r="H188" s="2">
        <v>4870</v>
      </c>
      <c r="I188" s="2">
        <v>16314.5</v>
      </c>
      <c r="J188" s="2">
        <v>2010</v>
      </c>
      <c r="K188" s="2">
        <v>1800</v>
      </c>
      <c r="L188" s="2">
        <v>20124.5</v>
      </c>
      <c r="M188" s="2">
        <v>603.74</v>
      </c>
      <c r="N188" s="2">
        <v>20728.240000000002</v>
      </c>
      <c r="O188" s="2">
        <v>20700</v>
      </c>
      <c r="P188" s="8">
        <v>28.24</v>
      </c>
    </row>
    <row r="189" spans="1:16">
      <c r="A189" s="2">
        <v>2680</v>
      </c>
      <c r="B189" s="16" t="s">
        <v>670</v>
      </c>
      <c r="C189" s="2" t="s">
        <v>676</v>
      </c>
      <c r="D189" s="1" t="s">
        <v>52</v>
      </c>
      <c r="E189" s="2" t="s">
        <v>360</v>
      </c>
      <c r="F189" s="2" t="s">
        <v>677</v>
      </c>
      <c r="G189" s="2">
        <v>3.35</v>
      </c>
      <c r="H189" s="2">
        <v>4860</v>
      </c>
      <c r="I189" s="2">
        <v>16281</v>
      </c>
      <c r="J189" s="2">
        <v>2010</v>
      </c>
      <c r="K189" s="2">
        <v>200</v>
      </c>
      <c r="L189" s="2">
        <v>18491</v>
      </c>
      <c r="M189" s="2">
        <v>554.73</v>
      </c>
      <c r="N189" s="2">
        <v>19045.73</v>
      </c>
      <c r="O189" s="2">
        <v>19040</v>
      </c>
      <c r="P189" s="8">
        <v>5.73</v>
      </c>
    </row>
    <row r="190" spans="1:16">
      <c r="A190" s="2">
        <v>2640</v>
      </c>
      <c r="B190" s="16" t="s">
        <v>589</v>
      </c>
      <c r="C190" s="2" t="s">
        <v>549</v>
      </c>
      <c r="D190" s="1" t="s">
        <v>65</v>
      </c>
      <c r="E190" s="2" t="s">
        <v>27</v>
      </c>
      <c r="F190" s="2" t="s">
        <v>590</v>
      </c>
      <c r="G190" s="2">
        <v>3.44</v>
      </c>
      <c r="H190" s="2">
        <v>4904</v>
      </c>
      <c r="I190" s="2">
        <v>16869.759999999998</v>
      </c>
      <c r="J190" s="2">
        <v>2064</v>
      </c>
      <c r="K190" s="2" t="s">
        <v>20</v>
      </c>
      <c r="L190" s="2">
        <v>18933.759999999998</v>
      </c>
      <c r="M190" s="2">
        <v>568.01</v>
      </c>
      <c r="N190" s="2">
        <v>19501.77</v>
      </c>
      <c r="O190" s="2">
        <v>19500</v>
      </c>
      <c r="P190" s="8">
        <v>1.77</v>
      </c>
    </row>
    <row r="191" spans="1:16">
      <c r="A191" s="1">
        <v>2475</v>
      </c>
      <c r="B191" s="15" t="s">
        <v>240</v>
      </c>
      <c r="C191" s="1" t="s">
        <v>243</v>
      </c>
      <c r="D191" s="1" t="s">
        <v>38</v>
      </c>
      <c r="E191" s="1" t="s">
        <v>144</v>
      </c>
      <c r="F191" s="1" t="s">
        <v>245</v>
      </c>
      <c r="G191" s="1">
        <v>3.46</v>
      </c>
      <c r="H191" s="1">
        <v>5041</v>
      </c>
      <c r="I191" s="1">
        <v>17441.86</v>
      </c>
      <c r="J191" s="1">
        <v>2076</v>
      </c>
      <c r="K191" s="1" t="s">
        <v>20</v>
      </c>
      <c r="L191" s="1">
        <v>19517.86</v>
      </c>
      <c r="M191" s="1">
        <v>585.54</v>
      </c>
      <c r="N191" s="1">
        <v>20103.400000000001</v>
      </c>
      <c r="O191" s="1">
        <v>20100</v>
      </c>
      <c r="P191" s="7">
        <v>3.4</v>
      </c>
    </row>
    <row r="192" spans="1:16">
      <c r="A192" s="2">
        <v>2712</v>
      </c>
      <c r="B192" s="16" t="s">
        <v>745</v>
      </c>
      <c r="C192" s="2" t="s">
        <v>746</v>
      </c>
      <c r="D192" s="1" t="s">
        <v>65</v>
      </c>
      <c r="E192" s="2" t="s">
        <v>747</v>
      </c>
      <c r="F192" s="2" t="s">
        <v>748</v>
      </c>
      <c r="G192" s="2">
        <v>3.53</v>
      </c>
      <c r="H192" s="2">
        <v>4860</v>
      </c>
      <c r="I192" s="2">
        <v>17155.8</v>
      </c>
      <c r="J192" s="2">
        <v>1748</v>
      </c>
      <c r="K192" s="2" t="s">
        <v>20</v>
      </c>
      <c r="L192" s="2">
        <v>18903.8</v>
      </c>
      <c r="M192" s="2">
        <v>567.11</v>
      </c>
      <c r="N192" s="2">
        <v>19470.91</v>
      </c>
      <c r="O192" s="2">
        <v>19354</v>
      </c>
      <c r="P192" s="8">
        <v>116.91</v>
      </c>
    </row>
    <row r="193" spans="1:16">
      <c r="A193" s="1">
        <v>2478</v>
      </c>
      <c r="B193" s="14" t="s">
        <v>253</v>
      </c>
      <c r="C193" s="1" t="s">
        <v>254</v>
      </c>
      <c r="D193" s="1" t="s">
        <v>48</v>
      </c>
      <c r="E193" s="1" t="s">
        <v>118</v>
      </c>
      <c r="F193" s="1" t="s">
        <v>255</v>
      </c>
      <c r="G193" s="1">
        <v>3.63</v>
      </c>
      <c r="H193" s="1">
        <v>5155</v>
      </c>
      <c r="I193" s="1">
        <v>18712.650000000001</v>
      </c>
      <c r="J193" s="1">
        <v>2178</v>
      </c>
      <c r="K193" s="1" t="s">
        <v>20</v>
      </c>
      <c r="L193" s="1">
        <v>20890.650000000001</v>
      </c>
      <c r="M193" s="1">
        <v>626.72</v>
      </c>
      <c r="N193" s="1">
        <v>21517.37</v>
      </c>
      <c r="O193" s="1">
        <v>21510</v>
      </c>
      <c r="P193" s="7">
        <v>7.37</v>
      </c>
    </row>
    <row r="194" spans="1:16">
      <c r="A194" s="2">
        <v>2696</v>
      </c>
      <c r="B194" s="16" t="s">
        <v>707</v>
      </c>
      <c r="C194" s="2" t="s">
        <v>711</v>
      </c>
      <c r="D194" s="1" t="s">
        <v>38</v>
      </c>
      <c r="E194" s="2" t="s">
        <v>271</v>
      </c>
      <c r="F194" s="2" t="s">
        <v>712</v>
      </c>
      <c r="G194" s="2">
        <v>3.63</v>
      </c>
      <c r="H194" s="2">
        <v>4850</v>
      </c>
      <c r="I194" s="2">
        <v>17605.5</v>
      </c>
      <c r="J194" s="2">
        <v>2178</v>
      </c>
      <c r="K194" s="2" t="s">
        <v>20</v>
      </c>
      <c r="L194" s="2">
        <v>19783.5</v>
      </c>
      <c r="M194" s="2">
        <v>593.51</v>
      </c>
      <c r="N194" s="2">
        <v>20377.009999999998</v>
      </c>
      <c r="O194" s="2">
        <v>20370</v>
      </c>
      <c r="P194" s="8">
        <v>7.01</v>
      </c>
    </row>
    <row r="195" spans="1:16">
      <c r="A195" s="1">
        <v>2429</v>
      </c>
      <c r="B195" s="16" t="s">
        <v>67</v>
      </c>
      <c r="C195" s="1" t="s">
        <v>71</v>
      </c>
      <c r="D195" s="1" t="s">
        <v>38</v>
      </c>
      <c r="E195" s="2" t="s">
        <v>72</v>
      </c>
      <c r="F195" s="1" t="s">
        <v>73</v>
      </c>
      <c r="G195" s="1">
        <v>3.66</v>
      </c>
      <c r="H195" s="1">
        <v>5044</v>
      </c>
      <c r="I195" s="1">
        <v>18461.04</v>
      </c>
      <c r="J195" s="1">
        <v>2196</v>
      </c>
      <c r="K195" s="1">
        <v>1600</v>
      </c>
      <c r="L195" s="1">
        <v>22257.040000000001</v>
      </c>
      <c r="M195" s="1">
        <v>667.71</v>
      </c>
      <c r="N195" s="1">
        <v>22924.75</v>
      </c>
      <c r="O195" s="1">
        <v>22925</v>
      </c>
      <c r="P195" s="7">
        <v>-0.25</v>
      </c>
    </row>
    <row r="196" spans="1:16">
      <c r="A196" s="1">
        <v>2483</v>
      </c>
      <c r="B196" s="15" t="s">
        <v>266</v>
      </c>
      <c r="C196" s="1" t="s">
        <v>267</v>
      </c>
      <c r="D196" s="1" t="s">
        <v>65</v>
      </c>
      <c r="E196" s="1" t="s">
        <v>268</v>
      </c>
      <c r="F196" s="1" t="s">
        <v>269</v>
      </c>
      <c r="G196" s="1">
        <v>3.71</v>
      </c>
      <c r="H196" s="1">
        <v>5013</v>
      </c>
      <c r="I196" s="1">
        <v>18598.23</v>
      </c>
      <c r="J196" s="1">
        <v>1484</v>
      </c>
      <c r="K196" s="1" t="s">
        <v>20</v>
      </c>
      <c r="L196" s="1">
        <v>20082.23</v>
      </c>
      <c r="M196" s="1">
        <v>602.47</v>
      </c>
      <c r="N196" s="1">
        <v>20684.7</v>
      </c>
      <c r="O196" s="1">
        <v>20840</v>
      </c>
      <c r="P196" s="7">
        <v>-155.30000000000001</v>
      </c>
    </row>
    <row r="197" spans="1:16">
      <c r="A197" s="1">
        <v>2618</v>
      </c>
      <c r="B197" s="15" t="s">
        <v>531</v>
      </c>
      <c r="C197" s="1" t="s">
        <v>537</v>
      </c>
      <c r="D197" s="1" t="s">
        <v>31</v>
      </c>
      <c r="E197" s="1" t="s">
        <v>72</v>
      </c>
      <c r="F197" s="1" t="s">
        <v>538</v>
      </c>
      <c r="G197" s="1">
        <v>3.75</v>
      </c>
      <c r="H197" s="1">
        <v>4861</v>
      </c>
      <c r="I197" s="1">
        <v>18228.75</v>
      </c>
      <c r="J197" s="1">
        <v>1500</v>
      </c>
      <c r="K197" s="1">
        <v>1700</v>
      </c>
      <c r="L197" s="1">
        <v>21428.75</v>
      </c>
      <c r="M197" s="1">
        <v>642.86249999999995</v>
      </c>
      <c r="N197" s="1">
        <v>22071.613000000001</v>
      </c>
      <c r="O197" s="1">
        <v>22070</v>
      </c>
      <c r="P197" s="7">
        <v>1.6125</v>
      </c>
    </row>
    <row r="198" spans="1:16">
      <c r="A198" s="1">
        <v>2441</v>
      </c>
      <c r="B198" s="15" t="s">
        <v>110</v>
      </c>
      <c r="C198" s="1" t="s">
        <v>111</v>
      </c>
      <c r="D198" s="1" t="s">
        <v>112</v>
      </c>
      <c r="E198" s="1" t="s">
        <v>113</v>
      </c>
      <c r="F198" s="1" t="s">
        <v>114</v>
      </c>
      <c r="G198" s="1">
        <v>3.79</v>
      </c>
      <c r="H198" s="1">
        <v>4962</v>
      </c>
      <c r="I198" s="1">
        <v>18805.98</v>
      </c>
      <c r="J198" s="1">
        <v>2274</v>
      </c>
      <c r="K198" s="1" t="s">
        <v>20</v>
      </c>
      <c r="L198" s="1">
        <v>21079.98</v>
      </c>
      <c r="M198" s="1">
        <v>632.4</v>
      </c>
      <c r="N198" s="1">
        <v>21712.38</v>
      </c>
      <c r="O198" s="1">
        <v>21710</v>
      </c>
      <c r="P198" s="7">
        <v>2.38</v>
      </c>
    </row>
    <row r="199" spans="1:16">
      <c r="A199" s="1">
        <v>2460</v>
      </c>
      <c r="B199" s="14" t="s">
        <v>189</v>
      </c>
      <c r="C199" s="1" t="s">
        <v>190</v>
      </c>
      <c r="D199" s="1" t="s">
        <v>191</v>
      </c>
      <c r="E199" s="1" t="s">
        <v>118</v>
      </c>
      <c r="F199" s="1" t="s">
        <v>192</v>
      </c>
      <c r="G199" s="1">
        <v>3.87</v>
      </c>
      <c r="H199" s="1">
        <v>5008</v>
      </c>
      <c r="I199" s="1">
        <v>19380.96</v>
      </c>
      <c r="J199" s="1">
        <v>2322</v>
      </c>
      <c r="K199" s="1" t="s">
        <v>20</v>
      </c>
      <c r="L199" s="1">
        <v>21702.959999999999</v>
      </c>
      <c r="M199" s="1">
        <v>651.09</v>
      </c>
      <c r="N199" s="1">
        <v>22354.05</v>
      </c>
      <c r="O199" s="1">
        <v>22350</v>
      </c>
      <c r="P199" s="7">
        <v>4.05</v>
      </c>
    </row>
    <row r="200" spans="1:16">
      <c r="A200" s="2">
        <v>2643</v>
      </c>
      <c r="B200" s="17" t="s">
        <v>591</v>
      </c>
      <c r="C200" s="2" t="s">
        <v>596</v>
      </c>
      <c r="D200" s="1" t="s">
        <v>35</v>
      </c>
      <c r="E200" s="2" t="s">
        <v>27</v>
      </c>
      <c r="F200" s="2" t="s">
        <v>597</v>
      </c>
      <c r="G200" s="2">
        <v>3.93</v>
      </c>
      <c r="H200" s="2">
        <v>4957</v>
      </c>
      <c r="I200" s="2">
        <v>19481.009999999998</v>
      </c>
      <c r="J200" s="2">
        <v>2358</v>
      </c>
      <c r="K200" s="2" t="s">
        <v>20</v>
      </c>
      <c r="L200" s="2">
        <v>21839.01</v>
      </c>
      <c r="M200" s="2">
        <v>655.16999999999996</v>
      </c>
      <c r="N200" s="2">
        <v>22494.18</v>
      </c>
      <c r="O200" s="2">
        <v>22490</v>
      </c>
      <c r="P200" s="8">
        <v>4.18</v>
      </c>
    </row>
    <row r="201" spans="1:16">
      <c r="A201" s="1">
        <v>2539</v>
      </c>
      <c r="B201" s="14">
        <v>16.112020000000001</v>
      </c>
      <c r="C201" s="1" t="s">
        <v>397</v>
      </c>
      <c r="D201" s="1" t="s">
        <v>84</v>
      </c>
      <c r="E201" s="1" t="s">
        <v>247</v>
      </c>
      <c r="F201" s="1" t="s">
        <v>398</v>
      </c>
      <c r="G201" s="1">
        <v>3.95</v>
      </c>
      <c r="H201" s="1">
        <v>5041</v>
      </c>
      <c r="I201" s="1">
        <v>19911.95</v>
      </c>
      <c r="J201" s="1">
        <v>1580</v>
      </c>
      <c r="K201" s="1">
        <v>1800</v>
      </c>
      <c r="L201" s="1">
        <v>23291.95</v>
      </c>
      <c r="M201" s="1">
        <v>698.76</v>
      </c>
      <c r="N201" s="1">
        <v>23990.71</v>
      </c>
      <c r="O201" s="1">
        <v>23900</v>
      </c>
      <c r="P201" s="7">
        <v>90.71</v>
      </c>
    </row>
    <row r="202" spans="1:16">
      <c r="A202" s="2">
        <v>2666</v>
      </c>
      <c r="B202" s="16" t="s">
        <v>639</v>
      </c>
      <c r="C202" s="2" t="s">
        <v>648</v>
      </c>
      <c r="D202" s="1" t="s">
        <v>45</v>
      </c>
      <c r="E202" s="2" t="s">
        <v>584</v>
      </c>
      <c r="F202" s="2" t="s">
        <v>649</v>
      </c>
      <c r="G202" s="2">
        <v>4</v>
      </c>
      <c r="H202" s="2">
        <v>4833</v>
      </c>
      <c r="I202" s="2">
        <v>19332</v>
      </c>
      <c r="J202" s="2">
        <v>2800</v>
      </c>
      <c r="K202" s="2" t="s">
        <v>20</v>
      </c>
      <c r="L202" s="2">
        <v>22132</v>
      </c>
      <c r="M202" s="2">
        <v>663.96</v>
      </c>
      <c r="N202" s="2">
        <v>22795.96</v>
      </c>
      <c r="O202" s="2">
        <v>22790</v>
      </c>
      <c r="P202" s="8">
        <v>5.96</v>
      </c>
    </row>
    <row r="203" spans="1:16">
      <c r="A203" s="1">
        <v>2509</v>
      </c>
      <c r="B203" s="15" t="s">
        <v>314</v>
      </c>
      <c r="C203" s="1" t="s">
        <v>243</v>
      </c>
      <c r="D203" s="1" t="s">
        <v>87</v>
      </c>
      <c r="E203" s="1" t="s">
        <v>22</v>
      </c>
      <c r="F203" s="1" t="s">
        <v>322</v>
      </c>
      <c r="G203" s="1">
        <v>4.04</v>
      </c>
      <c r="H203" s="1">
        <v>5003</v>
      </c>
      <c r="I203" s="1">
        <v>20212.12</v>
      </c>
      <c r="J203" s="1">
        <v>2800</v>
      </c>
      <c r="K203" s="1" t="s">
        <v>20</v>
      </c>
      <c r="L203" s="1">
        <v>23012.12</v>
      </c>
      <c r="M203" s="1">
        <v>690.36</v>
      </c>
      <c r="N203" s="1">
        <v>23702.48</v>
      </c>
      <c r="O203" s="1">
        <v>23700</v>
      </c>
      <c r="P203" s="7">
        <v>2.48</v>
      </c>
    </row>
    <row r="204" spans="1:16">
      <c r="A204" s="1">
        <v>2594</v>
      </c>
      <c r="B204" s="14" t="s">
        <v>455</v>
      </c>
      <c r="C204" s="1" t="s">
        <v>458</v>
      </c>
      <c r="D204" s="1" t="s">
        <v>35</v>
      </c>
      <c r="E204" s="1" t="s">
        <v>247</v>
      </c>
      <c r="F204" s="1" t="s">
        <v>459</v>
      </c>
      <c r="G204" s="1">
        <v>4.04</v>
      </c>
      <c r="H204" s="1">
        <v>4785</v>
      </c>
      <c r="I204" s="1">
        <v>19331.400000000001</v>
      </c>
      <c r="J204" s="1">
        <v>2424</v>
      </c>
      <c r="K204" s="1">
        <v>1800</v>
      </c>
      <c r="L204" s="1">
        <v>23555.4</v>
      </c>
      <c r="M204" s="1">
        <v>706.66200000000003</v>
      </c>
      <c r="N204" s="1">
        <v>24262.06</v>
      </c>
      <c r="O204" s="1">
        <v>24200</v>
      </c>
      <c r="P204" s="7">
        <v>62.061999999999998</v>
      </c>
    </row>
    <row r="205" spans="1:16">
      <c r="A205" s="2">
        <v>2650</v>
      </c>
      <c r="B205" s="16" t="s">
        <v>608</v>
      </c>
      <c r="C205" s="2" t="s">
        <v>613</v>
      </c>
      <c r="D205" s="1" t="s">
        <v>57</v>
      </c>
      <c r="E205" s="2" t="s">
        <v>27</v>
      </c>
      <c r="F205" s="2" t="s">
        <v>614</v>
      </c>
      <c r="G205" s="2">
        <v>4.04</v>
      </c>
      <c r="H205" s="2">
        <v>4890</v>
      </c>
      <c r="I205" s="2">
        <v>19755.599999999999</v>
      </c>
      <c r="J205" s="2">
        <v>2424</v>
      </c>
      <c r="K205" s="2" t="s">
        <v>20</v>
      </c>
      <c r="L205" s="2">
        <v>22179.599999999999</v>
      </c>
      <c r="M205" s="2">
        <v>665.39</v>
      </c>
      <c r="N205" s="2">
        <v>22844.99</v>
      </c>
      <c r="O205" s="2">
        <v>22840</v>
      </c>
      <c r="P205" s="8">
        <v>4.99</v>
      </c>
    </row>
    <row r="206" spans="1:16">
      <c r="A206" s="1">
        <v>2461</v>
      </c>
      <c r="B206" s="15" t="s">
        <v>193</v>
      </c>
      <c r="C206" s="1" t="s">
        <v>194</v>
      </c>
      <c r="D206" s="1" t="s">
        <v>195</v>
      </c>
      <c r="E206" s="1" t="s">
        <v>42</v>
      </c>
      <c r="F206" s="1" t="s">
        <v>196</v>
      </c>
      <c r="G206" s="1">
        <v>4.1500000000000004</v>
      </c>
      <c r="H206" s="1">
        <v>5008</v>
      </c>
      <c r="I206" s="1">
        <v>20783.2</v>
      </c>
      <c r="J206" s="1">
        <v>2490</v>
      </c>
      <c r="K206" s="1">
        <v>180</v>
      </c>
      <c r="L206" s="1">
        <v>23453.200000000001</v>
      </c>
      <c r="M206" s="1">
        <v>703.6</v>
      </c>
      <c r="N206" s="1">
        <v>24156.799999999999</v>
      </c>
      <c r="O206" s="1">
        <v>24160</v>
      </c>
      <c r="P206" s="7">
        <v>-3.2</v>
      </c>
    </row>
    <row r="207" spans="1:16">
      <c r="A207" s="1">
        <v>2537</v>
      </c>
      <c r="B207" s="14" t="s">
        <v>392</v>
      </c>
      <c r="C207" s="1" t="s">
        <v>393</v>
      </c>
      <c r="D207" s="1" t="s">
        <v>76</v>
      </c>
      <c r="E207" s="1" t="s">
        <v>27</v>
      </c>
      <c r="F207" s="1" t="s">
        <v>394</v>
      </c>
      <c r="G207" s="1">
        <v>4.21</v>
      </c>
      <c r="H207" s="1">
        <v>5041</v>
      </c>
      <c r="I207" s="1">
        <v>21222.61</v>
      </c>
      <c r="J207" s="1">
        <v>2800</v>
      </c>
      <c r="K207" s="1" t="s">
        <v>20</v>
      </c>
      <c r="L207" s="1">
        <v>24022.61</v>
      </c>
      <c r="M207" s="1">
        <v>720.68</v>
      </c>
      <c r="N207" s="1">
        <v>24743.29</v>
      </c>
      <c r="O207" s="1">
        <v>24700</v>
      </c>
      <c r="P207" s="7">
        <v>43.29</v>
      </c>
    </row>
    <row r="208" spans="1:16">
      <c r="A208" s="1">
        <v>2448</v>
      </c>
      <c r="B208" s="14" t="s">
        <v>134</v>
      </c>
      <c r="C208" s="1" t="s">
        <v>138</v>
      </c>
      <c r="D208" s="1" t="s">
        <v>139</v>
      </c>
      <c r="E208" s="1" t="s">
        <v>140</v>
      </c>
      <c r="F208" s="1" t="s">
        <v>141</v>
      </c>
      <c r="G208" s="1">
        <v>4.24</v>
      </c>
      <c r="H208" s="1">
        <v>5023</v>
      </c>
      <c r="I208" s="1">
        <v>21297.52</v>
      </c>
      <c r="J208" s="1">
        <v>2544</v>
      </c>
      <c r="K208" s="1" t="s">
        <v>20</v>
      </c>
      <c r="L208" s="1">
        <v>23841.52</v>
      </c>
      <c r="M208" s="1">
        <v>715.25</v>
      </c>
      <c r="N208" s="1">
        <v>24556.77</v>
      </c>
      <c r="O208" s="1">
        <v>24550</v>
      </c>
      <c r="P208" s="7">
        <v>6.77</v>
      </c>
    </row>
    <row r="209" spans="1:16">
      <c r="A209" s="1">
        <v>2527</v>
      </c>
      <c r="B209" s="14" t="s">
        <v>314</v>
      </c>
      <c r="C209" s="1" t="s">
        <v>352</v>
      </c>
      <c r="D209" s="1" t="s">
        <v>76</v>
      </c>
      <c r="E209" s="1" t="s">
        <v>271</v>
      </c>
      <c r="F209" s="1" t="s">
        <v>353</v>
      </c>
      <c r="G209" s="1">
        <v>4.28</v>
      </c>
      <c r="H209" s="1">
        <v>5003</v>
      </c>
      <c r="I209" s="1">
        <v>21412.84</v>
      </c>
      <c r="J209" s="1">
        <v>3000</v>
      </c>
      <c r="K209" s="1">
        <v>160</v>
      </c>
      <c r="L209" s="1">
        <v>24572.84</v>
      </c>
      <c r="M209" s="1">
        <v>737.19</v>
      </c>
      <c r="N209" s="1">
        <v>25310.03</v>
      </c>
      <c r="O209" s="1">
        <v>25300</v>
      </c>
      <c r="P209" s="7">
        <v>10.029999999999999</v>
      </c>
    </row>
    <row r="210" spans="1:16">
      <c r="A210" s="1">
        <v>2542</v>
      </c>
      <c r="B210" s="15" t="s">
        <v>477</v>
      </c>
      <c r="C210" s="1" t="s">
        <v>20</v>
      </c>
      <c r="D210" s="1" t="s">
        <v>65</v>
      </c>
      <c r="E210" s="1" t="s">
        <v>157</v>
      </c>
      <c r="F210" s="1" t="s">
        <v>478</v>
      </c>
      <c r="G210" s="1">
        <v>4.3899999999999997</v>
      </c>
      <c r="H210" s="1">
        <v>4767</v>
      </c>
      <c r="I210" s="1">
        <v>20927</v>
      </c>
      <c r="J210" s="1">
        <v>3118</v>
      </c>
      <c r="K210" s="1">
        <v>80</v>
      </c>
      <c r="L210" s="1">
        <v>24125</v>
      </c>
      <c r="M210" s="1">
        <v>723.75</v>
      </c>
      <c r="N210" s="1">
        <v>24848.75</v>
      </c>
      <c r="O210" s="1">
        <v>24840</v>
      </c>
      <c r="P210" s="7">
        <v>8.75</v>
      </c>
    </row>
    <row r="211" spans="1:16">
      <c r="A211" s="1">
        <v>2636</v>
      </c>
      <c r="B211" s="15" t="s">
        <v>576</v>
      </c>
      <c r="C211" s="1" t="s">
        <v>578</v>
      </c>
      <c r="D211" s="1" t="s">
        <v>52</v>
      </c>
      <c r="E211" s="1" t="s">
        <v>22</v>
      </c>
      <c r="F211" s="1" t="s">
        <v>579</v>
      </c>
      <c r="G211" s="1">
        <v>4.41</v>
      </c>
      <c r="H211" s="1">
        <v>4946</v>
      </c>
      <c r="I211" s="1">
        <v>21811.86</v>
      </c>
      <c r="J211" s="1">
        <v>2646</v>
      </c>
      <c r="K211" s="1" t="s">
        <v>20</v>
      </c>
      <c r="L211" s="1">
        <v>24457.86</v>
      </c>
      <c r="M211" s="1">
        <v>733.73580000000004</v>
      </c>
      <c r="N211" s="1">
        <v>25191.596000000001</v>
      </c>
      <c r="O211" s="1">
        <v>25190</v>
      </c>
      <c r="P211" s="7">
        <v>1.5958000000000001</v>
      </c>
    </row>
    <row r="212" spans="1:16">
      <c r="A212" s="2">
        <v>2693</v>
      </c>
      <c r="B212" s="17" t="s">
        <v>686</v>
      </c>
      <c r="C212" s="2" t="s">
        <v>705</v>
      </c>
      <c r="D212" s="1" t="s">
        <v>69</v>
      </c>
      <c r="E212" s="2" t="s">
        <v>72</v>
      </c>
      <c r="F212" s="2" t="s">
        <v>706</v>
      </c>
      <c r="G212" s="2">
        <v>4.4400000000000004</v>
      </c>
      <c r="H212" s="2">
        <v>4860</v>
      </c>
      <c r="I212" s="2">
        <v>21578.400000000001</v>
      </c>
      <c r="J212" s="2">
        <v>2664</v>
      </c>
      <c r="K212" s="2">
        <v>1800</v>
      </c>
      <c r="L212" s="2">
        <v>26042.400000000001</v>
      </c>
      <c r="M212" s="2">
        <v>781.27</v>
      </c>
      <c r="N212" s="2">
        <v>26823.67</v>
      </c>
      <c r="O212" s="2">
        <v>26800</v>
      </c>
      <c r="P212" s="8">
        <v>23.67</v>
      </c>
    </row>
    <row r="213" spans="1:16">
      <c r="A213" s="2">
        <v>2701</v>
      </c>
      <c r="B213" s="17" t="s">
        <v>717</v>
      </c>
      <c r="C213" s="2" t="s">
        <v>720</v>
      </c>
      <c r="D213" s="1" t="s">
        <v>57</v>
      </c>
      <c r="E213" s="2" t="s">
        <v>27</v>
      </c>
      <c r="F213" s="2" t="s">
        <v>721</v>
      </c>
      <c r="G213" s="2">
        <v>4.46</v>
      </c>
      <c r="H213" s="2">
        <v>4850</v>
      </c>
      <c r="I213" s="2">
        <v>21631</v>
      </c>
      <c r="J213" s="2">
        <v>2676</v>
      </c>
      <c r="K213" s="2" t="s">
        <v>20</v>
      </c>
      <c r="L213" s="2">
        <v>24307</v>
      </c>
      <c r="M213" s="2">
        <v>729.21</v>
      </c>
      <c r="N213" s="2">
        <v>25036.21</v>
      </c>
      <c r="O213" s="2">
        <v>25000</v>
      </c>
      <c r="P213" s="8">
        <v>36.21</v>
      </c>
    </row>
    <row r="214" spans="1:16">
      <c r="A214" s="1">
        <v>2613</v>
      </c>
      <c r="B214" s="14" t="s">
        <v>524</v>
      </c>
      <c r="C214" s="1" t="s">
        <v>525</v>
      </c>
      <c r="D214" s="1" t="s">
        <v>57</v>
      </c>
      <c r="E214" s="1" t="s">
        <v>526</v>
      </c>
      <c r="F214" s="1" t="s">
        <v>527</v>
      </c>
      <c r="G214" s="1">
        <v>4.4800000000000004</v>
      </c>
      <c r="H214" s="1">
        <v>4767</v>
      </c>
      <c r="I214" s="1">
        <v>21356.16</v>
      </c>
      <c r="J214" s="1">
        <v>1792</v>
      </c>
      <c r="K214" s="1" t="s">
        <v>20</v>
      </c>
      <c r="L214" s="1">
        <v>23148.16</v>
      </c>
      <c r="M214" s="1">
        <v>694.44479999999999</v>
      </c>
      <c r="N214" s="1">
        <v>23842.605</v>
      </c>
      <c r="O214" s="1">
        <v>23840</v>
      </c>
      <c r="P214" s="7">
        <v>2.6048</v>
      </c>
    </row>
    <row r="215" spans="1:16">
      <c r="A215" s="1">
        <v>2423</v>
      </c>
      <c r="B215" s="15" t="s">
        <v>33</v>
      </c>
      <c r="C215" s="1" t="s">
        <v>51</v>
      </c>
      <c r="D215" s="1" t="s">
        <v>52</v>
      </c>
      <c r="E215" s="1" t="s">
        <v>53</v>
      </c>
      <c r="F215" s="1" t="s">
        <v>54</v>
      </c>
      <c r="G215" s="1">
        <v>4.51</v>
      </c>
      <c r="H215" s="1">
        <v>5033</v>
      </c>
      <c r="I215" s="1">
        <v>22698.83</v>
      </c>
      <c r="J215" s="1">
        <v>2706</v>
      </c>
      <c r="K215" s="1" t="s">
        <v>20</v>
      </c>
      <c r="L215" s="1">
        <v>25404.83</v>
      </c>
      <c r="M215" s="1">
        <v>762.14</v>
      </c>
      <c r="N215" s="1">
        <v>26166.97</v>
      </c>
      <c r="O215" s="1">
        <v>26160</v>
      </c>
      <c r="P215" s="7">
        <v>6.97</v>
      </c>
    </row>
    <row r="216" spans="1:16">
      <c r="A216" s="1">
        <v>2528</v>
      </c>
      <c r="B216" s="15" t="s">
        <v>314</v>
      </c>
      <c r="C216" s="1" t="s">
        <v>354</v>
      </c>
      <c r="D216" s="1" t="s">
        <v>62</v>
      </c>
      <c r="E216" s="1" t="s">
        <v>355</v>
      </c>
      <c r="F216" s="1" t="s">
        <v>356</v>
      </c>
      <c r="G216" s="1">
        <v>4.5599999999999996</v>
      </c>
      <c r="H216" s="1">
        <v>5003</v>
      </c>
      <c r="I216" s="1">
        <v>22813.68</v>
      </c>
      <c r="J216" s="1">
        <v>1824</v>
      </c>
      <c r="K216" s="1">
        <v>150</v>
      </c>
      <c r="L216" s="1">
        <v>24787.68</v>
      </c>
      <c r="M216" s="1">
        <v>743.63</v>
      </c>
      <c r="N216" s="1">
        <v>25531.31</v>
      </c>
      <c r="O216" s="1">
        <v>25530</v>
      </c>
      <c r="P216" s="7">
        <v>1.31</v>
      </c>
    </row>
    <row r="217" spans="1:16">
      <c r="A217" s="1">
        <v>2531</v>
      </c>
      <c r="B217" s="14" t="s">
        <v>368</v>
      </c>
      <c r="C217" s="1" t="s">
        <v>381</v>
      </c>
      <c r="D217" s="1" t="s">
        <v>57</v>
      </c>
      <c r="E217" s="1" t="s">
        <v>360</v>
      </c>
      <c r="F217" s="1" t="s">
        <v>382</v>
      </c>
      <c r="G217" s="1">
        <v>4.5599999999999996</v>
      </c>
      <c r="H217" s="1">
        <v>5020</v>
      </c>
      <c r="I217" s="1">
        <v>22891.200000000001</v>
      </c>
      <c r="J217" s="1">
        <v>1824</v>
      </c>
      <c r="K217" s="1">
        <v>150</v>
      </c>
      <c r="L217" s="1">
        <v>24865.200000000001</v>
      </c>
      <c r="M217" s="1">
        <v>745.96</v>
      </c>
      <c r="N217" s="1">
        <v>25611.16</v>
      </c>
      <c r="O217" s="1">
        <v>25600</v>
      </c>
      <c r="P217" s="7">
        <v>11.16</v>
      </c>
    </row>
    <row r="218" spans="1:16">
      <c r="A218" s="2">
        <v>2713</v>
      </c>
      <c r="B218" s="17" t="s">
        <v>745</v>
      </c>
      <c r="C218" s="2" t="s">
        <v>749</v>
      </c>
      <c r="D218" s="1" t="s">
        <v>69</v>
      </c>
      <c r="E218" s="2" t="s">
        <v>27</v>
      </c>
      <c r="F218" s="2" t="s">
        <v>750</v>
      </c>
      <c r="G218" s="2">
        <v>4.5999999999999996</v>
      </c>
      <c r="H218" s="2">
        <v>4865</v>
      </c>
      <c r="I218" s="2">
        <v>22379</v>
      </c>
      <c r="J218" s="2">
        <v>3200</v>
      </c>
      <c r="K218" s="2">
        <v>80</v>
      </c>
      <c r="L218" s="2">
        <v>25659</v>
      </c>
      <c r="M218" s="2">
        <v>769.77</v>
      </c>
      <c r="N218" s="2">
        <v>26428.77</v>
      </c>
      <c r="O218" s="2">
        <v>26420</v>
      </c>
      <c r="P218" s="8">
        <v>8.77</v>
      </c>
    </row>
    <row r="219" spans="1:16">
      <c r="A219" s="1">
        <v>2548</v>
      </c>
      <c r="B219" s="15" t="s">
        <v>491</v>
      </c>
      <c r="C219" s="1" t="s">
        <v>492</v>
      </c>
      <c r="D219" s="1" t="s">
        <v>45</v>
      </c>
      <c r="E219" s="1" t="s">
        <v>27</v>
      </c>
      <c r="F219" s="1" t="s">
        <v>493</v>
      </c>
      <c r="G219" s="1">
        <v>4.6100000000000003</v>
      </c>
      <c r="H219" s="1">
        <v>4871</v>
      </c>
      <c r="I219" s="1">
        <v>22455.31</v>
      </c>
      <c r="J219" s="1">
        <v>1844</v>
      </c>
      <c r="K219" s="1" t="s">
        <v>20</v>
      </c>
      <c r="L219" s="1">
        <v>24299.31</v>
      </c>
      <c r="M219" s="1">
        <v>728.97929999999997</v>
      </c>
      <c r="N219" s="1">
        <v>25028.289000000001</v>
      </c>
      <c r="O219" s="1">
        <v>25000</v>
      </c>
      <c r="P219" s="7">
        <v>28.289300000000001</v>
      </c>
    </row>
    <row r="220" spans="1:16">
      <c r="A220" s="2">
        <v>2710</v>
      </c>
      <c r="B220" s="16" t="s">
        <v>729</v>
      </c>
      <c r="C220" s="2" t="s">
        <v>740</v>
      </c>
      <c r="D220" s="1" t="s">
        <v>57</v>
      </c>
      <c r="E220" s="2" t="s">
        <v>271</v>
      </c>
      <c r="F220" s="2" t="s">
        <v>741</v>
      </c>
      <c r="G220" s="2">
        <v>4.63</v>
      </c>
      <c r="H220" s="2">
        <v>4850</v>
      </c>
      <c r="I220" s="2">
        <v>22455.5</v>
      </c>
      <c r="J220" s="2">
        <v>1944</v>
      </c>
      <c r="K220" s="2">
        <v>80</v>
      </c>
      <c r="L220" s="2">
        <v>24479.5</v>
      </c>
      <c r="M220" s="2">
        <v>734.39</v>
      </c>
      <c r="N220" s="2">
        <v>25213.89</v>
      </c>
      <c r="O220" s="2">
        <v>25200</v>
      </c>
      <c r="P220" s="8">
        <v>13.88</v>
      </c>
    </row>
    <row r="221" spans="1:16">
      <c r="A221" s="1">
        <v>2604</v>
      </c>
      <c r="B221" s="15" t="s">
        <v>505</v>
      </c>
      <c r="C221" s="1" t="s">
        <v>506</v>
      </c>
      <c r="D221" s="1" t="s">
        <v>65</v>
      </c>
      <c r="E221" s="1" t="s">
        <v>72</v>
      </c>
      <c r="F221" s="1" t="s">
        <v>507</v>
      </c>
      <c r="G221" s="1">
        <v>4.67</v>
      </c>
      <c r="H221" s="1">
        <v>4851</v>
      </c>
      <c r="I221" s="1">
        <v>22654.17</v>
      </c>
      <c r="J221" s="1">
        <v>1821.3</v>
      </c>
      <c r="K221" s="1">
        <v>2200</v>
      </c>
      <c r="L221" s="1">
        <v>26675.47</v>
      </c>
      <c r="M221" s="1">
        <v>800.26409999999998</v>
      </c>
      <c r="N221" s="1">
        <v>27475.734</v>
      </c>
      <c r="O221" s="1">
        <v>27470</v>
      </c>
      <c r="P221" s="7">
        <v>5.7340999999999998</v>
      </c>
    </row>
    <row r="222" spans="1:16">
      <c r="A222" s="1">
        <v>2442</v>
      </c>
      <c r="B222" s="14" t="s">
        <v>115</v>
      </c>
      <c r="C222" s="1" t="s">
        <v>116</v>
      </c>
      <c r="D222" s="1" t="s">
        <v>117</v>
      </c>
      <c r="E222" s="1" t="s">
        <v>118</v>
      </c>
      <c r="F222" s="1" t="s">
        <v>119</v>
      </c>
      <c r="G222" s="1">
        <v>4.7</v>
      </c>
      <c r="H222" s="1">
        <v>4980</v>
      </c>
      <c r="I222" s="1">
        <v>23406</v>
      </c>
      <c r="J222" s="1">
        <v>2820</v>
      </c>
      <c r="K222" s="1" t="s">
        <v>20</v>
      </c>
      <c r="L222" s="1">
        <v>26226</v>
      </c>
      <c r="M222" s="1">
        <v>786.78</v>
      </c>
      <c r="N222" s="1">
        <v>27012.78</v>
      </c>
      <c r="O222" s="1">
        <v>27010</v>
      </c>
      <c r="P222" s="7">
        <v>2.78</v>
      </c>
    </row>
    <row r="223" spans="1:16">
      <c r="A223" s="1">
        <v>2452</v>
      </c>
      <c r="B223" s="15" t="s">
        <v>146</v>
      </c>
      <c r="C223" s="1" t="s">
        <v>155</v>
      </c>
      <c r="D223" s="1" t="s">
        <v>156</v>
      </c>
      <c r="E223" s="1" t="s">
        <v>157</v>
      </c>
      <c r="F223" s="1" t="s">
        <v>158</v>
      </c>
      <c r="G223" s="1">
        <v>4.7</v>
      </c>
      <c r="H223" s="1">
        <v>4962</v>
      </c>
      <c r="I223" s="1">
        <v>23321.4</v>
      </c>
      <c r="J223" s="1">
        <v>2820</v>
      </c>
      <c r="K223" s="1" t="s">
        <v>20</v>
      </c>
      <c r="L223" s="1">
        <v>26141.4</v>
      </c>
      <c r="M223" s="1">
        <v>784.24</v>
      </c>
      <c r="N223" s="1">
        <v>26925.64</v>
      </c>
      <c r="O223" s="1">
        <v>26920</v>
      </c>
      <c r="P223" s="7">
        <v>5.64</v>
      </c>
    </row>
    <row r="224" spans="1:16">
      <c r="A224" s="1">
        <v>2603</v>
      </c>
      <c r="B224" s="14" t="s">
        <v>498</v>
      </c>
      <c r="C224" s="1" t="s">
        <v>503</v>
      </c>
      <c r="D224" s="1" t="s">
        <v>62</v>
      </c>
      <c r="E224" s="1" t="s">
        <v>72</v>
      </c>
      <c r="F224" s="1" t="s">
        <v>504</v>
      </c>
      <c r="G224" s="1">
        <v>4.72</v>
      </c>
      <c r="H224" s="1">
        <v>4851</v>
      </c>
      <c r="I224" s="1">
        <v>22896.720000000001</v>
      </c>
      <c r="J224" s="1">
        <v>1840.8</v>
      </c>
      <c r="K224" s="1">
        <v>1800</v>
      </c>
      <c r="L224" s="1">
        <v>26537.52</v>
      </c>
      <c r="M224" s="1">
        <v>796.12559999999996</v>
      </c>
      <c r="N224" s="1">
        <v>27333.646000000001</v>
      </c>
      <c r="O224" s="1">
        <v>27300</v>
      </c>
      <c r="P224" s="7">
        <v>33.645600000000002</v>
      </c>
    </row>
    <row r="225" spans="1:16">
      <c r="A225" s="1">
        <v>2476</v>
      </c>
      <c r="B225" s="14" t="s">
        <v>240</v>
      </c>
      <c r="C225" s="1" t="s">
        <v>246</v>
      </c>
      <c r="D225" s="1" t="s">
        <v>31</v>
      </c>
      <c r="E225" s="1" t="s">
        <v>247</v>
      </c>
      <c r="F225" s="1" t="s">
        <v>248</v>
      </c>
      <c r="G225" s="1">
        <v>4.76</v>
      </c>
      <c r="H225" s="1">
        <v>5041</v>
      </c>
      <c r="I225" s="1">
        <v>23995.16</v>
      </c>
      <c r="J225" s="1">
        <v>2856</v>
      </c>
      <c r="K225" s="1">
        <v>2000</v>
      </c>
      <c r="L225" s="1">
        <v>28851.16</v>
      </c>
      <c r="M225" s="1">
        <v>865.53</v>
      </c>
      <c r="N225" s="1">
        <v>29716.69</v>
      </c>
      <c r="O225" s="1">
        <v>29710</v>
      </c>
      <c r="P225" s="7">
        <v>6.69</v>
      </c>
    </row>
    <row r="226" spans="1:16">
      <c r="A226" s="1">
        <v>2473</v>
      </c>
      <c r="B226" s="15" t="s">
        <v>240</v>
      </c>
      <c r="C226" s="1" t="s">
        <v>241</v>
      </c>
      <c r="D226" s="1" t="s">
        <v>31</v>
      </c>
      <c r="E226" s="1" t="s">
        <v>144</v>
      </c>
      <c r="F226" s="1" t="s">
        <v>242</v>
      </c>
      <c r="G226" s="1">
        <v>4.7699999999999996</v>
      </c>
      <c r="H226" s="1">
        <v>5024</v>
      </c>
      <c r="I226" s="1">
        <v>23964.48</v>
      </c>
      <c r="J226" s="1">
        <v>2862</v>
      </c>
      <c r="K226" s="1" t="s">
        <v>20</v>
      </c>
      <c r="L226" s="1">
        <v>26826.48</v>
      </c>
      <c r="M226" s="1">
        <v>804.79</v>
      </c>
      <c r="N226" s="1">
        <v>27631.27</v>
      </c>
      <c r="O226" s="1">
        <v>27631</v>
      </c>
      <c r="P226" s="7">
        <v>0.27</v>
      </c>
    </row>
    <row r="227" spans="1:16">
      <c r="A227" s="2">
        <v>2671</v>
      </c>
      <c r="B227" s="17" t="s">
        <v>659</v>
      </c>
      <c r="C227" s="2" t="s">
        <v>660</v>
      </c>
      <c r="D227" s="1" t="s">
        <v>62</v>
      </c>
      <c r="E227" s="2" t="s">
        <v>661</v>
      </c>
      <c r="F227" s="2" t="s">
        <v>662</v>
      </c>
      <c r="G227" s="2">
        <v>4.7699999999999996</v>
      </c>
      <c r="H227" s="2">
        <v>4850</v>
      </c>
      <c r="I227" s="2">
        <v>23134.5</v>
      </c>
      <c r="J227" s="2">
        <v>2862</v>
      </c>
      <c r="K227" s="2" t="s">
        <v>20</v>
      </c>
      <c r="L227" s="2">
        <v>25996.5</v>
      </c>
      <c r="M227" s="2">
        <v>779.9</v>
      </c>
      <c r="N227" s="2">
        <v>26776.400000000001</v>
      </c>
      <c r="O227" s="2">
        <v>26700</v>
      </c>
      <c r="P227" s="8">
        <v>76.39</v>
      </c>
    </row>
    <row r="228" spans="1:16">
      <c r="A228" s="1">
        <v>2568</v>
      </c>
      <c r="B228" s="14" t="s">
        <v>399</v>
      </c>
      <c r="C228" s="1" t="s">
        <v>401</v>
      </c>
      <c r="D228" s="1" t="s">
        <v>87</v>
      </c>
      <c r="E228" s="1" t="s">
        <v>181</v>
      </c>
      <c r="F228" s="1" t="s">
        <v>402</v>
      </c>
      <c r="G228" s="1">
        <v>4.88</v>
      </c>
      <c r="H228" s="1">
        <v>5036</v>
      </c>
      <c r="I228" s="1">
        <v>24575.68</v>
      </c>
      <c r="J228" s="1">
        <v>1952</v>
      </c>
      <c r="K228" s="1" t="s">
        <v>20</v>
      </c>
      <c r="L228" s="1">
        <v>26527.68</v>
      </c>
      <c r="M228" s="1">
        <v>795.83</v>
      </c>
      <c r="N228" s="1">
        <v>27323.51</v>
      </c>
      <c r="O228" s="1">
        <v>27320</v>
      </c>
      <c r="P228" s="7">
        <v>3.51</v>
      </c>
    </row>
    <row r="229" spans="1:16">
      <c r="A229" s="2">
        <v>2646</v>
      </c>
      <c r="B229" s="16" t="s">
        <v>601</v>
      </c>
      <c r="C229" s="2" t="s">
        <v>602</v>
      </c>
      <c r="D229" s="1" t="s">
        <v>45</v>
      </c>
      <c r="E229" s="2" t="s">
        <v>157</v>
      </c>
      <c r="F229" s="2" t="s">
        <v>603</v>
      </c>
      <c r="G229" s="2">
        <v>4.92</v>
      </c>
      <c r="H229" s="2">
        <v>5103</v>
      </c>
      <c r="I229" s="2">
        <v>25106.76</v>
      </c>
      <c r="J229" s="2">
        <v>2952</v>
      </c>
      <c r="K229" s="2" t="s">
        <v>20</v>
      </c>
      <c r="L229" s="2">
        <v>28058.76</v>
      </c>
      <c r="M229" s="2">
        <v>841.76</v>
      </c>
      <c r="N229" s="2">
        <v>28900.52</v>
      </c>
      <c r="O229" s="2">
        <v>28900</v>
      </c>
      <c r="P229" s="8">
        <v>0.52</v>
      </c>
    </row>
    <row r="230" spans="1:16">
      <c r="A230" s="1">
        <v>2462</v>
      </c>
      <c r="B230" s="15" t="s">
        <v>193</v>
      </c>
      <c r="C230" s="1" t="s">
        <v>197</v>
      </c>
      <c r="D230" s="1" t="s">
        <v>198</v>
      </c>
      <c r="E230" s="1" t="s">
        <v>157</v>
      </c>
      <c r="F230" s="1" t="s">
        <v>200</v>
      </c>
      <c r="G230" s="1">
        <v>4.9400000000000004</v>
      </c>
      <c r="H230" s="1" t="s">
        <v>20</v>
      </c>
      <c r="I230" s="1" t="s">
        <v>20</v>
      </c>
      <c r="J230" s="1" t="s">
        <v>20</v>
      </c>
      <c r="K230" s="1" t="s">
        <v>20</v>
      </c>
      <c r="L230" s="1" t="s">
        <v>20</v>
      </c>
      <c r="M230" s="1" t="s">
        <v>20</v>
      </c>
      <c r="N230" s="1" t="s">
        <v>20</v>
      </c>
      <c r="O230" s="1" t="s">
        <v>20</v>
      </c>
      <c r="P230" s="7" t="s">
        <v>20</v>
      </c>
    </row>
    <row r="231" spans="1:16">
      <c r="A231" s="1">
        <v>2456</v>
      </c>
      <c r="B231" s="15" t="s">
        <v>170</v>
      </c>
      <c r="C231" s="1" t="s">
        <v>171</v>
      </c>
      <c r="D231" s="1" t="s">
        <v>172</v>
      </c>
      <c r="E231" s="1" t="s">
        <v>42</v>
      </c>
      <c r="F231" s="1" t="s">
        <v>173</v>
      </c>
      <c r="G231" s="1">
        <v>4.95</v>
      </c>
      <c r="H231" s="1" t="s">
        <v>20</v>
      </c>
      <c r="I231" s="1" t="s">
        <v>20</v>
      </c>
      <c r="J231" s="1" t="s">
        <v>20</v>
      </c>
      <c r="K231" s="1" t="s">
        <v>20</v>
      </c>
      <c r="L231" s="1" t="s">
        <v>20</v>
      </c>
      <c r="M231" s="1" t="s">
        <v>20</v>
      </c>
      <c r="N231" s="1" t="s">
        <v>20</v>
      </c>
      <c r="O231" s="1" t="s">
        <v>20</v>
      </c>
      <c r="P231" s="7" t="s">
        <v>20</v>
      </c>
    </row>
    <row r="232" spans="1:16">
      <c r="A232" s="1">
        <v>2497</v>
      </c>
      <c r="B232" s="15" t="s">
        <v>266</v>
      </c>
      <c r="C232" s="1" t="s">
        <v>297</v>
      </c>
      <c r="D232" s="1" t="s">
        <v>45</v>
      </c>
      <c r="E232" s="1" t="s">
        <v>53</v>
      </c>
      <c r="F232" s="1" t="s">
        <v>298</v>
      </c>
      <c r="G232" s="1">
        <v>5</v>
      </c>
      <c r="H232" s="1">
        <v>5013</v>
      </c>
      <c r="I232" s="1">
        <v>25065</v>
      </c>
      <c r="J232" s="1">
        <v>2000</v>
      </c>
      <c r="K232" s="1" t="s">
        <v>20</v>
      </c>
      <c r="L232" s="1">
        <v>27065</v>
      </c>
      <c r="M232" s="1">
        <v>811.95</v>
      </c>
      <c r="N232" s="1">
        <v>27876.95</v>
      </c>
      <c r="O232" s="1">
        <v>27870</v>
      </c>
      <c r="P232" s="7">
        <v>6.95</v>
      </c>
    </row>
    <row r="233" spans="1:16">
      <c r="A233" s="1">
        <v>2583</v>
      </c>
      <c r="B233" s="15" t="s">
        <v>433</v>
      </c>
      <c r="C233" s="1" t="s">
        <v>434</v>
      </c>
      <c r="D233" s="1" t="s">
        <v>38</v>
      </c>
      <c r="E233" s="1" t="s">
        <v>181</v>
      </c>
      <c r="F233" s="1" t="s">
        <v>435</v>
      </c>
      <c r="G233" s="1">
        <v>5.05</v>
      </c>
      <c r="H233" s="1">
        <v>4850</v>
      </c>
      <c r="I233" s="1">
        <v>24492.5</v>
      </c>
      <c r="J233" s="1">
        <v>3030</v>
      </c>
      <c r="K233" s="1" t="s">
        <v>20</v>
      </c>
      <c r="L233" s="1">
        <v>27522.5</v>
      </c>
      <c r="M233" s="1">
        <v>825.67499999999995</v>
      </c>
      <c r="N233" s="1">
        <v>28348.18</v>
      </c>
      <c r="O233" s="1">
        <v>28350</v>
      </c>
      <c r="P233" s="7">
        <v>-1.83</v>
      </c>
    </row>
    <row r="234" spans="1:16">
      <c r="A234" s="1">
        <v>2485</v>
      </c>
      <c r="B234" s="15" t="s">
        <v>266</v>
      </c>
      <c r="C234" s="1" t="s">
        <v>273</v>
      </c>
      <c r="D234" s="1" t="s">
        <v>38</v>
      </c>
      <c r="E234" s="1" t="s">
        <v>247</v>
      </c>
      <c r="F234" s="1" t="s">
        <v>274</v>
      </c>
      <c r="G234" s="1">
        <v>5.07</v>
      </c>
      <c r="H234" s="1">
        <v>5013</v>
      </c>
      <c r="I234" s="1">
        <v>25415.91</v>
      </c>
      <c r="J234" s="1">
        <v>2028</v>
      </c>
      <c r="K234" s="1">
        <v>2000</v>
      </c>
      <c r="L234" s="1">
        <v>29443.91</v>
      </c>
      <c r="M234" s="1">
        <v>883.32</v>
      </c>
      <c r="N234" s="1">
        <v>30327.23</v>
      </c>
      <c r="O234" s="1">
        <v>30320</v>
      </c>
      <c r="P234" s="7">
        <v>7.23</v>
      </c>
    </row>
    <row r="235" spans="1:16">
      <c r="A235" s="1">
        <v>2624</v>
      </c>
      <c r="B235" s="15" t="s">
        <v>551</v>
      </c>
      <c r="C235" s="1" t="s">
        <v>554</v>
      </c>
      <c r="D235" s="1" t="s">
        <v>52</v>
      </c>
      <c r="E235" s="1" t="s">
        <v>42</v>
      </c>
      <c r="F235" s="1" t="s">
        <v>555</v>
      </c>
      <c r="G235" s="1">
        <v>5.08</v>
      </c>
      <c r="H235" s="1">
        <v>4946</v>
      </c>
      <c r="I235" s="1">
        <v>25125.68</v>
      </c>
      <c r="J235" s="1">
        <v>3472</v>
      </c>
      <c r="K235" s="1">
        <v>200</v>
      </c>
      <c r="L235" s="1">
        <v>28797.68</v>
      </c>
      <c r="M235" s="1">
        <v>863.93039999999996</v>
      </c>
      <c r="N235" s="1">
        <v>29661.61</v>
      </c>
      <c r="O235" s="1">
        <v>29660</v>
      </c>
      <c r="P235" s="7">
        <v>1.6104000000000001</v>
      </c>
    </row>
    <row r="236" spans="1:16">
      <c r="A236" s="1">
        <v>2584</v>
      </c>
      <c r="B236" s="14" t="s">
        <v>433</v>
      </c>
      <c r="C236" s="1" t="s">
        <v>436</v>
      </c>
      <c r="D236" s="1" t="s">
        <v>31</v>
      </c>
      <c r="E236" s="1" t="s">
        <v>437</v>
      </c>
      <c r="F236" s="1" t="s">
        <v>438</v>
      </c>
      <c r="G236" s="1">
        <v>5.15</v>
      </c>
      <c r="H236" s="1">
        <v>4850</v>
      </c>
      <c r="I236" s="1">
        <v>24977.5</v>
      </c>
      <c r="J236" s="1">
        <v>3090</v>
      </c>
      <c r="K236" s="1">
        <v>100</v>
      </c>
      <c r="L236" s="1">
        <v>28167.5</v>
      </c>
      <c r="M236" s="1">
        <v>845.02499999999998</v>
      </c>
      <c r="N236" s="1">
        <v>29012.53</v>
      </c>
      <c r="O236" s="1">
        <v>29000</v>
      </c>
      <c r="P236" s="7">
        <v>12.53</v>
      </c>
    </row>
    <row r="237" spans="1:16">
      <c r="A237" s="1">
        <v>2569</v>
      </c>
      <c r="B237" s="15" t="s">
        <v>399</v>
      </c>
      <c r="C237" s="1" t="s">
        <v>403</v>
      </c>
      <c r="D237" s="1" t="s">
        <v>31</v>
      </c>
      <c r="E237" s="1" t="s">
        <v>360</v>
      </c>
      <c r="F237" s="1" t="s">
        <v>404</v>
      </c>
      <c r="G237" s="1">
        <v>5.2</v>
      </c>
      <c r="H237" s="1">
        <v>5036</v>
      </c>
      <c r="I237" s="1">
        <v>26187.200000000001</v>
      </c>
      <c r="J237" s="1">
        <v>2080</v>
      </c>
      <c r="K237" s="1">
        <v>200</v>
      </c>
      <c r="L237" s="1">
        <v>28467.200000000001</v>
      </c>
      <c r="M237" s="1">
        <v>854.02</v>
      </c>
      <c r="N237" s="1">
        <v>29321.22</v>
      </c>
      <c r="O237" s="1">
        <v>29320</v>
      </c>
      <c r="P237" s="7">
        <v>1.22</v>
      </c>
    </row>
    <row r="238" spans="1:16">
      <c r="A238" s="2">
        <v>2678</v>
      </c>
      <c r="B238" s="16" t="s">
        <v>670</v>
      </c>
      <c r="C238" s="2" t="s">
        <v>672</v>
      </c>
      <c r="D238" s="1" t="s">
        <v>45</v>
      </c>
      <c r="E238" s="2" t="s">
        <v>247</v>
      </c>
      <c r="F238" s="2" t="s">
        <v>673</v>
      </c>
      <c r="G238" s="2">
        <v>5.21</v>
      </c>
      <c r="H238" s="2">
        <v>4860</v>
      </c>
      <c r="I238" s="2">
        <v>25320.6</v>
      </c>
      <c r="J238" s="2">
        <v>3126</v>
      </c>
      <c r="K238" s="2">
        <v>1800</v>
      </c>
      <c r="L238" s="2">
        <v>30246.6</v>
      </c>
      <c r="M238" s="2">
        <v>907.4</v>
      </c>
      <c r="N238" s="2">
        <v>31154</v>
      </c>
      <c r="O238" s="2">
        <v>31000</v>
      </c>
      <c r="P238" s="8">
        <v>154</v>
      </c>
    </row>
    <row r="239" spans="1:16">
      <c r="A239" s="1">
        <v>2491</v>
      </c>
      <c r="B239" s="15" t="s">
        <v>266</v>
      </c>
      <c r="C239" s="1" t="s">
        <v>284</v>
      </c>
      <c r="D239" s="1" t="s">
        <v>17</v>
      </c>
      <c r="E239" s="1" t="s">
        <v>247</v>
      </c>
      <c r="F239" s="1" t="s">
        <v>285</v>
      </c>
      <c r="G239" s="1">
        <v>5.31</v>
      </c>
      <c r="H239" s="1">
        <v>5013</v>
      </c>
      <c r="I239" s="1">
        <v>26619.03</v>
      </c>
      <c r="J239" s="1">
        <v>2124</v>
      </c>
      <c r="K239" s="1">
        <v>1800</v>
      </c>
      <c r="L239" s="1">
        <v>30543.03</v>
      </c>
      <c r="M239" s="1">
        <v>916.29</v>
      </c>
      <c r="N239" s="1">
        <v>31459.32</v>
      </c>
      <c r="O239" s="1">
        <v>31450</v>
      </c>
      <c r="P239" s="7">
        <v>9.32</v>
      </c>
    </row>
    <row r="240" spans="1:16">
      <c r="A240" s="2">
        <v>2639</v>
      </c>
      <c r="B240" s="17" t="s">
        <v>586</v>
      </c>
      <c r="C240" s="2" t="s">
        <v>587</v>
      </c>
      <c r="D240" s="1" t="s">
        <v>62</v>
      </c>
      <c r="E240" s="2" t="s">
        <v>39</v>
      </c>
      <c r="F240" s="2" t="s">
        <v>588</v>
      </c>
      <c r="G240" s="2">
        <v>5.31</v>
      </c>
      <c r="H240" s="2">
        <v>4946</v>
      </c>
      <c r="I240" s="2">
        <v>26263.26</v>
      </c>
      <c r="J240" s="2">
        <v>3186</v>
      </c>
      <c r="K240" s="2" t="s">
        <v>20</v>
      </c>
      <c r="L240" s="2">
        <v>29449.26</v>
      </c>
      <c r="M240" s="2">
        <v>883.48</v>
      </c>
      <c r="N240" s="2">
        <v>30332.74</v>
      </c>
      <c r="O240" s="2">
        <v>30330</v>
      </c>
      <c r="P240" s="8">
        <v>2.74</v>
      </c>
    </row>
    <row r="241" spans="1:16">
      <c r="A241" s="1">
        <v>2540</v>
      </c>
      <c r="B241" s="15" t="s">
        <v>473</v>
      </c>
      <c r="C241" s="1" t="s">
        <v>388</v>
      </c>
      <c r="D241" s="1" t="s">
        <v>57</v>
      </c>
      <c r="E241" s="1" t="s">
        <v>42</v>
      </c>
      <c r="F241" s="1" t="s">
        <v>474</v>
      </c>
      <c r="G241" s="1">
        <v>5.32</v>
      </c>
      <c r="H241" s="1">
        <v>5041</v>
      </c>
      <c r="I241" s="1">
        <v>26818</v>
      </c>
      <c r="J241" s="1">
        <v>2128</v>
      </c>
      <c r="K241" s="1">
        <v>300</v>
      </c>
      <c r="L241" s="1">
        <v>29246</v>
      </c>
      <c r="M241" s="1">
        <v>877.38</v>
      </c>
      <c r="N241" s="1">
        <v>30123.38</v>
      </c>
      <c r="O241" s="1">
        <v>30120</v>
      </c>
      <c r="P241" s="7">
        <v>3.38</v>
      </c>
    </row>
    <row r="242" spans="1:16">
      <c r="A242" s="2">
        <v>2691</v>
      </c>
      <c r="B242" s="17" t="s">
        <v>686</v>
      </c>
      <c r="C242" s="2" t="s">
        <v>700</v>
      </c>
      <c r="D242" s="1" t="s">
        <v>62</v>
      </c>
      <c r="E242" s="2" t="s">
        <v>360</v>
      </c>
      <c r="F242" s="2" t="s">
        <v>701</v>
      </c>
      <c r="G242" s="2">
        <v>5.34</v>
      </c>
      <c r="H242" s="2">
        <v>4860</v>
      </c>
      <c r="I242" s="2">
        <v>25952.400000000001</v>
      </c>
      <c r="J242" s="2">
        <v>3204</v>
      </c>
      <c r="K242" s="2">
        <v>200</v>
      </c>
      <c r="L242" s="2">
        <v>29356.400000000001</v>
      </c>
      <c r="M242" s="2">
        <v>880.69</v>
      </c>
      <c r="N242" s="2">
        <v>30237.09</v>
      </c>
      <c r="O242" s="2">
        <v>30230</v>
      </c>
      <c r="P242" s="8">
        <v>7.09</v>
      </c>
    </row>
    <row r="243" spans="1:16">
      <c r="A243" s="2">
        <v>2649</v>
      </c>
      <c r="B243" s="17" t="s">
        <v>608</v>
      </c>
      <c r="C243" s="2" t="s">
        <v>611</v>
      </c>
      <c r="D243" s="1" t="s">
        <v>57</v>
      </c>
      <c r="E243" s="2" t="s">
        <v>72</v>
      </c>
      <c r="F243" s="2" t="s">
        <v>612</v>
      </c>
      <c r="G243" s="2">
        <v>5.36</v>
      </c>
      <c r="H243" s="2">
        <v>4890</v>
      </c>
      <c r="I243" s="2">
        <v>26210.400000000001</v>
      </c>
      <c r="J243" s="2">
        <v>3216</v>
      </c>
      <c r="K243" s="2">
        <v>2000</v>
      </c>
      <c r="L243" s="2">
        <v>31426.400000000001</v>
      </c>
      <c r="M243" s="2">
        <v>942.79</v>
      </c>
      <c r="N243" s="2">
        <v>32369.19</v>
      </c>
      <c r="O243" s="2">
        <v>32300</v>
      </c>
      <c r="P243" s="8">
        <v>69.19</v>
      </c>
    </row>
    <row r="244" spans="1:16">
      <c r="A244" s="1">
        <v>2516</v>
      </c>
      <c r="B244" s="14" t="s">
        <v>314</v>
      </c>
      <c r="C244" s="1" t="s">
        <v>334</v>
      </c>
      <c r="D244" s="1" t="s">
        <v>31</v>
      </c>
      <c r="E244" s="1" t="s">
        <v>181</v>
      </c>
      <c r="F244" s="1" t="s">
        <v>335</v>
      </c>
      <c r="G244" s="1">
        <v>5.48</v>
      </c>
      <c r="H244" s="1">
        <v>5003</v>
      </c>
      <c r="I244" s="1">
        <v>27416.44</v>
      </c>
      <c r="J244" s="1">
        <v>2192</v>
      </c>
      <c r="K244" s="1" t="s">
        <v>20</v>
      </c>
      <c r="L244" s="1">
        <v>29608.44</v>
      </c>
      <c r="M244" s="1">
        <v>888.25</v>
      </c>
      <c r="N244" s="1">
        <v>30496.69</v>
      </c>
      <c r="O244" s="1">
        <v>30490</v>
      </c>
      <c r="P244" s="7">
        <v>6.69</v>
      </c>
    </row>
    <row r="245" spans="1:16">
      <c r="A245" s="1">
        <v>2498</v>
      </c>
      <c r="B245" s="14" t="s">
        <v>266</v>
      </c>
      <c r="C245" s="1" t="s">
        <v>299</v>
      </c>
      <c r="D245" s="1" t="s">
        <v>48</v>
      </c>
      <c r="E245" s="1" t="s">
        <v>181</v>
      </c>
      <c r="F245" s="1" t="s">
        <v>300</v>
      </c>
      <c r="G245" s="1">
        <v>5.5</v>
      </c>
      <c r="H245" s="1">
        <v>5013</v>
      </c>
      <c r="I245" s="1">
        <v>27571.5</v>
      </c>
      <c r="J245" s="1">
        <v>2200</v>
      </c>
      <c r="K245" s="1" t="s">
        <v>20</v>
      </c>
      <c r="L245" s="1">
        <v>29771.5</v>
      </c>
      <c r="M245" s="1">
        <v>893.15</v>
      </c>
      <c r="N245" s="1">
        <v>30664.65</v>
      </c>
      <c r="O245" s="1">
        <v>30660</v>
      </c>
      <c r="P245" s="7">
        <v>4.6500000000000004</v>
      </c>
    </row>
    <row r="246" spans="1:16">
      <c r="A246" s="1">
        <v>2511</v>
      </c>
      <c r="B246" s="15" t="s">
        <v>314</v>
      </c>
      <c r="C246" s="1" t="s">
        <v>325</v>
      </c>
      <c r="D246" s="1" t="s">
        <v>17</v>
      </c>
      <c r="E246" s="1" t="s">
        <v>271</v>
      </c>
      <c r="F246" s="1" t="s">
        <v>326</v>
      </c>
      <c r="G246" s="1">
        <v>5.67</v>
      </c>
      <c r="H246" s="1">
        <v>5003</v>
      </c>
      <c r="I246" s="1">
        <v>28367.01</v>
      </c>
      <c r="J246" s="1">
        <v>3128</v>
      </c>
      <c r="K246" s="1" t="s">
        <v>20</v>
      </c>
      <c r="L246" s="1">
        <v>31495.01</v>
      </c>
      <c r="M246" s="1">
        <v>944.85</v>
      </c>
      <c r="N246" s="1">
        <v>32439.86</v>
      </c>
      <c r="O246" s="1">
        <v>32400</v>
      </c>
      <c r="P246" s="7">
        <v>39.86</v>
      </c>
    </row>
    <row r="247" spans="1:16">
      <c r="A247" s="1">
        <v>2523</v>
      </c>
      <c r="B247" s="15" t="s">
        <v>314</v>
      </c>
      <c r="C247" s="1" t="s">
        <v>348</v>
      </c>
      <c r="D247" s="1" t="s">
        <v>65</v>
      </c>
      <c r="E247" s="1" t="s">
        <v>247</v>
      </c>
      <c r="F247" s="1" t="s">
        <v>349</v>
      </c>
      <c r="G247" s="1">
        <v>5.72</v>
      </c>
      <c r="H247" s="1">
        <v>5003</v>
      </c>
      <c r="I247" s="1">
        <v>28617.16</v>
      </c>
      <c r="J247" s="1">
        <v>2288</v>
      </c>
      <c r="K247" s="1">
        <v>1800</v>
      </c>
      <c r="L247" s="1">
        <v>32705.16</v>
      </c>
      <c r="M247" s="1">
        <v>981.15</v>
      </c>
      <c r="N247" s="1">
        <v>33686.31</v>
      </c>
      <c r="O247" s="1">
        <v>33680</v>
      </c>
      <c r="P247" s="7">
        <v>6.31</v>
      </c>
    </row>
    <row r="248" spans="1:16">
      <c r="A248" s="1">
        <v>2462</v>
      </c>
      <c r="B248" s="14" t="s">
        <v>193</v>
      </c>
      <c r="C248" s="1" t="s">
        <v>197</v>
      </c>
      <c r="D248" s="1" t="s">
        <v>198</v>
      </c>
      <c r="E248" s="1" t="s">
        <v>157</v>
      </c>
      <c r="F248" s="1" t="s">
        <v>199</v>
      </c>
      <c r="G248" s="1">
        <v>6.02</v>
      </c>
      <c r="H248" s="1" t="s">
        <v>20</v>
      </c>
      <c r="I248" s="1" t="s">
        <v>20</v>
      </c>
      <c r="J248" s="1" t="s">
        <v>20</v>
      </c>
      <c r="K248" s="1" t="s">
        <v>20</v>
      </c>
      <c r="L248" s="1" t="s">
        <v>20</v>
      </c>
      <c r="M248" s="1" t="s">
        <v>20</v>
      </c>
      <c r="N248" s="1" t="s">
        <v>20</v>
      </c>
      <c r="O248" s="1" t="s">
        <v>20</v>
      </c>
      <c r="P248" s="7" t="s">
        <v>20</v>
      </c>
    </row>
    <row r="249" spans="1:16">
      <c r="A249" s="1">
        <v>2515</v>
      </c>
      <c r="B249" s="15" t="s">
        <v>314</v>
      </c>
      <c r="C249" s="1" t="s">
        <v>56</v>
      </c>
      <c r="D249" s="1" t="s">
        <v>38</v>
      </c>
      <c r="E249" s="1" t="s">
        <v>27</v>
      </c>
      <c r="F249" s="1" t="s">
        <v>333</v>
      </c>
      <c r="G249" s="1">
        <v>6.13</v>
      </c>
      <c r="H249" s="1">
        <v>5003</v>
      </c>
      <c r="I249" s="1">
        <v>30668.39</v>
      </c>
      <c r="J249" s="1">
        <v>2452</v>
      </c>
      <c r="K249" s="1" t="s">
        <v>20</v>
      </c>
      <c r="L249" s="1">
        <v>33120.39</v>
      </c>
      <c r="M249" s="1">
        <v>993.61</v>
      </c>
      <c r="N249" s="1">
        <v>34114</v>
      </c>
      <c r="O249" s="1">
        <v>34100</v>
      </c>
      <c r="P249" s="7">
        <v>14</v>
      </c>
    </row>
    <row r="250" spans="1:16">
      <c r="A250" s="1">
        <v>2630</v>
      </c>
      <c r="B250" s="15" t="s">
        <v>567</v>
      </c>
      <c r="C250" s="1" t="s">
        <v>568</v>
      </c>
      <c r="D250" s="1" t="s">
        <v>31</v>
      </c>
      <c r="E250" s="1" t="s">
        <v>72</v>
      </c>
      <c r="F250" s="1" t="s">
        <v>569</v>
      </c>
      <c r="G250" s="1">
        <v>6.13</v>
      </c>
      <c r="H250" s="1">
        <v>4932</v>
      </c>
      <c r="I250" s="1">
        <v>30233.16</v>
      </c>
      <c r="J250" s="1">
        <v>3678</v>
      </c>
      <c r="K250" s="1">
        <v>2000</v>
      </c>
      <c r="L250" s="1">
        <v>35911.160000000003</v>
      </c>
      <c r="M250" s="1">
        <v>1077.3348000000001</v>
      </c>
      <c r="N250" s="1">
        <v>36988.495000000003</v>
      </c>
      <c r="O250" s="1">
        <v>36980</v>
      </c>
      <c r="P250" s="7">
        <v>8.4947999999999997</v>
      </c>
    </row>
    <row r="251" spans="1:16">
      <c r="A251" s="2">
        <v>2705</v>
      </c>
      <c r="B251" s="17" t="s">
        <v>729</v>
      </c>
      <c r="C251" s="2" t="s">
        <v>730</v>
      </c>
      <c r="D251" s="1" t="s">
        <v>69</v>
      </c>
      <c r="E251" s="2" t="s">
        <v>437</v>
      </c>
      <c r="F251" s="2" t="s">
        <v>731</v>
      </c>
      <c r="G251" s="2">
        <v>6.17</v>
      </c>
      <c r="H251" s="2">
        <v>4860</v>
      </c>
      <c r="I251" s="2">
        <v>29986.2</v>
      </c>
      <c r="J251" s="2">
        <v>3085</v>
      </c>
      <c r="K251" s="2">
        <v>80</v>
      </c>
      <c r="L251" s="2">
        <v>33151.199999999997</v>
      </c>
      <c r="M251" s="2">
        <v>994.54</v>
      </c>
      <c r="N251" s="2">
        <v>34145.74</v>
      </c>
      <c r="O251" s="2">
        <v>34136</v>
      </c>
      <c r="P251" s="8">
        <v>9.74</v>
      </c>
    </row>
    <row r="252" spans="1:16">
      <c r="A252" s="1">
        <v>2620</v>
      </c>
      <c r="B252" s="15" t="s">
        <v>542</v>
      </c>
      <c r="C252" s="1" t="s">
        <v>543</v>
      </c>
      <c r="D252" s="1" t="s">
        <v>38</v>
      </c>
      <c r="E252" s="1" t="s">
        <v>372</v>
      </c>
      <c r="F252" s="1" t="s">
        <v>544</v>
      </c>
      <c r="G252" s="1">
        <v>6.18</v>
      </c>
      <c r="H252" s="1">
        <v>4850</v>
      </c>
      <c r="I252" s="1">
        <v>29973</v>
      </c>
      <c r="J252" s="1">
        <v>2472</v>
      </c>
      <c r="K252" s="1">
        <v>80</v>
      </c>
      <c r="L252" s="1">
        <v>32525</v>
      </c>
      <c r="M252" s="1">
        <v>975.75</v>
      </c>
      <c r="N252" s="1">
        <v>33500.75</v>
      </c>
      <c r="O252" s="1">
        <v>33500</v>
      </c>
      <c r="P252" s="7">
        <v>0.75</v>
      </c>
    </row>
    <row r="253" spans="1:16">
      <c r="A253" s="1">
        <v>2622</v>
      </c>
      <c r="B253" s="15" t="s">
        <v>548</v>
      </c>
      <c r="C253" s="1" t="s">
        <v>549</v>
      </c>
      <c r="D253" s="1" t="s">
        <v>45</v>
      </c>
      <c r="E253" s="1" t="s">
        <v>72</v>
      </c>
      <c r="F253" s="1" t="s">
        <v>550</v>
      </c>
      <c r="G253" s="1">
        <v>6.22</v>
      </c>
      <c r="H253" s="1">
        <v>4904</v>
      </c>
      <c r="I253" s="1">
        <v>30502.880000000001</v>
      </c>
      <c r="J253" s="1">
        <v>3732</v>
      </c>
      <c r="K253" s="1">
        <v>2500</v>
      </c>
      <c r="L253" s="1">
        <v>36734.879999999997</v>
      </c>
      <c r="M253" s="1">
        <v>1102.0463999999999</v>
      </c>
      <c r="N253" s="1">
        <v>37836.925999999999</v>
      </c>
      <c r="O253" s="1">
        <v>37800</v>
      </c>
      <c r="P253" s="7">
        <v>36.926400000000001</v>
      </c>
    </row>
    <row r="254" spans="1:16">
      <c r="A254" s="1">
        <v>2481</v>
      </c>
      <c r="B254" s="15" t="s">
        <v>261</v>
      </c>
      <c r="C254" s="1" t="s">
        <v>262</v>
      </c>
      <c r="D254" s="1" t="s">
        <v>57</v>
      </c>
      <c r="E254" s="1" t="s">
        <v>247</v>
      </c>
      <c r="F254" s="1" t="s">
        <v>263</v>
      </c>
      <c r="G254" s="1">
        <v>6.27</v>
      </c>
      <c r="H254" s="1">
        <v>4999</v>
      </c>
      <c r="I254" s="1">
        <v>31343.73</v>
      </c>
      <c r="J254" s="1">
        <v>2108</v>
      </c>
      <c r="K254" s="1">
        <v>2000</v>
      </c>
      <c r="L254" s="1">
        <v>35451.730000000003</v>
      </c>
      <c r="M254" s="1">
        <v>1063.55</v>
      </c>
      <c r="N254" s="1">
        <v>36515.279999999999</v>
      </c>
      <c r="O254" s="1">
        <v>36500</v>
      </c>
      <c r="P254" s="7">
        <v>15.28</v>
      </c>
    </row>
    <row r="255" spans="1:16">
      <c r="A255" s="1">
        <v>2517</v>
      </c>
      <c r="B255" s="15" t="s">
        <v>314</v>
      </c>
      <c r="C255" s="1" t="s">
        <v>336</v>
      </c>
      <c r="D255" s="1" t="s">
        <v>45</v>
      </c>
      <c r="E255" s="1" t="s">
        <v>181</v>
      </c>
      <c r="F255" s="1" t="s">
        <v>337</v>
      </c>
      <c r="G255" s="1">
        <v>6.49</v>
      </c>
      <c r="H255" s="1">
        <v>5003</v>
      </c>
      <c r="I255" s="1">
        <v>32469.47</v>
      </c>
      <c r="J255" s="1">
        <v>2596</v>
      </c>
      <c r="K255" s="1" t="s">
        <v>20</v>
      </c>
      <c r="L255" s="1">
        <v>35065.47</v>
      </c>
      <c r="M255" s="1">
        <v>1051.96</v>
      </c>
      <c r="N255" s="1">
        <v>36117.43</v>
      </c>
      <c r="O255" s="1">
        <v>36100</v>
      </c>
      <c r="P255" s="7">
        <v>17.43</v>
      </c>
    </row>
    <row r="256" spans="1:16">
      <c r="A256" s="2">
        <v>2689</v>
      </c>
      <c r="B256" s="17" t="s">
        <v>686</v>
      </c>
      <c r="C256" s="2" t="s">
        <v>695</v>
      </c>
      <c r="D256" s="1" t="s">
        <v>57</v>
      </c>
      <c r="E256" s="2" t="s">
        <v>584</v>
      </c>
      <c r="F256" s="2" t="s">
        <v>696</v>
      </c>
      <c r="G256" s="2">
        <v>6.49</v>
      </c>
      <c r="H256" s="2">
        <v>4860</v>
      </c>
      <c r="I256" s="2">
        <v>31541.4</v>
      </c>
      <c r="J256" s="2">
        <v>4404</v>
      </c>
      <c r="K256" s="2" t="s">
        <v>20</v>
      </c>
      <c r="L256" s="2">
        <v>35945.4</v>
      </c>
      <c r="M256" s="2">
        <v>1078.3599999999999</v>
      </c>
      <c r="N256" s="2">
        <v>37023.760000000002</v>
      </c>
      <c r="O256" s="2">
        <v>37000</v>
      </c>
      <c r="P256" s="8">
        <v>23.76</v>
      </c>
    </row>
    <row r="257" spans="1:16">
      <c r="A257" s="2">
        <v>2698</v>
      </c>
      <c r="B257" s="16" t="s">
        <v>707</v>
      </c>
      <c r="C257" s="2" t="s">
        <v>715</v>
      </c>
      <c r="D257" s="1" t="s">
        <v>45</v>
      </c>
      <c r="E257" s="2" t="s">
        <v>181</v>
      </c>
      <c r="F257" s="2" t="s">
        <v>716</v>
      </c>
      <c r="G257" s="2">
        <v>6.5</v>
      </c>
      <c r="H257" s="2">
        <v>4850</v>
      </c>
      <c r="I257" s="2">
        <v>31525</v>
      </c>
      <c r="J257" s="2">
        <v>3900</v>
      </c>
      <c r="K257" s="2" t="s">
        <v>20</v>
      </c>
      <c r="L257" s="2">
        <v>35425</v>
      </c>
      <c r="M257" s="2">
        <v>1062.75</v>
      </c>
      <c r="N257" s="2">
        <v>36487.75</v>
      </c>
      <c r="O257" s="2">
        <v>36480</v>
      </c>
      <c r="P257" s="8">
        <v>7.75</v>
      </c>
    </row>
    <row r="258" spans="1:16">
      <c r="A258" s="1">
        <v>2462</v>
      </c>
      <c r="B258" s="14" t="s">
        <v>193</v>
      </c>
      <c r="C258" s="1" t="s">
        <v>197</v>
      </c>
      <c r="D258" s="1" t="s">
        <v>198</v>
      </c>
      <c r="E258" s="1" t="s">
        <v>201</v>
      </c>
      <c r="F258" s="1" t="s">
        <v>202</v>
      </c>
      <c r="G258" s="1">
        <v>6.67</v>
      </c>
      <c r="H258" s="1">
        <v>5008</v>
      </c>
      <c r="I258" s="1">
        <v>88291.04</v>
      </c>
      <c r="J258" s="1">
        <v>10578</v>
      </c>
      <c r="K258" s="1">
        <v>300</v>
      </c>
      <c r="L258" s="1">
        <v>99169.04</v>
      </c>
      <c r="M258" s="1">
        <v>2975.07</v>
      </c>
      <c r="N258" s="1">
        <v>102144.11</v>
      </c>
      <c r="O258" s="1">
        <v>102144</v>
      </c>
      <c r="P258" s="7">
        <v>0.11</v>
      </c>
    </row>
    <row r="259" spans="1:16">
      <c r="A259" s="2">
        <v>2653</v>
      </c>
      <c r="B259" s="17" t="s">
        <v>608</v>
      </c>
      <c r="C259" s="2" t="s">
        <v>619</v>
      </c>
      <c r="D259" s="1" t="s">
        <v>69</v>
      </c>
      <c r="E259" s="2" t="s">
        <v>372</v>
      </c>
      <c r="F259" s="2" t="s">
        <v>620</v>
      </c>
      <c r="G259" s="2">
        <v>6.71</v>
      </c>
      <c r="H259" s="2">
        <v>4890</v>
      </c>
      <c r="I259" s="2">
        <v>32811.9</v>
      </c>
      <c r="J259" s="2">
        <v>4026</v>
      </c>
      <c r="K259" s="2">
        <v>100</v>
      </c>
      <c r="L259" s="2">
        <v>36937.9</v>
      </c>
      <c r="M259" s="2">
        <v>1108.1400000000001</v>
      </c>
      <c r="N259" s="2">
        <v>38046.04</v>
      </c>
      <c r="O259" s="2">
        <v>38040</v>
      </c>
      <c r="P259" s="8">
        <v>6.04</v>
      </c>
    </row>
    <row r="260" spans="1:16">
      <c r="A260" s="1">
        <v>2447</v>
      </c>
      <c r="B260" s="15" t="s">
        <v>134</v>
      </c>
      <c r="C260" s="1" t="s">
        <v>135</v>
      </c>
      <c r="D260" s="1" t="s">
        <v>136</v>
      </c>
      <c r="E260" s="1" t="s">
        <v>39</v>
      </c>
      <c r="F260" s="1" t="s">
        <v>137</v>
      </c>
      <c r="G260" s="1">
        <v>6.93</v>
      </c>
      <c r="H260" s="1">
        <v>5023</v>
      </c>
      <c r="I260" s="1">
        <v>34809.39</v>
      </c>
      <c r="J260" s="1">
        <v>4158</v>
      </c>
      <c r="K260" s="1" t="s">
        <v>20</v>
      </c>
      <c r="L260" s="1">
        <v>38967.39</v>
      </c>
      <c r="M260" s="1">
        <v>1169.02</v>
      </c>
      <c r="N260" s="1">
        <v>40136.410000000003</v>
      </c>
      <c r="O260" s="1">
        <v>40080</v>
      </c>
      <c r="P260" s="7">
        <v>56.41</v>
      </c>
    </row>
    <row r="261" spans="1:16">
      <c r="A261" s="1">
        <v>2490</v>
      </c>
      <c r="B261" s="14" t="s">
        <v>266</v>
      </c>
      <c r="C261" s="1" t="s">
        <v>282</v>
      </c>
      <c r="D261" s="1" t="s">
        <v>87</v>
      </c>
      <c r="E261" s="1" t="s">
        <v>181</v>
      </c>
      <c r="F261" s="1" t="s">
        <v>283</v>
      </c>
      <c r="G261" s="1">
        <v>6.99</v>
      </c>
      <c r="H261" s="1">
        <v>5013</v>
      </c>
      <c r="I261" s="1">
        <v>35040.870000000003</v>
      </c>
      <c r="J261" s="1">
        <v>2796</v>
      </c>
      <c r="K261" s="1" t="s">
        <v>20</v>
      </c>
      <c r="L261" s="1">
        <v>37836.870000000003</v>
      </c>
      <c r="M261" s="1">
        <v>1135.1099999999999</v>
      </c>
      <c r="N261" s="1">
        <v>38971.980000000003</v>
      </c>
      <c r="O261" s="1">
        <v>38970</v>
      </c>
      <c r="P261" s="7">
        <v>1.98</v>
      </c>
    </row>
    <row r="262" spans="1:16">
      <c r="A262" s="2">
        <v>2669</v>
      </c>
      <c r="B262" s="17" t="s">
        <v>650</v>
      </c>
      <c r="C262" s="2" t="s">
        <v>655</v>
      </c>
      <c r="D262" s="1" t="s">
        <v>57</v>
      </c>
      <c r="E262" s="2" t="s">
        <v>271</v>
      </c>
      <c r="F262" s="2" t="s">
        <v>656</v>
      </c>
      <c r="G262" s="2">
        <v>7.22</v>
      </c>
      <c r="H262" s="2">
        <v>4890</v>
      </c>
      <c r="I262" s="2">
        <v>35305.800000000003</v>
      </c>
      <c r="J262" s="2">
        <v>4332</v>
      </c>
      <c r="K262" s="2">
        <v>100</v>
      </c>
      <c r="L262" s="2">
        <v>39737.800000000003</v>
      </c>
      <c r="M262" s="2">
        <v>1192.1300000000001</v>
      </c>
      <c r="N262" s="2">
        <v>40929.93</v>
      </c>
      <c r="O262" s="2">
        <v>40800</v>
      </c>
      <c r="P262" s="8">
        <v>129.93</v>
      </c>
    </row>
    <row r="263" spans="1:16">
      <c r="A263" s="1">
        <v>2556</v>
      </c>
      <c r="B263" s="14" t="s">
        <v>314</v>
      </c>
      <c r="C263" s="1" t="s">
        <v>366</v>
      </c>
      <c r="D263" s="1" t="s">
        <v>35</v>
      </c>
      <c r="E263" s="1" t="s">
        <v>22</v>
      </c>
      <c r="F263" s="1" t="s">
        <v>367</v>
      </c>
      <c r="G263" s="1">
        <v>7.36</v>
      </c>
      <c r="H263" s="1">
        <v>5003</v>
      </c>
      <c r="I263" s="1">
        <v>36822.080000000002</v>
      </c>
      <c r="J263" s="1">
        <v>4408</v>
      </c>
      <c r="K263" s="1">
        <v>250</v>
      </c>
      <c r="L263" s="1">
        <v>41480.080000000002</v>
      </c>
      <c r="M263" s="1">
        <v>1244.4000000000001</v>
      </c>
      <c r="N263" s="1">
        <v>42724.480000000003</v>
      </c>
      <c r="O263" s="1">
        <v>42600</v>
      </c>
      <c r="P263" s="7">
        <v>124.48</v>
      </c>
    </row>
    <row r="264" spans="1:16">
      <c r="A264" s="2">
        <v>2709</v>
      </c>
      <c r="B264" s="17" t="s">
        <v>729</v>
      </c>
      <c r="C264" s="2" t="s">
        <v>738</v>
      </c>
      <c r="D264" s="1" t="s">
        <v>57</v>
      </c>
      <c r="E264" s="2" t="s">
        <v>181</v>
      </c>
      <c r="F264" s="2" t="s">
        <v>739</v>
      </c>
      <c r="G264" s="2">
        <v>7.37</v>
      </c>
      <c r="H264" s="2">
        <v>4830</v>
      </c>
      <c r="I264" s="2">
        <v>35597.1</v>
      </c>
      <c r="J264" s="2">
        <v>3095</v>
      </c>
      <c r="K264" s="2" t="s">
        <v>20</v>
      </c>
      <c r="L264" s="2">
        <v>38692.1</v>
      </c>
      <c r="M264" s="2">
        <v>1160.76</v>
      </c>
      <c r="N264" s="2">
        <v>39852.86</v>
      </c>
      <c r="O264" s="2">
        <v>39850</v>
      </c>
      <c r="P264" s="8">
        <v>2.86</v>
      </c>
    </row>
    <row r="265" spans="1:16">
      <c r="A265" s="1">
        <v>2421</v>
      </c>
      <c r="B265" s="15" t="s">
        <v>33</v>
      </c>
      <c r="C265" s="1" t="s">
        <v>44</v>
      </c>
      <c r="D265" s="1" t="s">
        <v>45</v>
      </c>
      <c r="E265" s="1" t="s">
        <v>27</v>
      </c>
      <c r="F265" s="1" t="s">
        <v>46</v>
      </c>
      <c r="G265" s="1">
        <v>7.43</v>
      </c>
      <c r="H265" s="1">
        <v>5033</v>
      </c>
      <c r="I265" s="1">
        <v>37395.19</v>
      </c>
      <c r="J265" s="1">
        <v>4458</v>
      </c>
      <c r="K265" s="1" t="s">
        <v>20</v>
      </c>
      <c r="L265" s="1">
        <v>41853.19</v>
      </c>
      <c r="M265" s="1">
        <v>1255.56</v>
      </c>
      <c r="N265" s="1">
        <v>43108.75</v>
      </c>
      <c r="O265" s="1">
        <v>43100</v>
      </c>
      <c r="P265" s="7">
        <v>8.75</v>
      </c>
    </row>
    <row r="266" spans="1:16">
      <c r="A266" s="1">
        <v>2606</v>
      </c>
      <c r="B266" s="15" t="s">
        <v>505</v>
      </c>
      <c r="C266" s="1" t="s">
        <v>509</v>
      </c>
      <c r="D266" s="1" t="s">
        <v>31</v>
      </c>
      <c r="E266" s="1" t="s">
        <v>39</v>
      </c>
      <c r="F266" s="1" t="s">
        <v>510</v>
      </c>
      <c r="G266" s="1">
        <v>7.46</v>
      </c>
      <c r="H266" s="1">
        <v>4851</v>
      </c>
      <c r="I266" s="1">
        <v>36188.46</v>
      </c>
      <c r="J266" s="1">
        <v>2909.4</v>
      </c>
      <c r="K266" s="1" t="s">
        <v>20</v>
      </c>
      <c r="L266" s="1">
        <v>39097.86</v>
      </c>
      <c r="M266" s="1">
        <v>1172.9358</v>
      </c>
      <c r="N266" s="1">
        <v>40270.796000000002</v>
      </c>
      <c r="O266" s="1">
        <v>40260</v>
      </c>
      <c r="P266" s="7">
        <v>10.7958</v>
      </c>
    </row>
    <row r="267" spans="1:16">
      <c r="A267" s="2">
        <v>2667</v>
      </c>
      <c r="B267" s="17" t="s">
        <v>650</v>
      </c>
      <c r="C267" s="2" t="s">
        <v>651</v>
      </c>
      <c r="D267" s="1" t="s">
        <v>48</v>
      </c>
      <c r="E267" s="2" t="s">
        <v>181</v>
      </c>
      <c r="F267" s="2" t="s">
        <v>652</v>
      </c>
      <c r="G267" s="2">
        <v>7.46</v>
      </c>
      <c r="H267" s="2">
        <v>4833</v>
      </c>
      <c r="I267" s="2">
        <v>36054.18</v>
      </c>
      <c r="J267" s="2">
        <v>4476</v>
      </c>
      <c r="K267" s="2" t="s">
        <v>20</v>
      </c>
      <c r="L267" s="2">
        <v>40530.18</v>
      </c>
      <c r="M267" s="2">
        <v>1215.9100000000001</v>
      </c>
      <c r="N267" s="2">
        <v>41746.089999999997</v>
      </c>
      <c r="O267" s="2">
        <v>41740</v>
      </c>
      <c r="P267" s="8">
        <v>6.09</v>
      </c>
    </row>
    <row r="268" spans="1:16">
      <c r="A268" s="2">
        <v>2681</v>
      </c>
      <c r="B268" s="17" t="s">
        <v>670</v>
      </c>
      <c r="C268" s="2" t="s">
        <v>642</v>
      </c>
      <c r="D268" s="1" t="s">
        <v>57</v>
      </c>
      <c r="E268" s="2" t="s">
        <v>72</v>
      </c>
      <c r="F268" s="2" t="s">
        <v>678</v>
      </c>
      <c r="G268" s="2">
        <v>7.65</v>
      </c>
      <c r="H268" s="2">
        <v>4860</v>
      </c>
      <c r="I268" s="2">
        <v>37179</v>
      </c>
      <c r="J268" s="2">
        <v>4590</v>
      </c>
      <c r="K268" s="2">
        <v>1800</v>
      </c>
      <c r="L268" s="2">
        <v>43569</v>
      </c>
      <c r="M268" s="2">
        <v>1307.07</v>
      </c>
      <c r="N268" s="2">
        <v>44876.07</v>
      </c>
      <c r="O268" s="2">
        <v>44876</v>
      </c>
      <c r="P268" s="8">
        <v>7.0000000000000007E-2</v>
      </c>
    </row>
    <row r="269" spans="1:16">
      <c r="A269" s="1">
        <v>2521</v>
      </c>
      <c r="B269" s="15" t="s">
        <v>314</v>
      </c>
      <c r="C269" s="1" t="s">
        <v>342</v>
      </c>
      <c r="D269" s="1" t="s">
        <v>57</v>
      </c>
      <c r="E269" s="1" t="s">
        <v>344</v>
      </c>
      <c r="F269" s="1" t="s">
        <v>345</v>
      </c>
      <c r="G269" s="1">
        <v>7.7</v>
      </c>
      <c r="H269" s="1">
        <v>5003</v>
      </c>
      <c r="I269" s="1">
        <v>38523.1</v>
      </c>
      <c r="J269" s="1">
        <v>3724</v>
      </c>
      <c r="K269" s="1" t="s">
        <v>20</v>
      </c>
      <c r="L269" s="1">
        <v>42247.1</v>
      </c>
      <c r="M269" s="1">
        <v>1267.4100000000001</v>
      </c>
      <c r="N269" s="1">
        <v>43514.51</v>
      </c>
      <c r="O269" s="1">
        <v>43000</v>
      </c>
      <c r="P269" s="7">
        <v>514.51</v>
      </c>
    </row>
    <row r="270" spans="1:16">
      <c r="A270" s="1">
        <v>2439</v>
      </c>
      <c r="B270" s="15" t="s">
        <v>104</v>
      </c>
      <c r="C270" s="1" t="s">
        <v>105</v>
      </c>
      <c r="D270" s="1" t="s">
        <v>106</v>
      </c>
      <c r="E270" s="1" t="s">
        <v>107</v>
      </c>
      <c r="F270" s="1" t="s">
        <v>108</v>
      </c>
      <c r="G270" s="1">
        <v>7.88</v>
      </c>
      <c r="H270" s="1">
        <v>4971</v>
      </c>
      <c r="I270" s="1">
        <v>39171.480000000003</v>
      </c>
      <c r="J270" s="1">
        <v>4728</v>
      </c>
      <c r="K270" s="1" t="s">
        <v>20</v>
      </c>
      <c r="L270" s="1">
        <v>43899.48</v>
      </c>
      <c r="M270" s="1">
        <v>1316.98</v>
      </c>
      <c r="N270" s="1">
        <v>45216.46</v>
      </c>
      <c r="O270" s="1">
        <v>45200</v>
      </c>
      <c r="P270" s="7">
        <v>16.46</v>
      </c>
    </row>
    <row r="271" spans="1:16">
      <c r="A271" s="2">
        <v>2720</v>
      </c>
      <c r="B271" s="16" t="s">
        <v>745</v>
      </c>
      <c r="C271" s="2" t="s">
        <v>763</v>
      </c>
      <c r="D271" s="1" t="s">
        <v>52</v>
      </c>
      <c r="E271" s="2" t="s">
        <v>27</v>
      </c>
      <c r="F271" s="2" t="s">
        <v>764</v>
      </c>
      <c r="G271" s="2">
        <v>8.0399999999999991</v>
      </c>
      <c r="H271" s="2">
        <v>3940</v>
      </c>
      <c r="I271" s="2">
        <v>31677.599999999999</v>
      </c>
      <c r="J271" s="2">
        <v>4604</v>
      </c>
      <c r="K271" s="2" t="s">
        <v>20</v>
      </c>
      <c r="L271" s="2">
        <v>36281.599999999999</v>
      </c>
      <c r="M271" s="2">
        <v>1088.45</v>
      </c>
      <c r="N271" s="2">
        <v>37370.050000000003</v>
      </c>
      <c r="O271" s="2">
        <v>37370</v>
      </c>
      <c r="P271" s="8">
        <v>0.05</v>
      </c>
    </row>
    <row r="272" spans="1:16">
      <c r="A272" s="2">
        <v>2642</v>
      </c>
      <c r="B272" s="17" t="s">
        <v>591</v>
      </c>
      <c r="C272" s="2" t="s">
        <v>592</v>
      </c>
      <c r="D272" s="1" t="s">
        <v>69</v>
      </c>
      <c r="E272" s="2" t="s">
        <v>181</v>
      </c>
      <c r="F272" s="2" t="s">
        <v>593</v>
      </c>
      <c r="G272" s="2">
        <v>8.06</v>
      </c>
      <c r="H272" s="2">
        <v>4957</v>
      </c>
      <c r="I272" s="2">
        <v>39953.42</v>
      </c>
      <c r="J272" s="2">
        <v>4836</v>
      </c>
      <c r="K272" s="2" t="s">
        <v>20</v>
      </c>
      <c r="L272" s="2">
        <v>44789.42</v>
      </c>
      <c r="M272" s="2">
        <v>1343.68</v>
      </c>
      <c r="N272" s="2">
        <v>46133.1</v>
      </c>
      <c r="O272" s="2">
        <v>46132</v>
      </c>
      <c r="P272" s="8">
        <v>1.1000000000000001</v>
      </c>
    </row>
    <row r="273" spans="1:16">
      <c r="A273" s="2">
        <v>2717</v>
      </c>
      <c r="B273" s="17" t="s">
        <v>745</v>
      </c>
      <c r="C273" s="1" t="s">
        <v>757</v>
      </c>
      <c r="D273" s="1" t="s">
        <v>31</v>
      </c>
      <c r="E273" s="2" t="s">
        <v>72</v>
      </c>
      <c r="F273" s="2" t="s">
        <v>758</v>
      </c>
      <c r="G273" s="2">
        <v>8.3800000000000008</v>
      </c>
      <c r="H273" s="2">
        <v>4865</v>
      </c>
      <c r="I273" s="2">
        <v>40768.699999999997</v>
      </c>
      <c r="J273" s="2">
        <v>3918</v>
      </c>
      <c r="K273" s="2">
        <v>2400</v>
      </c>
      <c r="L273" s="2">
        <v>47086.7</v>
      </c>
      <c r="M273" s="2">
        <v>1412.6</v>
      </c>
      <c r="N273" s="2">
        <v>48499.3</v>
      </c>
      <c r="O273" s="2">
        <v>48381</v>
      </c>
      <c r="P273" s="8">
        <v>118.3</v>
      </c>
    </row>
    <row r="274" spans="1:16">
      <c r="A274" s="2">
        <v>2673</v>
      </c>
      <c r="B274" s="17" t="s">
        <v>665</v>
      </c>
      <c r="C274" s="2" t="s">
        <v>666</v>
      </c>
      <c r="D274" s="1" t="s">
        <v>69</v>
      </c>
      <c r="E274" s="2" t="s">
        <v>247</v>
      </c>
      <c r="F274" s="2" t="s">
        <v>667</v>
      </c>
      <c r="G274" s="2">
        <v>8.4600000000000009</v>
      </c>
      <c r="H274" s="2">
        <v>4865</v>
      </c>
      <c r="I274" s="2">
        <v>41157.9</v>
      </c>
      <c r="J274" s="2">
        <v>5076</v>
      </c>
      <c r="K274" s="2">
        <v>5000</v>
      </c>
      <c r="L274" s="2">
        <v>51233.9</v>
      </c>
      <c r="M274" s="2">
        <v>1537.02</v>
      </c>
      <c r="N274" s="2">
        <v>52770.92</v>
      </c>
      <c r="O274" s="2">
        <v>52700</v>
      </c>
      <c r="P274" s="8">
        <v>70.92</v>
      </c>
    </row>
    <row r="275" spans="1:16">
      <c r="A275" s="2">
        <v>2708</v>
      </c>
      <c r="B275" s="16" t="s">
        <v>729</v>
      </c>
      <c r="C275" s="2" t="s">
        <v>736</v>
      </c>
      <c r="D275" s="1" t="s">
        <v>52</v>
      </c>
      <c r="E275" s="2" t="s">
        <v>27</v>
      </c>
      <c r="F275" s="2" t="s">
        <v>737</v>
      </c>
      <c r="G275" s="2">
        <v>8.56</v>
      </c>
      <c r="H275" s="2">
        <v>4830</v>
      </c>
      <c r="I275" s="2">
        <v>41344.800000000003</v>
      </c>
      <c r="J275" s="2">
        <v>3595</v>
      </c>
      <c r="K275" s="2" t="s">
        <v>20</v>
      </c>
      <c r="L275" s="2">
        <v>44939.8</v>
      </c>
      <c r="M275" s="2">
        <v>1348.19</v>
      </c>
      <c r="N275" s="2">
        <v>46287.99</v>
      </c>
      <c r="O275" s="2">
        <v>46200</v>
      </c>
      <c r="P275" s="8">
        <v>87.99</v>
      </c>
    </row>
    <row r="276" spans="1:16">
      <c r="A276" s="2">
        <v>2714</v>
      </c>
      <c r="B276" s="16" t="s">
        <v>745</v>
      </c>
      <c r="C276" s="2" t="s">
        <v>751</v>
      </c>
      <c r="D276" s="1" t="s">
        <v>31</v>
      </c>
      <c r="E276" s="2" t="s">
        <v>157</v>
      </c>
      <c r="F276" s="2" t="s">
        <v>752</v>
      </c>
      <c r="G276" s="2">
        <v>9.0399999999999991</v>
      </c>
      <c r="H276" s="2">
        <v>4865</v>
      </c>
      <c r="I276" s="2">
        <v>43979.6</v>
      </c>
      <c r="J276" s="2">
        <v>3796.8</v>
      </c>
      <c r="K276" s="2">
        <v>200</v>
      </c>
      <c r="L276" s="2">
        <v>47976.4</v>
      </c>
      <c r="M276" s="2">
        <v>1439.29</v>
      </c>
      <c r="N276" s="2">
        <v>49415.69</v>
      </c>
      <c r="O276" s="2">
        <v>49400</v>
      </c>
      <c r="P276" s="8">
        <v>15.69</v>
      </c>
    </row>
    <row r="277" spans="1:16">
      <c r="A277" s="1">
        <v>2512</v>
      </c>
      <c r="B277" s="14" t="s">
        <v>314</v>
      </c>
      <c r="C277" s="1" t="s">
        <v>327</v>
      </c>
      <c r="D277" s="1" t="s">
        <v>26</v>
      </c>
      <c r="E277" s="1" t="s">
        <v>328</v>
      </c>
      <c r="F277" s="1" t="s">
        <v>20</v>
      </c>
      <c r="G277" s="1">
        <v>10</v>
      </c>
      <c r="H277" s="1">
        <v>5003</v>
      </c>
      <c r="I277" s="1">
        <v>50030</v>
      </c>
      <c r="J277" s="1">
        <v>4000</v>
      </c>
      <c r="K277" s="1" t="s">
        <v>20</v>
      </c>
      <c r="L277" s="1">
        <v>54030</v>
      </c>
      <c r="M277" s="1">
        <v>1620.9</v>
      </c>
      <c r="N277" s="1">
        <v>55650.9</v>
      </c>
      <c r="O277" s="1">
        <v>55650</v>
      </c>
      <c r="P277" s="7">
        <v>0.9</v>
      </c>
    </row>
    <row r="278" spans="1:16">
      <c r="A278" s="1">
        <v>2546</v>
      </c>
      <c r="B278" s="15" t="s">
        <v>485</v>
      </c>
      <c r="C278" s="1" t="s">
        <v>486</v>
      </c>
      <c r="D278" s="1" t="s">
        <v>38</v>
      </c>
      <c r="E278" s="1" t="s">
        <v>72</v>
      </c>
      <c r="F278" s="1" t="s">
        <v>487</v>
      </c>
      <c r="G278" s="1">
        <v>10.050000000000001</v>
      </c>
      <c r="H278" s="1">
        <v>4696</v>
      </c>
      <c r="I278" s="1">
        <v>47194.8</v>
      </c>
      <c r="J278" s="1">
        <v>4020</v>
      </c>
      <c r="K278" s="1">
        <v>2200</v>
      </c>
      <c r="L278" s="1">
        <v>53414.8</v>
      </c>
      <c r="M278" s="1">
        <v>1602.444</v>
      </c>
      <c r="N278" s="1">
        <v>55017.243999999999</v>
      </c>
      <c r="O278" s="1">
        <v>55000</v>
      </c>
      <c r="P278" s="7">
        <v>17.244</v>
      </c>
    </row>
    <row r="279" spans="1:16">
      <c r="A279" s="2">
        <v>2719</v>
      </c>
      <c r="B279" s="17" t="s">
        <v>745</v>
      </c>
      <c r="C279" s="2" t="s">
        <v>761</v>
      </c>
      <c r="D279" s="1" t="s">
        <v>48</v>
      </c>
      <c r="E279" s="2" t="s">
        <v>437</v>
      </c>
      <c r="F279" s="2" t="s">
        <v>762</v>
      </c>
      <c r="G279" s="2">
        <v>10.1</v>
      </c>
      <c r="H279" s="2">
        <v>4865</v>
      </c>
      <c r="I279" s="2">
        <v>49136.5</v>
      </c>
      <c r="J279" s="2">
        <v>5005</v>
      </c>
      <c r="K279" s="2">
        <v>160</v>
      </c>
      <c r="L279" s="2">
        <v>54301.5</v>
      </c>
      <c r="M279" s="2">
        <v>1629.05</v>
      </c>
      <c r="N279" s="2">
        <v>55930.55</v>
      </c>
      <c r="O279" s="2">
        <v>55930</v>
      </c>
      <c r="P279" s="8">
        <v>0.54</v>
      </c>
    </row>
    <row r="280" spans="1:16">
      <c r="A280" s="1">
        <v>2469</v>
      </c>
      <c r="B280" s="15" t="s">
        <v>224</v>
      </c>
      <c r="C280" s="1" t="s">
        <v>225</v>
      </c>
      <c r="D280" s="1" t="s">
        <v>226</v>
      </c>
      <c r="E280" s="1" t="s">
        <v>39</v>
      </c>
      <c r="F280" s="1" t="s">
        <v>227</v>
      </c>
      <c r="G280" s="1">
        <v>10.41</v>
      </c>
      <c r="H280" s="1">
        <v>5008</v>
      </c>
      <c r="I280" s="1">
        <v>52133.279999999999</v>
      </c>
      <c r="J280" s="1">
        <v>6246</v>
      </c>
      <c r="K280" s="1" t="s">
        <v>20</v>
      </c>
      <c r="L280" s="1">
        <v>58379.28</v>
      </c>
      <c r="M280" s="1">
        <v>1751.38</v>
      </c>
      <c r="N280" s="1">
        <v>60130.66</v>
      </c>
      <c r="O280" s="1">
        <v>60100</v>
      </c>
      <c r="P280" s="7">
        <v>30.66</v>
      </c>
    </row>
    <row r="281" spans="1:16">
      <c r="A281" s="1">
        <v>2424</v>
      </c>
      <c r="B281" s="14" t="s">
        <v>55</v>
      </c>
      <c r="C281" s="1" t="s">
        <v>56</v>
      </c>
      <c r="D281" s="1" t="s">
        <v>57</v>
      </c>
      <c r="E281" s="1" t="s">
        <v>58</v>
      </c>
      <c r="F281" s="1" t="s">
        <v>59</v>
      </c>
      <c r="G281" s="1">
        <v>10.44</v>
      </c>
      <c r="H281" s="1">
        <v>5033</v>
      </c>
      <c r="I281" s="1">
        <v>52544.52</v>
      </c>
      <c r="J281" s="1">
        <v>6264</v>
      </c>
      <c r="K281" s="1" t="s">
        <v>20</v>
      </c>
      <c r="L281" s="1">
        <v>58808.52</v>
      </c>
      <c r="M281" s="1">
        <v>1764.26</v>
      </c>
      <c r="N281" s="1">
        <v>60572.78</v>
      </c>
      <c r="O281" s="1">
        <v>60570</v>
      </c>
      <c r="P281" s="7">
        <v>2.78</v>
      </c>
    </row>
    <row r="282" spans="1:16">
      <c r="A282" s="2">
        <v>2692</v>
      </c>
      <c r="B282" s="16" t="s">
        <v>686</v>
      </c>
      <c r="C282" s="2" t="s">
        <v>702</v>
      </c>
      <c r="D282" s="1" t="s">
        <v>65</v>
      </c>
      <c r="E282" s="2" t="s">
        <v>703</v>
      </c>
      <c r="F282" s="2" t="s">
        <v>704</v>
      </c>
      <c r="G282" s="2">
        <v>10.72</v>
      </c>
      <c r="H282" s="2">
        <v>4860</v>
      </c>
      <c r="I282" s="2">
        <v>52099.199999999997</v>
      </c>
      <c r="J282" s="2">
        <v>6432</v>
      </c>
      <c r="K282" s="2" t="s">
        <v>20</v>
      </c>
      <c r="L282" s="2">
        <v>58531.199999999997</v>
      </c>
      <c r="M282" s="2">
        <v>1755.94</v>
      </c>
      <c r="N282" s="2">
        <v>60287.14</v>
      </c>
      <c r="O282" s="2">
        <v>60280</v>
      </c>
      <c r="P282" s="8">
        <v>7.14</v>
      </c>
    </row>
    <row r="283" spans="1:16">
      <c r="A283" s="1">
        <v>2621</v>
      </c>
      <c r="B283" s="14" t="s">
        <v>545</v>
      </c>
      <c r="C283" s="1" t="s">
        <v>546</v>
      </c>
      <c r="D283" s="1" t="s">
        <v>31</v>
      </c>
      <c r="E283" s="1" t="s">
        <v>39</v>
      </c>
      <c r="F283" s="1" t="s">
        <v>547</v>
      </c>
      <c r="G283" s="1">
        <v>10.86</v>
      </c>
      <c r="H283" s="1">
        <v>4785</v>
      </c>
      <c r="I283" s="1">
        <v>51965.1</v>
      </c>
      <c r="J283" s="1">
        <v>4344</v>
      </c>
      <c r="K283" s="1" t="s">
        <v>20</v>
      </c>
      <c r="L283" s="1">
        <v>56309.1</v>
      </c>
      <c r="M283" s="1">
        <v>1689.2729999999999</v>
      </c>
      <c r="N283" s="1">
        <v>57998.373</v>
      </c>
      <c r="O283" s="1">
        <v>57990</v>
      </c>
      <c r="P283" s="7">
        <v>8.3729999999999993</v>
      </c>
    </row>
    <row r="284" spans="1:16">
      <c r="A284" s="2">
        <v>2715</v>
      </c>
      <c r="B284" s="17" t="s">
        <v>745</v>
      </c>
      <c r="C284" s="2" t="s">
        <v>753</v>
      </c>
      <c r="D284" s="1" t="s">
        <v>35</v>
      </c>
      <c r="E284" s="2" t="s">
        <v>27</v>
      </c>
      <c r="F284" s="2" t="s">
        <v>754</v>
      </c>
      <c r="G284" s="2">
        <v>10.87</v>
      </c>
      <c r="H284" s="2">
        <v>4865</v>
      </c>
      <c r="I284" s="2">
        <v>52882.55</v>
      </c>
      <c r="J284" s="2">
        <v>5064</v>
      </c>
      <c r="K284" s="2">
        <v>80</v>
      </c>
      <c r="L284" s="2">
        <v>58026.55</v>
      </c>
      <c r="M284" s="2">
        <v>1740.8</v>
      </c>
      <c r="N284" s="2">
        <v>59767.35</v>
      </c>
      <c r="O284" s="2">
        <v>59760</v>
      </c>
      <c r="P284" s="8">
        <v>7.35</v>
      </c>
    </row>
    <row r="285" spans="1:16">
      <c r="A285" s="1">
        <v>2419</v>
      </c>
      <c r="B285" s="15" t="s">
        <v>33</v>
      </c>
      <c r="C285" s="1" t="s">
        <v>37</v>
      </c>
      <c r="D285" s="1" t="s">
        <v>38</v>
      </c>
      <c r="E285" s="1" t="s">
        <v>39</v>
      </c>
      <c r="F285" s="1" t="s">
        <v>40</v>
      </c>
      <c r="G285" s="1">
        <v>11.09</v>
      </c>
      <c r="H285" s="1">
        <v>5033</v>
      </c>
      <c r="I285" s="1">
        <v>55815.97</v>
      </c>
      <c r="J285" s="1">
        <v>6654</v>
      </c>
      <c r="K285" s="1" t="s">
        <v>20</v>
      </c>
      <c r="L285" s="1">
        <v>62469.97</v>
      </c>
      <c r="M285" s="1">
        <v>1874.06</v>
      </c>
      <c r="N285" s="1">
        <v>64344.03</v>
      </c>
      <c r="O285" s="1">
        <v>64300</v>
      </c>
      <c r="P285" s="7">
        <v>44</v>
      </c>
    </row>
    <row r="286" spans="1:16">
      <c r="A286" s="1">
        <v>2505</v>
      </c>
      <c r="B286" s="15" t="s">
        <v>314</v>
      </c>
      <c r="C286" s="1" t="s">
        <v>315</v>
      </c>
      <c r="D286" s="1" t="s">
        <v>38</v>
      </c>
      <c r="E286" s="1" t="s">
        <v>316</v>
      </c>
      <c r="F286" s="1" t="s">
        <v>317</v>
      </c>
      <c r="G286" s="1">
        <v>11.22</v>
      </c>
      <c r="H286" s="1">
        <v>5030</v>
      </c>
      <c r="I286" s="1">
        <v>56436.6</v>
      </c>
      <c r="J286" s="1">
        <v>4488</v>
      </c>
      <c r="K286" s="1" t="s">
        <v>20</v>
      </c>
      <c r="L286" s="1">
        <v>60924.6</v>
      </c>
      <c r="M286" s="1">
        <v>1827.74</v>
      </c>
      <c r="N286" s="1">
        <v>62752.34</v>
      </c>
      <c r="O286" s="1">
        <v>62750</v>
      </c>
      <c r="P286" s="7">
        <v>2.34</v>
      </c>
    </row>
    <row r="287" spans="1:16">
      <c r="A287" s="2">
        <v>2657</v>
      </c>
      <c r="B287" s="16" t="s">
        <v>627</v>
      </c>
      <c r="C287" s="2" t="s">
        <v>630</v>
      </c>
      <c r="D287" s="1" t="s">
        <v>45</v>
      </c>
      <c r="E287" s="2" t="s">
        <v>181</v>
      </c>
      <c r="F287" s="2" t="s">
        <v>631</v>
      </c>
      <c r="G287" s="2">
        <v>11.94</v>
      </c>
      <c r="H287" s="2">
        <v>4905</v>
      </c>
      <c r="I287" s="2">
        <v>58565.7</v>
      </c>
      <c r="J287" s="2">
        <v>7164</v>
      </c>
      <c r="K287" s="2" t="s">
        <v>20</v>
      </c>
      <c r="L287" s="2">
        <v>65729.7</v>
      </c>
      <c r="M287" s="2">
        <v>1971.89</v>
      </c>
      <c r="N287" s="2">
        <v>67701.59</v>
      </c>
      <c r="O287" s="2">
        <v>67700</v>
      </c>
      <c r="P287" s="8">
        <v>1.59</v>
      </c>
    </row>
    <row r="288" spans="1:16">
      <c r="A288" s="1">
        <v>2634</v>
      </c>
      <c r="B288" s="15" t="s">
        <v>570</v>
      </c>
      <c r="C288" s="1" t="s">
        <v>574</v>
      </c>
      <c r="D288" s="1" t="s">
        <v>45</v>
      </c>
      <c r="E288" s="1" t="s">
        <v>27</v>
      </c>
      <c r="F288" s="1" t="s">
        <v>575</v>
      </c>
      <c r="G288" s="1">
        <v>12.21</v>
      </c>
      <c r="H288" s="1">
        <v>4927</v>
      </c>
      <c r="I288" s="1">
        <v>60158.67</v>
      </c>
      <c r="J288" s="1">
        <v>7692</v>
      </c>
      <c r="K288" s="1">
        <v>180</v>
      </c>
      <c r="L288" s="1">
        <v>68030.67</v>
      </c>
      <c r="M288" s="1">
        <v>2040.9201</v>
      </c>
      <c r="N288" s="1">
        <v>70071.59</v>
      </c>
      <c r="O288" s="1">
        <v>70000</v>
      </c>
      <c r="P288" s="7">
        <v>71.590100000000007</v>
      </c>
    </row>
    <row r="289" spans="1:16">
      <c r="A289" s="1">
        <v>2444</v>
      </c>
      <c r="B289" s="14" t="s">
        <v>120</v>
      </c>
      <c r="C289" s="1" t="s">
        <v>124</v>
      </c>
      <c r="D289" s="1" t="s">
        <v>125</v>
      </c>
      <c r="E289" s="1" t="s">
        <v>126</v>
      </c>
      <c r="F289" s="1" t="s">
        <v>127</v>
      </c>
      <c r="G289" s="1">
        <v>12.7</v>
      </c>
      <c r="H289" s="1">
        <v>4962</v>
      </c>
      <c r="I289" s="1">
        <v>63017.4</v>
      </c>
      <c r="J289" s="1">
        <v>7620</v>
      </c>
      <c r="K289" s="1" t="s">
        <v>20</v>
      </c>
      <c r="L289" s="1">
        <v>70637.399999999994</v>
      </c>
      <c r="M289" s="1">
        <v>2119.12</v>
      </c>
      <c r="N289" s="1">
        <v>72756.52</v>
      </c>
      <c r="O289" s="1">
        <v>72750</v>
      </c>
      <c r="P289" s="7">
        <v>6.52</v>
      </c>
    </row>
    <row r="290" spans="1:16">
      <c r="A290" s="1">
        <v>2553</v>
      </c>
      <c r="B290" s="15" t="s">
        <v>314</v>
      </c>
      <c r="C290" s="1" t="s">
        <v>362</v>
      </c>
      <c r="D290" s="1" t="s">
        <v>17</v>
      </c>
      <c r="E290" s="1" t="s">
        <v>181</v>
      </c>
      <c r="F290" s="1" t="s">
        <v>363</v>
      </c>
      <c r="G290" s="1">
        <v>13.23</v>
      </c>
      <c r="H290" s="1">
        <v>5003</v>
      </c>
      <c r="I290" s="1">
        <v>66189.69</v>
      </c>
      <c r="J290" s="1">
        <v>5292</v>
      </c>
      <c r="K290" s="1" t="s">
        <v>20</v>
      </c>
      <c r="L290" s="1">
        <v>71481.69</v>
      </c>
      <c r="M290" s="1">
        <v>2144.4499999999998</v>
      </c>
      <c r="N290" s="1">
        <v>73626.14</v>
      </c>
      <c r="O290" s="1">
        <v>73626</v>
      </c>
      <c r="P290" s="7">
        <v>0.14000000000000001</v>
      </c>
    </row>
    <row r="291" spans="1:16">
      <c r="A291" s="1">
        <v>2567</v>
      </c>
      <c r="B291" s="15" t="s">
        <v>399</v>
      </c>
      <c r="C291" s="1" t="s">
        <v>294</v>
      </c>
      <c r="D291" s="1" t="s">
        <v>87</v>
      </c>
      <c r="E291" s="1" t="s">
        <v>271</v>
      </c>
      <c r="F291" s="1" t="s">
        <v>400</v>
      </c>
      <c r="G291" s="1">
        <v>15.01</v>
      </c>
      <c r="H291" s="1">
        <v>5036</v>
      </c>
      <c r="I291" s="1">
        <v>75590.36</v>
      </c>
      <c r="J291" s="1">
        <v>6004</v>
      </c>
      <c r="K291" s="1">
        <v>100</v>
      </c>
      <c r="L291" s="1">
        <v>81694.36</v>
      </c>
      <c r="M291" s="1">
        <v>2450.83</v>
      </c>
      <c r="N291" s="1">
        <v>84145.19</v>
      </c>
      <c r="O291" s="1">
        <v>84145</v>
      </c>
      <c r="P291" s="7">
        <v>0.19</v>
      </c>
    </row>
    <row r="292" spans="1:16">
      <c r="A292" s="1">
        <v>2496</v>
      </c>
      <c r="B292" s="14" t="s">
        <v>266</v>
      </c>
      <c r="C292" s="1" t="s">
        <v>294</v>
      </c>
      <c r="D292" s="1" t="s">
        <v>31</v>
      </c>
      <c r="E292" s="1" t="s">
        <v>295</v>
      </c>
      <c r="F292" s="1" t="s">
        <v>296</v>
      </c>
      <c r="G292" s="1">
        <v>15.23</v>
      </c>
      <c r="H292" s="1">
        <v>5013</v>
      </c>
      <c r="I292" s="1">
        <v>76347.990000000005</v>
      </c>
      <c r="J292" s="1">
        <v>6092</v>
      </c>
      <c r="K292" s="1" t="s">
        <v>20</v>
      </c>
      <c r="L292" s="1">
        <v>82439.990000000005</v>
      </c>
      <c r="M292" s="1">
        <v>2473.1999999999998</v>
      </c>
      <c r="N292" s="1">
        <v>84913.19</v>
      </c>
      <c r="O292" s="1">
        <v>84900</v>
      </c>
      <c r="P292" s="7">
        <v>13.19</v>
      </c>
    </row>
    <row r="293" spans="1:16">
      <c r="A293" s="2">
        <v>2706</v>
      </c>
      <c r="B293" s="16" t="s">
        <v>729</v>
      </c>
      <c r="C293" s="2" t="s">
        <v>732</v>
      </c>
      <c r="D293" s="1" t="s">
        <v>45</v>
      </c>
      <c r="E293" s="2" t="s">
        <v>27</v>
      </c>
      <c r="F293" s="2" t="s">
        <v>733</v>
      </c>
      <c r="G293" s="2">
        <v>15.38</v>
      </c>
      <c r="H293" s="2">
        <v>5003</v>
      </c>
      <c r="I293" s="2">
        <v>76946.14</v>
      </c>
      <c r="J293" s="2">
        <v>9228</v>
      </c>
      <c r="K293" s="2" t="s">
        <v>20</v>
      </c>
      <c r="L293" s="2">
        <v>86174.14</v>
      </c>
      <c r="M293" s="2">
        <v>2585.2199999999998</v>
      </c>
      <c r="N293" s="2">
        <v>88759.360000000001</v>
      </c>
      <c r="O293" s="2">
        <v>88500</v>
      </c>
      <c r="P293" s="8">
        <v>259.36</v>
      </c>
    </row>
    <row r="294" spans="1:16">
      <c r="A294" s="1">
        <v>2507</v>
      </c>
      <c r="B294" s="15" t="s">
        <v>314</v>
      </c>
      <c r="C294" s="1" t="s">
        <v>318</v>
      </c>
      <c r="D294" s="1" t="s">
        <v>62</v>
      </c>
      <c r="E294" s="1" t="s">
        <v>27</v>
      </c>
      <c r="F294" s="1" t="s">
        <v>319</v>
      </c>
      <c r="G294" s="1">
        <v>15.56</v>
      </c>
      <c r="H294" s="1">
        <v>5003</v>
      </c>
      <c r="I294" s="1">
        <v>77846.679999999993</v>
      </c>
      <c r="J294" s="1">
        <v>6224</v>
      </c>
      <c r="K294" s="1" t="s">
        <v>20</v>
      </c>
      <c r="L294" s="1">
        <v>84070.68</v>
      </c>
      <c r="M294" s="1">
        <v>2522.12</v>
      </c>
      <c r="N294" s="1">
        <v>86592.8</v>
      </c>
      <c r="O294" s="1">
        <v>86590</v>
      </c>
      <c r="P294" s="7">
        <v>2.8</v>
      </c>
    </row>
    <row r="295" spans="1:16">
      <c r="A295" s="1">
        <v>2607</v>
      </c>
      <c r="B295" s="14" t="s">
        <v>505</v>
      </c>
      <c r="C295" s="1" t="s">
        <v>511</v>
      </c>
      <c r="D295" s="1" t="s">
        <v>35</v>
      </c>
      <c r="E295" s="1" t="s">
        <v>512</v>
      </c>
      <c r="F295" s="1" t="s">
        <v>513</v>
      </c>
      <c r="G295" s="1">
        <v>16.04</v>
      </c>
      <c r="H295" s="1">
        <v>4851</v>
      </c>
      <c r="I295" s="1">
        <v>77810.039999999994</v>
      </c>
      <c r="J295" s="1">
        <v>6255.6</v>
      </c>
      <c r="K295" s="1">
        <v>160</v>
      </c>
      <c r="L295" s="1">
        <v>84225.64</v>
      </c>
      <c r="M295" s="1">
        <v>2526.7692000000002</v>
      </c>
      <c r="N295" s="1">
        <v>86752.409</v>
      </c>
      <c r="O295" s="1">
        <v>86750</v>
      </c>
      <c r="P295" s="7">
        <v>2.4091999999999998</v>
      </c>
    </row>
    <row r="296" spans="1:16">
      <c r="A296" s="1">
        <v>2579</v>
      </c>
      <c r="B296" s="15" t="s">
        <v>421</v>
      </c>
      <c r="C296" s="1" t="s">
        <v>424</v>
      </c>
      <c r="D296" s="1" t="s">
        <v>65</v>
      </c>
      <c r="E296" s="1" t="s">
        <v>181</v>
      </c>
      <c r="F296" s="1" t="s">
        <v>425</v>
      </c>
      <c r="G296" s="1">
        <v>16.29</v>
      </c>
      <c r="H296" s="1">
        <v>4984</v>
      </c>
      <c r="I296" s="1">
        <v>81189.36</v>
      </c>
      <c r="J296" s="1">
        <v>9774</v>
      </c>
      <c r="K296" s="1" t="s">
        <v>20</v>
      </c>
      <c r="L296" s="1">
        <v>90963.36</v>
      </c>
      <c r="M296" s="1">
        <v>2728.9</v>
      </c>
      <c r="N296" s="1">
        <v>93692.26</v>
      </c>
      <c r="O296" s="1">
        <v>93690</v>
      </c>
      <c r="P296" s="7">
        <v>2.2599999999999998</v>
      </c>
    </row>
    <row r="297" spans="1:16">
      <c r="A297" s="2">
        <v>2690</v>
      </c>
      <c r="B297" s="16" t="s">
        <v>686</v>
      </c>
      <c r="C297" s="2" t="s">
        <v>697</v>
      </c>
      <c r="D297" s="1" t="s">
        <v>57</v>
      </c>
      <c r="E297" s="2" t="s">
        <v>698</v>
      </c>
      <c r="F297" s="2" t="s">
        <v>699</v>
      </c>
      <c r="G297" s="2">
        <v>16.75</v>
      </c>
      <c r="H297" s="2">
        <v>4860</v>
      </c>
      <c r="I297" s="2">
        <v>81405</v>
      </c>
      <c r="J297" s="2">
        <v>10050</v>
      </c>
      <c r="K297" s="2" t="s">
        <v>20</v>
      </c>
      <c r="L297" s="2">
        <v>91455</v>
      </c>
      <c r="M297" s="2">
        <v>2743.65</v>
      </c>
      <c r="N297" s="2">
        <v>94198.65</v>
      </c>
      <c r="O297" s="2">
        <v>94190</v>
      </c>
      <c r="P297" s="8">
        <v>8.65</v>
      </c>
    </row>
    <row r="298" spans="1:16">
      <c r="A298" s="1">
        <v>2637</v>
      </c>
      <c r="B298" s="14" t="s">
        <v>580</v>
      </c>
      <c r="C298" s="1" t="s">
        <v>581</v>
      </c>
      <c r="D298" s="1" t="s">
        <v>57</v>
      </c>
      <c r="E298" s="1" t="s">
        <v>39</v>
      </c>
      <c r="F298" s="1" t="s">
        <v>582</v>
      </c>
      <c r="G298" s="1">
        <v>17.649999999999999</v>
      </c>
      <c r="H298" s="1">
        <v>4942</v>
      </c>
      <c r="I298" s="1">
        <v>87226.3</v>
      </c>
      <c r="J298" s="1">
        <v>12355</v>
      </c>
      <c r="K298" s="1" t="s">
        <v>20</v>
      </c>
      <c r="L298" s="1">
        <v>99581.3</v>
      </c>
      <c r="M298" s="1">
        <v>2987.4389999999999</v>
      </c>
      <c r="N298" s="1">
        <v>102568.74</v>
      </c>
      <c r="O298" s="1">
        <v>102560</v>
      </c>
      <c r="P298" s="7">
        <v>8.7390000000000008</v>
      </c>
    </row>
    <row r="299" spans="1:16">
      <c r="A299" s="1">
        <v>2508</v>
      </c>
      <c r="B299" s="14" t="s">
        <v>314</v>
      </c>
      <c r="C299" s="1" t="s">
        <v>243</v>
      </c>
      <c r="D299" s="1" t="s">
        <v>84</v>
      </c>
      <c r="E299" s="1" t="s">
        <v>320</v>
      </c>
      <c r="F299" s="1" t="s">
        <v>321</v>
      </c>
      <c r="G299" s="1">
        <v>18.309999999999999</v>
      </c>
      <c r="H299" s="1">
        <v>5003</v>
      </c>
      <c r="I299" s="1">
        <v>91604.93</v>
      </c>
      <c r="J299" s="1">
        <v>7764</v>
      </c>
      <c r="K299" s="1">
        <v>150</v>
      </c>
      <c r="L299" s="1">
        <v>99518.93</v>
      </c>
      <c r="M299" s="1">
        <v>2985.57</v>
      </c>
      <c r="N299" s="1">
        <v>102504.5</v>
      </c>
      <c r="O299" s="1">
        <v>102500</v>
      </c>
      <c r="P299" s="7">
        <v>4.5</v>
      </c>
    </row>
    <row r="300" spans="1:16">
      <c r="A300" s="1">
        <v>2574</v>
      </c>
      <c r="B300" s="14" t="s">
        <v>412</v>
      </c>
      <c r="C300" s="1" t="s">
        <v>413</v>
      </c>
      <c r="D300" s="1" t="s">
        <v>48</v>
      </c>
      <c r="E300" s="1" t="s">
        <v>247</v>
      </c>
      <c r="F300" s="1" t="s">
        <v>414</v>
      </c>
      <c r="G300" s="1">
        <v>18.329999999999998</v>
      </c>
      <c r="H300" s="1">
        <v>5003</v>
      </c>
      <c r="I300" s="1">
        <v>91704.99</v>
      </c>
      <c r="J300" s="1">
        <v>7332</v>
      </c>
      <c r="K300" s="1">
        <v>2500</v>
      </c>
      <c r="L300" s="1">
        <v>101536.99</v>
      </c>
      <c r="M300" s="1">
        <v>3046.11</v>
      </c>
      <c r="N300" s="1">
        <v>104583.1</v>
      </c>
      <c r="O300" s="1">
        <v>104583</v>
      </c>
      <c r="P300" s="7">
        <v>0.1</v>
      </c>
    </row>
    <row r="301" spans="1:16">
      <c r="A301" s="2">
        <v>2688</v>
      </c>
      <c r="B301" s="16" t="s">
        <v>686</v>
      </c>
      <c r="C301" s="2" t="s">
        <v>693</v>
      </c>
      <c r="D301" s="1" t="s">
        <v>52</v>
      </c>
      <c r="E301" s="2" t="s">
        <v>27</v>
      </c>
      <c r="F301" s="2" t="s">
        <v>694</v>
      </c>
      <c r="G301" s="2">
        <v>18.64</v>
      </c>
      <c r="H301" s="2">
        <v>4860</v>
      </c>
      <c r="I301" s="2">
        <v>90590.399999999994</v>
      </c>
      <c r="J301" s="2">
        <v>11184</v>
      </c>
      <c r="K301" s="2" t="s">
        <v>20</v>
      </c>
      <c r="L301" s="2">
        <v>101774.39999999999</v>
      </c>
      <c r="M301" s="2">
        <v>3053.23</v>
      </c>
      <c r="N301" s="2">
        <v>104827.63</v>
      </c>
      <c r="O301" s="2">
        <v>104800</v>
      </c>
      <c r="P301" s="8">
        <v>27.63</v>
      </c>
    </row>
    <row r="302" spans="1:16">
      <c r="A302" s="1">
        <v>2458</v>
      </c>
      <c r="B302" s="14" t="s">
        <v>178</v>
      </c>
      <c r="C302" s="1" t="s">
        <v>179</v>
      </c>
      <c r="D302" s="1" t="s">
        <v>180</v>
      </c>
      <c r="E302" s="1" t="s">
        <v>181</v>
      </c>
      <c r="F302" s="1" t="s">
        <v>182</v>
      </c>
      <c r="G302" s="1">
        <v>24.63</v>
      </c>
      <c r="H302" s="1">
        <v>5038</v>
      </c>
      <c r="I302" s="1">
        <v>124085.94</v>
      </c>
      <c r="J302" s="1">
        <v>14778</v>
      </c>
      <c r="K302" s="1" t="s">
        <v>20</v>
      </c>
      <c r="L302" s="1">
        <v>138863.94</v>
      </c>
      <c r="M302" s="1">
        <v>4165.92</v>
      </c>
      <c r="N302" s="1">
        <v>143029.85999999999</v>
      </c>
      <c r="O302" s="1">
        <v>143030</v>
      </c>
      <c r="P302" s="7">
        <v>-0.14000000000000001</v>
      </c>
    </row>
    <row r="303" spans="1:16">
      <c r="A303" s="1">
        <v>2549</v>
      </c>
      <c r="B303" s="14" t="s">
        <v>494</v>
      </c>
      <c r="C303" s="1" t="s">
        <v>495</v>
      </c>
      <c r="D303" s="1" t="s">
        <v>48</v>
      </c>
      <c r="E303" s="1" t="s">
        <v>157</v>
      </c>
      <c r="F303" s="1" t="s">
        <v>496</v>
      </c>
      <c r="G303" s="1">
        <v>43.09</v>
      </c>
      <c r="H303" s="1">
        <v>4871</v>
      </c>
      <c r="I303" s="1">
        <v>209891.39</v>
      </c>
      <c r="J303" s="1">
        <v>16805</v>
      </c>
      <c r="K303" s="1">
        <v>2000</v>
      </c>
      <c r="L303" s="1">
        <v>228696.39</v>
      </c>
      <c r="M303" s="1">
        <v>6860.8917000000001</v>
      </c>
      <c r="N303" s="1">
        <v>235557.28</v>
      </c>
      <c r="O303" s="1">
        <v>235500</v>
      </c>
      <c r="P303" s="7">
        <v>57.281700000000001</v>
      </c>
    </row>
    <row r="304" spans="1:16">
      <c r="A304" s="1">
        <v>2440</v>
      </c>
      <c r="B304" s="14" t="s">
        <v>109</v>
      </c>
      <c r="C304" s="1"/>
      <c r="D304" s="1" t="s">
        <v>20</v>
      </c>
      <c r="E304" s="1" t="s">
        <v>20</v>
      </c>
      <c r="F304" s="1" t="s">
        <v>20</v>
      </c>
      <c r="G304" s="1" t="s">
        <v>20</v>
      </c>
      <c r="H304" s="1" t="s">
        <v>20</v>
      </c>
      <c r="I304" s="1" t="s">
        <v>20</v>
      </c>
      <c r="J304" s="1" t="s">
        <v>20</v>
      </c>
      <c r="K304" s="1" t="s">
        <v>20</v>
      </c>
      <c r="L304" s="1" t="s">
        <v>20</v>
      </c>
      <c r="M304" s="1" t="s">
        <v>20</v>
      </c>
      <c r="N304" s="1" t="s">
        <v>20</v>
      </c>
      <c r="O304" s="1" t="s">
        <v>20</v>
      </c>
      <c r="P304" s="7" t="s">
        <v>20</v>
      </c>
    </row>
    <row r="305" spans="1:16">
      <c r="A305" s="1">
        <v>2506</v>
      </c>
      <c r="B305" s="14" t="s">
        <v>109</v>
      </c>
      <c r="C305" s="1" t="s">
        <v>20</v>
      </c>
      <c r="D305" s="1"/>
      <c r="E305" s="1" t="s">
        <v>109</v>
      </c>
      <c r="F305" s="1" t="s">
        <v>20</v>
      </c>
      <c r="G305" s="1" t="s">
        <v>20</v>
      </c>
      <c r="H305" s="1" t="s">
        <v>20</v>
      </c>
      <c r="I305" s="1" t="s">
        <v>20</v>
      </c>
      <c r="J305" s="1" t="s">
        <v>20</v>
      </c>
      <c r="K305" s="1" t="s">
        <v>20</v>
      </c>
      <c r="L305" s="1" t="s">
        <v>20</v>
      </c>
      <c r="M305" s="1" t="s">
        <v>20</v>
      </c>
      <c r="N305" s="1" t="s">
        <v>20</v>
      </c>
      <c r="O305" s="1" t="s">
        <v>20</v>
      </c>
      <c r="P305" s="7" t="s">
        <v>20</v>
      </c>
    </row>
    <row r="306" spans="1:16">
      <c r="A306" s="1">
        <v>2530</v>
      </c>
      <c r="B306" s="15" t="s">
        <v>109</v>
      </c>
      <c r="C306" s="1" t="s">
        <v>20</v>
      </c>
      <c r="D306" s="1"/>
      <c r="E306" s="1" t="s">
        <v>109</v>
      </c>
      <c r="F306" s="1" t="s">
        <v>20</v>
      </c>
      <c r="G306" s="1" t="s">
        <v>20</v>
      </c>
      <c r="H306" s="1" t="s">
        <v>20</v>
      </c>
      <c r="I306" s="1" t="s">
        <v>20</v>
      </c>
      <c r="J306" s="1" t="s">
        <v>20</v>
      </c>
      <c r="K306" s="1" t="s">
        <v>20</v>
      </c>
      <c r="L306" s="1" t="s">
        <v>20</v>
      </c>
      <c r="M306" s="1" t="s">
        <v>20</v>
      </c>
      <c r="N306" s="1" t="s">
        <v>20</v>
      </c>
      <c r="O306" s="1" t="s">
        <v>20</v>
      </c>
      <c r="P306" s="7" t="s">
        <v>20</v>
      </c>
    </row>
    <row r="307" spans="1:16">
      <c r="A307" s="1">
        <v>2554</v>
      </c>
      <c r="B307" s="14" t="s">
        <v>109</v>
      </c>
      <c r="C307" s="1" t="s">
        <v>20</v>
      </c>
      <c r="D307" s="1"/>
      <c r="E307" s="1" t="s">
        <v>109</v>
      </c>
      <c r="F307" s="1" t="s">
        <v>20</v>
      </c>
      <c r="G307" s="1" t="s">
        <v>20</v>
      </c>
      <c r="H307" s="1" t="s">
        <v>20</v>
      </c>
      <c r="I307" s="1" t="s">
        <v>20</v>
      </c>
      <c r="J307" s="1" t="s">
        <v>20</v>
      </c>
      <c r="K307" s="1" t="s">
        <v>20</v>
      </c>
      <c r="L307" s="1" t="s">
        <v>20</v>
      </c>
      <c r="M307" s="1" t="s">
        <v>20</v>
      </c>
      <c r="N307" s="1" t="s">
        <v>20</v>
      </c>
      <c r="O307" s="1" t="s">
        <v>20</v>
      </c>
      <c r="P307" s="7" t="s">
        <v>20</v>
      </c>
    </row>
    <row r="308" spans="1:16">
      <c r="A308" s="1">
        <v>2564</v>
      </c>
      <c r="B308" s="15" t="s">
        <v>109</v>
      </c>
      <c r="C308" s="1" t="s">
        <v>20</v>
      </c>
      <c r="D308" s="1"/>
      <c r="E308" s="1" t="s">
        <v>20</v>
      </c>
      <c r="F308" s="1" t="s">
        <v>20</v>
      </c>
      <c r="G308" s="1" t="s">
        <v>20</v>
      </c>
      <c r="H308" s="1" t="s">
        <v>20</v>
      </c>
      <c r="I308" s="1" t="s">
        <v>20</v>
      </c>
      <c r="J308" s="1" t="s">
        <v>20</v>
      </c>
      <c r="K308" s="1" t="s">
        <v>20</v>
      </c>
      <c r="L308" s="1" t="s">
        <v>20</v>
      </c>
      <c r="M308" s="1" t="s">
        <v>20</v>
      </c>
      <c r="N308" s="1" t="s">
        <v>20</v>
      </c>
      <c r="O308" s="1" t="s">
        <v>20</v>
      </c>
      <c r="P308" s="7" t="s">
        <v>20</v>
      </c>
    </row>
    <row r="309" spans="1:16">
      <c r="A309" s="1">
        <v>2576</v>
      </c>
      <c r="B309" s="14" t="s">
        <v>109</v>
      </c>
      <c r="C309" s="1" t="s">
        <v>20</v>
      </c>
      <c r="D309" s="1"/>
      <c r="E309" s="1" t="s">
        <v>109</v>
      </c>
      <c r="F309" s="1" t="s">
        <v>20</v>
      </c>
      <c r="G309" s="1" t="s">
        <v>20</v>
      </c>
      <c r="H309" s="1" t="s">
        <v>20</v>
      </c>
      <c r="I309" s="1" t="s">
        <v>20</v>
      </c>
      <c r="J309" s="1" t="s">
        <v>20</v>
      </c>
      <c r="K309" s="1" t="s">
        <v>20</v>
      </c>
      <c r="L309" s="1" t="s">
        <v>20</v>
      </c>
      <c r="M309" s="1" t="s">
        <v>20</v>
      </c>
      <c r="N309" s="1" t="s">
        <v>20</v>
      </c>
      <c r="O309" s="1" t="s">
        <v>20</v>
      </c>
      <c r="P309" s="7" t="s">
        <v>20</v>
      </c>
    </row>
    <row r="310" spans="1:16">
      <c r="A310" s="1">
        <v>2605</v>
      </c>
      <c r="B310" s="14" t="s">
        <v>508</v>
      </c>
      <c r="C310" s="1" t="s">
        <v>20</v>
      </c>
      <c r="D310" s="1"/>
      <c r="E310" s="1" t="s">
        <v>508</v>
      </c>
      <c r="F310" s="1" t="s">
        <v>20</v>
      </c>
      <c r="G310" s="1" t="s">
        <v>20</v>
      </c>
      <c r="H310" s="1" t="s">
        <v>20</v>
      </c>
      <c r="I310" s="1" t="s">
        <v>20</v>
      </c>
      <c r="J310" s="1" t="s">
        <v>20</v>
      </c>
      <c r="K310" s="1" t="s">
        <v>20</v>
      </c>
      <c r="L310" s="1" t="s">
        <v>20</v>
      </c>
      <c r="M310" s="1" t="s">
        <v>20</v>
      </c>
      <c r="N310" s="1" t="s">
        <v>20</v>
      </c>
      <c r="O310" s="1" t="s">
        <v>20</v>
      </c>
      <c r="P310" s="7" t="s">
        <v>20</v>
      </c>
    </row>
    <row r="311" spans="1:16">
      <c r="A311" s="1">
        <v>2628</v>
      </c>
      <c r="B311" s="15" t="s">
        <v>508</v>
      </c>
      <c r="C311" s="1" t="s">
        <v>20</v>
      </c>
      <c r="D311" s="1" t="s">
        <v>65</v>
      </c>
      <c r="E311" s="1" t="s">
        <v>508</v>
      </c>
      <c r="F311" s="1" t="s">
        <v>20</v>
      </c>
      <c r="G311" s="1" t="s">
        <v>20</v>
      </c>
      <c r="H311" s="1" t="s">
        <v>20</v>
      </c>
      <c r="I311" s="1" t="s">
        <v>20</v>
      </c>
      <c r="J311" s="1" t="s">
        <v>20</v>
      </c>
      <c r="K311" s="1" t="s">
        <v>20</v>
      </c>
      <c r="L311" s="1" t="s">
        <v>20</v>
      </c>
      <c r="M311" s="1" t="s">
        <v>20</v>
      </c>
      <c r="N311" s="1" t="s">
        <v>20</v>
      </c>
      <c r="O311" s="1" t="s">
        <v>20</v>
      </c>
      <c r="P311" s="7" t="s">
        <v>20</v>
      </c>
    </row>
    <row r="312" spans="1:16">
      <c r="A312" s="1">
        <v>2632</v>
      </c>
      <c r="B312" s="15" t="s">
        <v>508</v>
      </c>
      <c r="C312" s="1" t="s">
        <v>20</v>
      </c>
      <c r="D312" s="1"/>
      <c r="E312" s="1" t="s">
        <v>508</v>
      </c>
      <c r="F312" s="1" t="s">
        <v>20</v>
      </c>
      <c r="G312" s="1" t="s">
        <v>20</v>
      </c>
      <c r="H312" s="1" t="s">
        <v>20</v>
      </c>
      <c r="I312" s="1" t="s">
        <v>20</v>
      </c>
      <c r="J312" s="1" t="s">
        <v>20</v>
      </c>
      <c r="K312" s="1" t="s">
        <v>20</v>
      </c>
      <c r="L312" s="1" t="s">
        <v>20</v>
      </c>
      <c r="M312" s="1" t="s">
        <v>20</v>
      </c>
      <c r="N312" s="1" t="s">
        <v>20</v>
      </c>
      <c r="O312" s="1" t="s">
        <v>20</v>
      </c>
      <c r="P312" s="7" t="s">
        <v>20</v>
      </c>
    </row>
    <row r="313" spans="1:16">
      <c r="A313" s="1">
        <v>2633</v>
      </c>
      <c r="B313" s="14" t="s">
        <v>508</v>
      </c>
      <c r="C313" s="1" t="s">
        <v>20</v>
      </c>
      <c r="D313" s="1"/>
      <c r="E313" s="1" t="s">
        <v>508</v>
      </c>
      <c r="F313" s="1" t="s">
        <v>20</v>
      </c>
      <c r="G313" s="1" t="s">
        <v>20</v>
      </c>
      <c r="H313" s="1" t="s">
        <v>20</v>
      </c>
      <c r="I313" s="1" t="s">
        <v>20</v>
      </c>
      <c r="J313" s="1" t="s">
        <v>20</v>
      </c>
      <c r="K313" s="1" t="s">
        <v>20</v>
      </c>
      <c r="L313" s="1" t="s">
        <v>20</v>
      </c>
      <c r="M313" s="1" t="s">
        <v>20</v>
      </c>
      <c r="N313" s="1" t="s">
        <v>20</v>
      </c>
      <c r="O313" s="1" t="s">
        <v>20</v>
      </c>
      <c r="P313" s="7" t="s">
        <v>20</v>
      </c>
    </row>
    <row r="314" spans="1:16">
      <c r="A314" s="2">
        <v>2645</v>
      </c>
      <c r="B314" s="17" t="s">
        <v>109</v>
      </c>
      <c r="C314" s="2" t="s">
        <v>20</v>
      </c>
      <c r="D314" s="1"/>
      <c r="E314" s="2" t="s">
        <v>109</v>
      </c>
      <c r="F314" s="2" t="s">
        <v>20</v>
      </c>
      <c r="G314" s="2" t="s">
        <v>20</v>
      </c>
      <c r="H314" s="2" t="s">
        <v>20</v>
      </c>
      <c r="I314" s="2" t="s">
        <v>20</v>
      </c>
      <c r="J314" s="2" t="s">
        <v>20</v>
      </c>
      <c r="K314" s="2" t="s">
        <v>20</v>
      </c>
      <c r="L314" s="2" t="s">
        <v>20</v>
      </c>
      <c r="M314" s="2" t="s">
        <v>20</v>
      </c>
      <c r="N314" s="2" t="s">
        <v>20</v>
      </c>
      <c r="O314" s="2" t="s">
        <v>20</v>
      </c>
      <c r="P314" s="8" t="s">
        <v>20</v>
      </c>
    </row>
    <row r="315" spans="1:16">
      <c r="A315" s="3">
        <v>2676</v>
      </c>
      <c r="B315" s="22" t="s">
        <v>508</v>
      </c>
      <c r="C315" s="3" t="s">
        <v>20</v>
      </c>
      <c r="D315" s="4"/>
      <c r="E315" s="3" t="s">
        <v>508</v>
      </c>
      <c r="F315" s="3" t="s">
        <v>20</v>
      </c>
      <c r="G315" s="3" t="s">
        <v>20</v>
      </c>
      <c r="H315" s="3" t="s">
        <v>20</v>
      </c>
      <c r="I315" s="3" t="s">
        <v>20</v>
      </c>
      <c r="J315" s="3" t="s">
        <v>20</v>
      </c>
      <c r="K315" s="3" t="s">
        <v>20</v>
      </c>
      <c r="L315" s="3" t="s">
        <v>20</v>
      </c>
      <c r="M315" s="3" t="s">
        <v>20</v>
      </c>
      <c r="N315" s="3" t="s">
        <v>20</v>
      </c>
      <c r="O315" s="3" t="s">
        <v>20</v>
      </c>
      <c r="P315" s="10" t="s">
        <v>20</v>
      </c>
    </row>
    <row r="316" spans="1:16">
      <c r="A316" s="3">
        <v>2677</v>
      </c>
      <c r="B316" s="23" t="s">
        <v>508</v>
      </c>
      <c r="C316" s="3" t="s">
        <v>20</v>
      </c>
      <c r="D316" s="4"/>
      <c r="E316" s="3" t="s">
        <v>508</v>
      </c>
      <c r="F316" s="3" t="s">
        <v>20</v>
      </c>
      <c r="G316" s="3" t="s">
        <v>20</v>
      </c>
      <c r="H316" s="3" t="s">
        <v>20</v>
      </c>
      <c r="I316" s="3" t="s">
        <v>20</v>
      </c>
      <c r="J316" s="3" t="s">
        <v>20</v>
      </c>
      <c r="K316" s="3" t="s">
        <v>20</v>
      </c>
      <c r="L316" s="3" t="s">
        <v>20</v>
      </c>
      <c r="M316" s="3" t="s">
        <v>20</v>
      </c>
      <c r="N316" s="3" t="s">
        <v>20</v>
      </c>
      <c r="O316" s="3" t="s">
        <v>20</v>
      </c>
      <c r="P316" s="10" t="s">
        <v>20</v>
      </c>
    </row>
    <row r="317" spans="1:16">
      <c r="A317" s="3">
        <v>2699</v>
      </c>
      <c r="B317" s="23" t="s">
        <v>109</v>
      </c>
      <c r="C317" s="3" t="s">
        <v>20</v>
      </c>
      <c r="D317" s="4"/>
      <c r="E317" s="3" t="s">
        <v>109</v>
      </c>
      <c r="F317" s="3" t="s">
        <v>20</v>
      </c>
      <c r="G317" s="3" t="s">
        <v>20</v>
      </c>
      <c r="H317" s="3" t="s">
        <v>20</v>
      </c>
      <c r="I317" s="3" t="s">
        <v>20</v>
      </c>
      <c r="J317" s="3" t="s">
        <v>20</v>
      </c>
      <c r="K317" s="3" t="s">
        <v>20</v>
      </c>
      <c r="L317" s="3" t="s">
        <v>20</v>
      </c>
      <c r="M317" s="3" t="s">
        <v>20</v>
      </c>
      <c r="N317" s="3" t="s">
        <v>20</v>
      </c>
      <c r="O317" s="3" t="s">
        <v>20</v>
      </c>
      <c r="P317" s="10" t="s">
        <v>20</v>
      </c>
    </row>
    <row r="318" spans="1:16" ht="15.75" thickBot="1">
      <c r="A318" s="3">
        <v>2722</v>
      </c>
      <c r="B318" s="45" t="s">
        <v>770</v>
      </c>
      <c r="C318" s="3"/>
      <c r="D318" s="4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10"/>
    </row>
    <row r="319" spans="1:16">
      <c r="A319" s="3">
        <v>2723</v>
      </c>
      <c r="B319" s="23" t="s">
        <v>771</v>
      </c>
      <c r="C319" s="3"/>
      <c r="D319" s="4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10"/>
    </row>
    <row r="320" spans="1:16">
      <c r="A320" s="46">
        <v>2611</v>
      </c>
      <c r="B320" s="47" t="s">
        <v>784</v>
      </c>
      <c r="C320" s="46"/>
      <c r="D320" s="48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9"/>
    </row>
    <row r="321" spans="1:16">
      <c r="A321" s="11"/>
      <c r="B321" s="11"/>
      <c r="C321" s="11"/>
      <c r="D321" s="12"/>
      <c r="E321" s="11"/>
      <c r="F321" s="11"/>
      <c r="G321" s="11">
        <f>SUM(G10:G320)</f>
        <v>1206.9780000000003</v>
      </c>
      <c r="H321" s="11"/>
      <c r="I321" s="11">
        <f t="shared" ref="I321:P321" si="0">SUM(I10:I320)</f>
        <v>5953144.6100000022</v>
      </c>
      <c r="J321" s="11">
        <f t="shared" si="0"/>
        <v>692438.9</v>
      </c>
      <c r="K321" s="11">
        <f t="shared" si="0"/>
        <v>63500</v>
      </c>
      <c r="L321" s="11">
        <f t="shared" si="0"/>
        <v>6709083.5100000016</v>
      </c>
      <c r="M321" s="11">
        <f t="shared" si="0"/>
        <v>201272.38660000003</v>
      </c>
      <c r="N321" s="11">
        <f t="shared" si="0"/>
        <v>6910355.9116000002</v>
      </c>
      <c r="O321" s="11">
        <f t="shared" si="0"/>
        <v>6905671</v>
      </c>
      <c r="P321" s="11">
        <f t="shared" si="0"/>
        <v>4684.8065999999999</v>
      </c>
    </row>
  </sheetData>
  <mergeCells count="1">
    <mergeCell ref="A2:P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P320"/>
  <sheetViews>
    <sheetView workbookViewId="0">
      <selection activeCell="D13" sqref="A9:P319"/>
    </sheetView>
  </sheetViews>
  <sheetFormatPr defaultRowHeight="15"/>
  <sheetData>
    <row r="1" spans="1:16" ht="26.25">
      <c r="A1" s="155" t="s">
        <v>781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7"/>
    </row>
    <row r="2" spans="1:16" ht="26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</row>
    <row r="3" spans="1:16" ht="15.75" thickBot="1"/>
    <row r="4" spans="1:16" ht="15.75" thickBot="1">
      <c r="A4" s="50" t="s">
        <v>785</v>
      </c>
      <c r="B4" s="26" t="s">
        <v>0</v>
      </c>
      <c r="C4" s="41" t="s">
        <v>1</v>
      </c>
      <c r="D4" s="41" t="s">
        <v>2</v>
      </c>
      <c r="E4" s="41" t="s">
        <v>3</v>
      </c>
      <c r="F4" s="41" t="s">
        <v>4</v>
      </c>
      <c r="G4" s="41" t="s">
        <v>5</v>
      </c>
      <c r="H4" s="41" t="s">
        <v>6</v>
      </c>
      <c r="I4" s="41" t="s">
        <v>7</v>
      </c>
      <c r="J4" s="58" t="s">
        <v>8</v>
      </c>
      <c r="K4" s="41" t="s">
        <v>9</v>
      </c>
      <c r="L4" s="41" t="s">
        <v>10</v>
      </c>
      <c r="M4" s="41" t="s">
        <v>11</v>
      </c>
      <c r="N4" s="41" t="s">
        <v>12</v>
      </c>
      <c r="O4" s="41" t="s">
        <v>13</v>
      </c>
      <c r="P4" s="59" t="s">
        <v>14</v>
      </c>
    </row>
    <row r="5" spans="1:16" ht="15.75" thickBot="1">
      <c r="A5" s="60">
        <v>2414</v>
      </c>
      <c r="B5" s="24" t="str">
        <f>VLOOKUP($A$5,$A$8:$P$320,COLUMNS($A$4:B4),0)</f>
        <v>01.09.2020</v>
      </c>
      <c r="C5" s="24" t="str">
        <f>VLOOKUP($A$5,$A$8:$P$320,COLUMNS($A$4:C4),0)</f>
        <v xml:space="preserve">ARIBAN GHOSH </v>
      </c>
      <c r="D5" s="24" t="str">
        <f>VLOOKUP($A$5,$A$8:$P$320,COLUMNS($A$4:D4),0)</f>
        <v xml:space="preserve">SUBHAS NAGAR </v>
      </c>
      <c r="E5" s="24" t="str">
        <f>VLOOKUP($A$5,$A$8:$P$320,COLUMNS($A$4:E4),0)</f>
        <v xml:space="preserve">BABY RING </v>
      </c>
      <c r="F5" s="24" t="str">
        <f>VLOOKUP($A$5,$A$8:$P$320,COLUMNS($A$4:F4),0)</f>
        <v>BA009568</v>
      </c>
      <c r="G5" s="24">
        <f>VLOOKUP($A$5,$A$8:$P$320,COLUMNS($A$4:G4),0)</f>
        <v>0.69</v>
      </c>
      <c r="H5" s="24">
        <f>VLOOKUP($A$5,$A$8:$P$320,COLUMNS($A$4:H4),0)</f>
        <v>5051</v>
      </c>
      <c r="I5" s="24">
        <f>VLOOKUP($A$5,$A$8:$P$320,COLUMNS($A$4:I4),0)</f>
        <v>3485.19</v>
      </c>
      <c r="J5" s="24">
        <f>VLOOKUP($A$5,$A$8:$P$320,COLUMNS($A$4:J4),0)</f>
        <v>900</v>
      </c>
      <c r="K5" s="24" t="str">
        <f>VLOOKUP($A$5,$A$8:$P$320,COLUMNS($A$4:K4),0)</f>
        <v> </v>
      </c>
      <c r="L5" s="24">
        <f>VLOOKUP($A$5,$A$8:$P$320,COLUMNS($A$4:L4),0)</f>
        <v>4385.1899999999996</v>
      </c>
      <c r="M5" s="24">
        <f>VLOOKUP($A$5,$A$8:$P$320,COLUMNS($A$4:M4),0)</f>
        <v>131.54</v>
      </c>
      <c r="N5" s="24">
        <f>VLOOKUP($A$5,$A$8:$P$320,COLUMNS($A$4:N4),0)</f>
        <v>4516.7299999999996</v>
      </c>
      <c r="O5" s="24">
        <f>VLOOKUP($A$5,$A$8:$P$320,COLUMNS($A$4:O4),0)</f>
        <v>4504</v>
      </c>
      <c r="P5" s="24">
        <f>VLOOKUP($A$5,$A$8:$P$320,COLUMNS($A$4:P4),0)</f>
        <v>12.73</v>
      </c>
    </row>
    <row r="7" spans="1:16" ht="15.75" thickBot="1"/>
    <row r="8" spans="1:16">
      <c r="A8" s="25" t="s">
        <v>785</v>
      </c>
      <c r="B8" s="26" t="s">
        <v>0</v>
      </c>
      <c r="C8" s="25" t="s">
        <v>1</v>
      </c>
      <c r="D8" s="25" t="s">
        <v>2</v>
      </c>
      <c r="E8" s="25" t="s">
        <v>3</v>
      </c>
      <c r="F8" s="25" t="s">
        <v>4</v>
      </c>
      <c r="G8" s="25" t="s">
        <v>5</v>
      </c>
      <c r="H8" s="25" t="s">
        <v>6</v>
      </c>
      <c r="I8" s="25" t="s">
        <v>7</v>
      </c>
      <c r="J8" s="27" t="s">
        <v>8</v>
      </c>
      <c r="K8" s="25" t="s">
        <v>9</v>
      </c>
      <c r="L8" s="25" t="s">
        <v>10</v>
      </c>
      <c r="M8" s="25" t="s">
        <v>11</v>
      </c>
      <c r="N8" s="25" t="s">
        <v>12</v>
      </c>
      <c r="O8" s="25" t="s">
        <v>13</v>
      </c>
      <c r="P8" s="28" t="s">
        <v>14</v>
      </c>
    </row>
    <row r="9" spans="1:16">
      <c r="A9" s="1">
        <v>2430</v>
      </c>
      <c r="B9" s="14" t="s">
        <v>74</v>
      </c>
      <c r="C9" s="1" t="s">
        <v>75</v>
      </c>
      <c r="D9" s="1" t="s">
        <v>76</v>
      </c>
      <c r="E9" s="1" t="s">
        <v>77</v>
      </c>
      <c r="F9" s="1" t="s">
        <v>78</v>
      </c>
      <c r="G9" s="1">
        <v>0.21</v>
      </c>
      <c r="H9" s="1">
        <v>5051</v>
      </c>
      <c r="I9" s="1">
        <v>1060.71</v>
      </c>
      <c r="J9" s="1">
        <v>700</v>
      </c>
      <c r="K9" s="1" t="s">
        <v>20</v>
      </c>
      <c r="L9" s="1">
        <v>1760.71</v>
      </c>
      <c r="M9" s="1">
        <v>52.82</v>
      </c>
      <c r="N9" s="1">
        <v>1813.53</v>
      </c>
      <c r="O9" s="1">
        <v>1810</v>
      </c>
      <c r="P9" s="7">
        <v>3.53</v>
      </c>
    </row>
    <row r="10" spans="1:16">
      <c r="A10" s="1">
        <v>2455</v>
      </c>
      <c r="B10" s="14" t="s">
        <v>162</v>
      </c>
      <c r="C10" s="1" t="s">
        <v>167</v>
      </c>
      <c r="D10" s="1" t="s">
        <v>168</v>
      </c>
      <c r="E10" s="1" t="s">
        <v>165</v>
      </c>
      <c r="F10" s="1" t="s">
        <v>169</v>
      </c>
      <c r="G10" s="1">
        <v>0.23</v>
      </c>
      <c r="H10" s="1">
        <v>5041</v>
      </c>
      <c r="I10" s="1">
        <v>1159.43</v>
      </c>
      <c r="J10" s="1">
        <v>800</v>
      </c>
      <c r="K10" s="1" t="s">
        <v>20</v>
      </c>
      <c r="L10" s="1">
        <v>1959.43</v>
      </c>
      <c r="M10" s="1">
        <v>58.78</v>
      </c>
      <c r="N10" s="1">
        <v>2018.21</v>
      </c>
      <c r="O10" s="1">
        <v>2040</v>
      </c>
      <c r="P10" s="7">
        <v>-21.79</v>
      </c>
    </row>
    <row r="11" spans="1:16">
      <c r="A11" s="1">
        <v>2457</v>
      </c>
      <c r="B11" s="16" t="s">
        <v>170</v>
      </c>
      <c r="C11" s="1" t="s">
        <v>175</v>
      </c>
      <c r="D11" s="1" t="s">
        <v>176</v>
      </c>
      <c r="E11" s="2" t="s">
        <v>165</v>
      </c>
      <c r="F11" s="1" t="s">
        <v>177</v>
      </c>
      <c r="G11" s="1">
        <v>0.25</v>
      </c>
      <c r="H11" s="1">
        <v>5044</v>
      </c>
      <c r="I11" s="1">
        <v>1261</v>
      </c>
      <c r="J11" s="1">
        <v>800</v>
      </c>
      <c r="K11" s="1" t="s">
        <v>20</v>
      </c>
      <c r="L11" s="1">
        <v>2061</v>
      </c>
      <c r="M11" s="1">
        <v>61.83</v>
      </c>
      <c r="N11" s="1">
        <v>2122.83</v>
      </c>
      <c r="O11" s="1">
        <v>2115</v>
      </c>
      <c r="P11" s="7">
        <v>7.83</v>
      </c>
    </row>
    <row r="12" spans="1:16">
      <c r="A12" s="1">
        <v>2454</v>
      </c>
      <c r="B12" s="15" t="s">
        <v>162</v>
      </c>
      <c r="C12" s="1" t="s">
        <v>163</v>
      </c>
      <c r="D12" s="1" t="s">
        <v>164</v>
      </c>
      <c r="E12" s="1" t="s">
        <v>165</v>
      </c>
      <c r="F12" s="1" t="s">
        <v>166</v>
      </c>
      <c r="G12" s="1">
        <v>0.28000000000000003</v>
      </c>
      <c r="H12" s="1">
        <v>5041</v>
      </c>
      <c r="I12" s="1">
        <v>1411.48</v>
      </c>
      <c r="J12" s="1">
        <v>800</v>
      </c>
      <c r="K12" s="1" t="s">
        <v>20</v>
      </c>
      <c r="L12" s="1">
        <v>2211.48</v>
      </c>
      <c r="M12" s="1">
        <v>66.34</v>
      </c>
      <c r="N12" s="1">
        <v>2277.8200000000002</v>
      </c>
      <c r="O12" s="1">
        <v>2260</v>
      </c>
      <c r="P12" s="7">
        <v>17.82</v>
      </c>
    </row>
    <row r="13" spans="1:16">
      <c r="A13" s="1">
        <v>2616</v>
      </c>
      <c r="B13" s="15" t="s">
        <v>531</v>
      </c>
      <c r="C13" s="1" t="s">
        <v>532</v>
      </c>
      <c r="D13" s="1" t="s">
        <v>65</v>
      </c>
      <c r="E13" s="1" t="s">
        <v>533</v>
      </c>
      <c r="F13" s="1" t="s">
        <v>534</v>
      </c>
      <c r="G13" s="1">
        <v>0.28000000000000003</v>
      </c>
      <c r="H13" s="1">
        <v>4861</v>
      </c>
      <c r="I13" s="1">
        <v>1361.08</v>
      </c>
      <c r="J13" s="1">
        <v>580</v>
      </c>
      <c r="K13" s="1" t="s">
        <v>20</v>
      </c>
      <c r="L13" s="1">
        <v>1941.08</v>
      </c>
      <c r="M13" s="1">
        <v>58.232399999999998</v>
      </c>
      <c r="N13" s="1">
        <v>1999.3124</v>
      </c>
      <c r="O13" s="1">
        <v>2000</v>
      </c>
      <c r="P13" s="7">
        <v>-0.68759999999999999</v>
      </c>
    </row>
    <row r="14" spans="1:16">
      <c r="A14" s="2">
        <v>2670</v>
      </c>
      <c r="B14" s="16" t="s">
        <v>650</v>
      </c>
      <c r="C14" s="2" t="s">
        <v>657</v>
      </c>
      <c r="D14" s="1" t="s">
        <v>57</v>
      </c>
      <c r="E14" s="2" t="s">
        <v>533</v>
      </c>
      <c r="F14" s="2" t="s">
        <v>658</v>
      </c>
      <c r="G14" s="2">
        <v>0.35</v>
      </c>
      <c r="H14" s="2">
        <v>4833</v>
      </c>
      <c r="I14" s="2">
        <v>1691.55</v>
      </c>
      <c r="J14" s="2">
        <v>800</v>
      </c>
      <c r="K14" s="2" t="s">
        <v>20</v>
      </c>
      <c r="L14" s="2">
        <v>2491.5500000000002</v>
      </c>
      <c r="M14" s="2">
        <v>74.75</v>
      </c>
      <c r="N14" s="2">
        <v>2566.3000000000002</v>
      </c>
      <c r="O14" s="2">
        <v>2560</v>
      </c>
      <c r="P14" s="8">
        <v>6.3</v>
      </c>
    </row>
    <row r="15" spans="1:16">
      <c r="A15" s="1">
        <v>2611</v>
      </c>
      <c r="B15" s="14" t="s">
        <v>516</v>
      </c>
      <c r="C15" s="1" t="s">
        <v>783</v>
      </c>
      <c r="D15" s="1" t="s">
        <v>48</v>
      </c>
      <c r="E15" s="1" t="s">
        <v>27</v>
      </c>
      <c r="F15" s="1" t="s">
        <v>521</v>
      </c>
      <c r="G15" s="1">
        <v>0.45</v>
      </c>
      <c r="H15" s="1">
        <v>4843</v>
      </c>
      <c r="I15" s="1">
        <v>2179.35</v>
      </c>
      <c r="J15" s="1">
        <v>830</v>
      </c>
      <c r="K15" s="1" t="s">
        <v>20</v>
      </c>
      <c r="L15" s="1">
        <v>3009.35</v>
      </c>
      <c r="M15" s="1">
        <v>90.280500000000004</v>
      </c>
      <c r="N15" s="1">
        <v>3099.6305000000002</v>
      </c>
      <c r="O15" s="1">
        <v>3100</v>
      </c>
      <c r="P15" s="7">
        <v>-0.3695</v>
      </c>
    </row>
    <row r="16" spans="1:16">
      <c r="A16" s="1">
        <v>2466</v>
      </c>
      <c r="B16" s="14" t="s">
        <v>210</v>
      </c>
      <c r="C16" s="1" t="s">
        <v>213</v>
      </c>
      <c r="D16" s="1" t="s">
        <v>214</v>
      </c>
      <c r="E16" s="1" t="s">
        <v>77</v>
      </c>
      <c r="F16" s="1" t="s">
        <v>215</v>
      </c>
      <c r="G16" s="1">
        <v>0.48</v>
      </c>
      <c r="H16" s="1">
        <v>5034</v>
      </c>
      <c r="I16" s="1">
        <v>2416.3200000000002</v>
      </c>
      <c r="J16" s="1">
        <v>800</v>
      </c>
      <c r="K16" s="1" t="s">
        <v>20</v>
      </c>
      <c r="L16" s="1">
        <v>3216.32</v>
      </c>
      <c r="M16" s="1">
        <v>96.49</v>
      </c>
      <c r="N16" s="1">
        <v>3312.81</v>
      </c>
      <c r="O16" s="1">
        <v>3313</v>
      </c>
      <c r="P16" s="7">
        <v>-0.19</v>
      </c>
    </row>
    <row r="17" spans="1:16">
      <c r="A17" s="1">
        <v>2541</v>
      </c>
      <c r="B17" s="14" t="s">
        <v>473</v>
      </c>
      <c r="C17" s="1" t="s">
        <v>475</v>
      </c>
      <c r="D17" s="1" t="s">
        <v>62</v>
      </c>
      <c r="E17" s="1" t="s">
        <v>27</v>
      </c>
      <c r="F17" s="1" t="s">
        <v>476</v>
      </c>
      <c r="G17" s="1">
        <v>0.48</v>
      </c>
      <c r="H17" s="1">
        <v>4767</v>
      </c>
      <c r="I17" s="1">
        <v>2288.16</v>
      </c>
      <c r="J17" s="1">
        <v>900</v>
      </c>
      <c r="K17" s="1" t="s">
        <v>20</v>
      </c>
      <c r="L17" s="1">
        <v>3188.16</v>
      </c>
      <c r="M17" s="1">
        <v>95.644800000000004</v>
      </c>
      <c r="N17" s="1">
        <v>3283.8047999999999</v>
      </c>
      <c r="O17" s="1">
        <v>3280</v>
      </c>
      <c r="P17" s="7">
        <v>3.8048000000000002</v>
      </c>
    </row>
    <row r="18" spans="1:16">
      <c r="A18" s="1">
        <v>2489</v>
      </c>
      <c r="B18" s="15" t="s">
        <v>266</v>
      </c>
      <c r="C18" s="1" t="s">
        <v>278</v>
      </c>
      <c r="D18" s="1" t="s">
        <v>87</v>
      </c>
      <c r="E18" s="1" t="s">
        <v>27</v>
      </c>
      <c r="F18" s="1" t="s">
        <v>281</v>
      </c>
      <c r="G18" s="1">
        <v>0.5</v>
      </c>
      <c r="H18" s="1">
        <v>5013</v>
      </c>
      <c r="I18" s="1">
        <v>2506.5</v>
      </c>
      <c r="J18" s="1">
        <v>700</v>
      </c>
      <c r="K18" s="1" t="s">
        <v>20</v>
      </c>
      <c r="L18" s="1">
        <v>3206.5</v>
      </c>
      <c r="M18" s="1">
        <v>96.2</v>
      </c>
      <c r="N18" s="1">
        <v>3302.7</v>
      </c>
      <c r="O18" s="1">
        <v>3300</v>
      </c>
      <c r="P18" s="7">
        <v>2.7</v>
      </c>
    </row>
    <row r="19" spans="1:16">
      <c r="A19" s="2">
        <v>2644</v>
      </c>
      <c r="B19" s="16" t="s">
        <v>598</v>
      </c>
      <c r="C19" s="2" t="s">
        <v>599</v>
      </c>
      <c r="D19" s="1" t="s">
        <v>38</v>
      </c>
      <c r="E19" s="2" t="s">
        <v>27</v>
      </c>
      <c r="F19" s="2" t="s">
        <v>600</v>
      </c>
      <c r="G19" s="2">
        <v>0.51</v>
      </c>
      <c r="H19" s="2">
        <v>4957</v>
      </c>
      <c r="I19" s="2">
        <v>2528.0700000000002</v>
      </c>
      <c r="J19" s="2">
        <v>900</v>
      </c>
      <c r="K19" s="2" t="s">
        <v>20</v>
      </c>
      <c r="L19" s="2">
        <v>3428.07</v>
      </c>
      <c r="M19" s="2">
        <v>102.84</v>
      </c>
      <c r="N19" s="2">
        <v>3530.91</v>
      </c>
      <c r="O19" s="2">
        <v>3530</v>
      </c>
      <c r="P19" s="8">
        <v>0.91</v>
      </c>
    </row>
    <row r="20" spans="1:16">
      <c r="A20" s="2">
        <v>2651</v>
      </c>
      <c r="B20" s="17" t="s">
        <v>608</v>
      </c>
      <c r="C20" s="2" t="s">
        <v>615</v>
      </c>
      <c r="D20" s="1" t="s">
        <v>62</v>
      </c>
      <c r="E20" s="2" t="s">
        <v>27</v>
      </c>
      <c r="F20" s="2" t="s">
        <v>616</v>
      </c>
      <c r="G20" s="2">
        <v>0.61</v>
      </c>
      <c r="H20" s="2">
        <v>4890</v>
      </c>
      <c r="I20" s="2">
        <v>2982.9</v>
      </c>
      <c r="J20" s="2">
        <v>900</v>
      </c>
      <c r="K20" s="2" t="s">
        <v>20</v>
      </c>
      <c r="L20" s="2">
        <v>3882.9</v>
      </c>
      <c r="M20" s="2">
        <v>116.49</v>
      </c>
      <c r="N20" s="2">
        <v>3999.39</v>
      </c>
      <c r="O20" s="2">
        <v>3990</v>
      </c>
      <c r="P20" s="8">
        <v>9.39</v>
      </c>
    </row>
    <row r="21" spans="1:16">
      <c r="A21" s="1">
        <v>2582</v>
      </c>
      <c r="B21" s="14" t="s">
        <v>426</v>
      </c>
      <c r="C21" s="1" t="s">
        <v>431</v>
      </c>
      <c r="D21" s="1" t="s">
        <v>35</v>
      </c>
      <c r="E21" s="1" t="s">
        <v>27</v>
      </c>
      <c r="F21" s="1" t="s">
        <v>432</v>
      </c>
      <c r="G21" s="1">
        <v>0.67</v>
      </c>
      <c r="H21" s="1">
        <v>4975</v>
      </c>
      <c r="I21" s="1">
        <v>3333.25</v>
      </c>
      <c r="J21" s="1">
        <v>1000</v>
      </c>
      <c r="K21" s="1" t="s">
        <v>20</v>
      </c>
      <c r="L21" s="1">
        <v>4333.25</v>
      </c>
      <c r="M21" s="1">
        <v>130</v>
      </c>
      <c r="N21" s="1">
        <v>4463.25</v>
      </c>
      <c r="O21" s="1">
        <v>4460</v>
      </c>
      <c r="P21" s="7">
        <v>3.25</v>
      </c>
    </row>
    <row r="22" spans="1:16">
      <c r="A22" s="1">
        <v>2414</v>
      </c>
      <c r="B22" s="14" t="s">
        <v>15</v>
      </c>
      <c r="C22" s="1" t="s">
        <v>16</v>
      </c>
      <c r="D22" s="1" t="s">
        <v>17</v>
      </c>
      <c r="E22" s="1" t="s">
        <v>18</v>
      </c>
      <c r="F22" s="1" t="s">
        <v>19</v>
      </c>
      <c r="G22" s="1">
        <v>0.69</v>
      </c>
      <c r="H22" s="1">
        <v>5051</v>
      </c>
      <c r="I22" s="1">
        <v>3485.19</v>
      </c>
      <c r="J22" s="1">
        <v>900</v>
      </c>
      <c r="K22" s="1" t="s">
        <v>20</v>
      </c>
      <c r="L22" s="1">
        <v>4385.1899999999996</v>
      </c>
      <c r="M22" s="1">
        <v>131.54</v>
      </c>
      <c r="N22" s="1">
        <v>4516.7299999999996</v>
      </c>
      <c r="O22" s="1">
        <v>4504</v>
      </c>
      <c r="P22" s="7">
        <v>12.73</v>
      </c>
    </row>
    <row r="23" spans="1:16">
      <c r="A23" s="1">
        <v>2596</v>
      </c>
      <c r="B23" s="14" t="s">
        <v>455</v>
      </c>
      <c r="C23" s="1" t="s">
        <v>462</v>
      </c>
      <c r="D23" s="1" t="s">
        <v>31</v>
      </c>
      <c r="E23" s="1" t="s">
        <v>27</v>
      </c>
      <c r="F23" s="1" t="s">
        <v>463</v>
      </c>
      <c r="G23" s="1">
        <v>0.78</v>
      </c>
      <c r="H23" s="1">
        <v>4785</v>
      </c>
      <c r="I23" s="1">
        <v>3732.3</v>
      </c>
      <c r="J23" s="1">
        <v>1000</v>
      </c>
      <c r="K23" s="1" t="s">
        <v>20</v>
      </c>
      <c r="L23" s="1">
        <v>4732.3</v>
      </c>
      <c r="M23" s="1">
        <v>141.96899999999999</v>
      </c>
      <c r="N23" s="1">
        <v>4874.2700000000004</v>
      </c>
      <c r="O23" s="1">
        <v>4870</v>
      </c>
      <c r="P23" s="7">
        <v>4.2690000000000001</v>
      </c>
    </row>
    <row r="24" spans="1:16">
      <c r="A24" s="1">
        <v>2493</v>
      </c>
      <c r="B24" s="15" t="s">
        <v>266</v>
      </c>
      <c r="C24" s="1" t="s">
        <v>288</v>
      </c>
      <c r="D24" s="1" t="s">
        <v>31</v>
      </c>
      <c r="E24" s="1" t="s">
        <v>27</v>
      </c>
      <c r="F24" s="1" t="s">
        <v>289</v>
      </c>
      <c r="G24" s="1">
        <v>0.8</v>
      </c>
      <c r="H24" s="1">
        <v>5013</v>
      </c>
      <c r="I24" s="1">
        <v>4010.4</v>
      </c>
      <c r="J24" s="1">
        <v>900</v>
      </c>
      <c r="K24" s="1" t="s">
        <v>20</v>
      </c>
      <c r="L24" s="1">
        <v>4910.3999999999996</v>
      </c>
      <c r="M24" s="1">
        <v>147.31</v>
      </c>
      <c r="N24" s="1">
        <v>5057.71</v>
      </c>
      <c r="O24" s="1">
        <v>5050</v>
      </c>
      <c r="P24" s="7">
        <v>7.71</v>
      </c>
    </row>
    <row r="25" spans="1:16">
      <c r="A25" s="1">
        <v>2602</v>
      </c>
      <c r="B25" s="15" t="s">
        <v>498</v>
      </c>
      <c r="C25" s="1" t="s">
        <v>501</v>
      </c>
      <c r="D25" s="1" t="s">
        <v>57</v>
      </c>
      <c r="E25" s="1" t="s">
        <v>271</v>
      </c>
      <c r="F25" s="1" t="s">
        <v>502</v>
      </c>
      <c r="G25" s="1">
        <v>0.8</v>
      </c>
      <c r="H25" s="1">
        <v>4851</v>
      </c>
      <c r="I25" s="1">
        <v>3880.8</v>
      </c>
      <c r="J25" s="1">
        <v>1000</v>
      </c>
      <c r="K25" s="1" t="s">
        <v>20</v>
      </c>
      <c r="L25" s="1">
        <v>4880.8</v>
      </c>
      <c r="M25" s="1">
        <v>146.42400000000001</v>
      </c>
      <c r="N25" s="1">
        <v>5027.2240000000002</v>
      </c>
      <c r="O25" s="1">
        <v>5020</v>
      </c>
      <c r="P25" s="7">
        <v>7.2240000000000002</v>
      </c>
    </row>
    <row r="26" spans="1:16">
      <c r="A26" s="1">
        <v>2445</v>
      </c>
      <c r="B26" s="15" t="s">
        <v>128</v>
      </c>
      <c r="C26" s="1" t="s">
        <v>129</v>
      </c>
      <c r="D26" s="1" t="s">
        <v>130</v>
      </c>
      <c r="E26" s="1" t="s">
        <v>18</v>
      </c>
      <c r="F26" s="1" t="s">
        <v>131</v>
      </c>
      <c r="G26" s="1">
        <v>0.81</v>
      </c>
      <c r="H26" s="1">
        <v>4975</v>
      </c>
      <c r="I26" s="1">
        <v>4029.75</v>
      </c>
      <c r="J26" s="1">
        <v>900</v>
      </c>
      <c r="K26" s="1" t="s">
        <v>20</v>
      </c>
      <c r="L26" s="1">
        <v>4929.75</v>
      </c>
      <c r="M26" s="1">
        <v>147.88999999999999</v>
      </c>
      <c r="N26" s="1">
        <v>5077.6400000000003</v>
      </c>
      <c r="O26" s="1">
        <v>5070</v>
      </c>
      <c r="P26" s="7">
        <v>7.64</v>
      </c>
    </row>
    <row r="27" spans="1:16">
      <c r="A27" s="1">
        <v>2434</v>
      </c>
      <c r="B27" s="14" t="s">
        <v>82</v>
      </c>
      <c r="C27" s="1" t="s">
        <v>86</v>
      </c>
      <c r="D27" s="1" t="s">
        <v>87</v>
      </c>
      <c r="E27" s="1" t="s">
        <v>18</v>
      </c>
      <c r="F27" s="1" t="s">
        <v>89</v>
      </c>
      <c r="G27" s="1">
        <v>0.82</v>
      </c>
      <c r="H27" s="1">
        <v>5095</v>
      </c>
      <c r="I27" s="1">
        <v>4177.8999999999996</v>
      </c>
      <c r="J27" s="1">
        <v>900</v>
      </c>
      <c r="K27" s="1" t="s">
        <v>20</v>
      </c>
      <c r="L27" s="1">
        <v>5077.8999999999996</v>
      </c>
      <c r="M27" s="1">
        <v>152.34</v>
      </c>
      <c r="N27" s="1">
        <v>5230.24</v>
      </c>
      <c r="O27" s="1">
        <v>5225</v>
      </c>
      <c r="P27" s="7">
        <v>5.24</v>
      </c>
    </row>
    <row r="28" spans="1:16">
      <c r="A28" s="1">
        <v>2635</v>
      </c>
      <c r="B28" s="14" t="s">
        <v>576</v>
      </c>
      <c r="C28" s="1" t="s">
        <v>564</v>
      </c>
      <c r="D28" s="1" t="s">
        <v>48</v>
      </c>
      <c r="E28" s="1" t="s">
        <v>27</v>
      </c>
      <c r="F28" s="1" t="s">
        <v>577</v>
      </c>
      <c r="G28" s="1">
        <v>0.85</v>
      </c>
      <c r="H28" s="1">
        <v>4946</v>
      </c>
      <c r="I28" s="1">
        <v>4204.1000000000004</v>
      </c>
      <c r="J28" s="1">
        <v>900</v>
      </c>
      <c r="K28" s="1" t="s">
        <v>20</v>
      </c>
      <c r="L28" s="1">
        <v>5104.1000000000004</v>
      </c>
      <c r="M28" s="1">
        <v>153.12299999999999</v>
      </c>
      <c r="N28" s="1">
        <v>5257.223</v>
      </c>
      <c r="O28" s="1">
        <v>5250</v>
      </c>
      <c r="P28" s="7">
        <v>7.2229999999999999</v>
      </c>
    </row>
    <row r="29" spans="1:16">
      <c r="A29" s="1">
        <v>2599</v>
      </c>
      <c r="B29" s="15" t="s">
        <v>464</v>
      </c>
      <c r="C29" s="1" t="s">
        <v>469</v>
      </c>
      <c r="D29" s="1" t="s">
        <v>52</v>
      </c>
      <c r="E29" s="1" t="s">
        <v>140</v>
      </c>
      <c r="F29" s="1" t="s">
        <v>470</v>
      </c>
      <c r="G29" s="1">
        <v>0.86</v>
      </c>
      <c r="H29" s="1">
        <v>4785</v>
      </c>
      <c r="I29" s="1">
        <v>4115.1000000000004</v>
      </c>
      <c r="J29" s="1">
        <v>1000</v>
      </c>
      <c r="K29" s="1" t="s">
        <v>20</v>
      </c>
      <c r="L29" s="1">
        <v>5115.1000000000004</v>
      </c>
      <c r="M29" s="1">
        <v>153.453</v>
      </c>
      <c r="N29" s="1">
        <v>5268.55</v>
      </c>
      <c r="O29" s="1">
        <v>5250</v>
      </c>
      <c r="P29" s="7">
        <v>18.553000000000001</v>
      </c>
    </row>
    <row r="30" spans="1:16">
      <c r="A30" s="1">
        <v>2625</v>
      </c>
      <c r="B30" s="14" t="s">
        <v>556</v>
      </c>
      <c r="C30" s="1" t="s">
        <v>557</v>
      </c>
      <c r="D30" s="1" t="s">
        <v>57</v>
      </c>
      <c r="E30" s="1" t="s">
        <v>27</v>
      </c>
      <c r="F30" s="1" t="s">
        <v>558</v>
      </c>
      <c r="G30" s="1">
        <v>0.86</v>
      </c>
      <c r="H30" s="1">
        <v>4948</v>
      </c>
      <c r="I30" s="1">
        <v>4255.28</v>
      </c>
      <c r="J30" s="1">
        <v>900</v>
      </c>
      <c r="K30" s="1" t="s">
        <v>20</v>
      </c>
      <c r="L30" s="1">
        <v>5155.28</v>
      </c>
      <c r="M30" s="1">
        <v>154.6584</v>
      </c>
      <c r="N30" s="1">
        <v>5309.9384</v>
      </c>
      <c r="O30" s="1">
        <v>5300</v>
      </c>
      <c r="P30" s="7">
        <v>9.9383999999999997</v>
      </c>
    </row>
    <row r="31" spans="1:16">
      <c r="A31" s="1">
        <v>2416</v>
      </c>
      <c r="B31" s="14" t="s">
        <v>24</v>
      </c>
      <c r="C31" s="1" t="s">
        <v>25</v>
      </c>
      <c r="D31" s="1" t="s">
        <v>26</v>
      </c>
      <c r="E31" s="1" t="s">
        <v>27</v>
      </c>
      <c r="F31" s="1" t="s">
        <v>28</v>
      </c>
      <c r="G31" s="1">
        <v>0.87</v>
      </c>
      <c r="H31" s="1">
        <v>5018</v>
      </c>
      <c r="I31" s="1">
        <v>4365.66</v>
      </c>
      <c r="J31" s="1">
        <v>900</v>
      </c>
      <c r="K31" s="1" t="s">
        <v>20</v>
      </c>
      <c r="L31" s="1">
        <v>5265.66</v>
      </c>
      <c r="M31" s="1">
        <v>157.96</v>
      </c>
      <c r="N31" s="1">
        <v>5423.62</v>
      </c>
      <c r="O31" s="1">
        <v>5420</v>
      </c>
      <c r="P31" s="7">
        <v>3.62</v>
      </c>
    </row>
    <row r="32" spans="1:16">
      <c r="A32" s="1">
        <v>2453</v>
      </c>
      <c r="B32" s="14" t="s">
        <v>146</v>
      </c>
      <c r="C32" s="1" t="s">
        <v>159</v>
      </c>
      <c r="D32" s="1" t="s">
        <v>160</v>
      </c>
      <c r="E32" s="1" t="s">
        <v>18</v>
      </c>
      <c r="F32" s="1" t="s">
        <v>161</v>
      </c>
      <c r="G32" s="1">
        <v>0.87</v>
      </c>
      <c r="H32" s="1">
        <v>4962</v>
      </c>
      <c r="I32" s="1">
        <v>4316.9399999999996</v>
      </c>
      <c r="J32" s="1">
        <v>900</v>
      </c>
      <c r="K32" s="1" t="s">
        <v>20</v>
      </c>
      <c r="L32" s="1">
        <v>5216.9399999999996</v>
      </c>
      <c r="M32" s="1">
        <v>156.51</v>
      </c>
      <c r="N32" s="1">
        <v>5373.45</v>
      </c>
      <c r="O32" s="1">
        <v>5370</v>
      </c>
      <c r="P32" s="7">
        <v>3.45</v>
      </c>
    </row>
    <row r="33" spans="1:16">
      <c r="A33" s="1">
        <v>2437</v>
      </c>
      <c r="B33" s="15" t="s">
        <v>97</v>
      </c>
      <c r="C33" s="1" t="s">
        <v>98</v>
      </c>
      <c r="D33" s="1" t="s">
        <v>20</v>
      </c>
      <c r="E33" s="1" t="s">
        <v>99</v>
      </c>
      <c r="F33" s="1" t="s">
        <v>100</v>
      </c>
      <c r="G33" s="1">
        <v>0.88</v>
      </c>
      <c r="H33" s="1">
        <v>4975</v>
      </c>
      <c r="I33" s="1">
        <v>4378</v>
      </c>
      <c r="J33" s="1">
        <v>900</v>
      </c>
      <c r="K33" s="1" t="s">
        <v>20</v>
      </c>
      <c r="L33" s="1">
        <v>5278</v>
      </c>
      <c r="M33" s="1">
        <v>158.34</v>
      </c>
      <c r="N33" s="1">
        <v>5436.34</v>
      </c>
      <c r="O33" s="1">
        <v>5430</v>
      </c>
      <c r="P33" s="7">
        <v>6.34</v>
      </c>
    </row>
    <row r="34" spans="1:16">
      <c r="A34" s="1">
        <v>2472</v>
      </c>
      <c r="B34" s="14" t="s">
        <v>236</v>
      </c>
      <c r="C34" s="1" t="s">
        <v>237</v>
      </c>
      <c r="D34" s="1" t="s">
        <v>26</v>
      </c>
      <c r="E34" s="1" t="s">
        <v>238</v>
      </c>
      <c r="F34" s="1" t="s">
        <v>239</v>
      </c>
      <c r="G34" s="1">
        <v>0.88</v>
      </c>
      <c r="H34" s="1">
        <v>5024</v>
      </c>
      <c r="I34" s="1">
        <v>4421.12</v>
      </c>
      <c r="J34" s="1">
        <v>800</v>
      </c>
      <c r="K34" s="1" t="s">
        <v>20</v>
      </c>
      <c r="L34" s="1">
        <v>5221.12</v>
      </c>
      <c r="M34" s="1">
        <v>156.63</v>
      </c>
      <c r="N34" s="1">
        <v>5377.75</v>
      </c>
      <c r="O34" s="1">
        <v>5370</v>
      </c>
      <c r="P34" s="7">
        <v>7.75</v>
      </c>
    </row>
    <row r="35" spans="1:16">
      <c r="A35" s="1">
        <v>2591</v>
      </c>
      <c r="B35" s="15" t="s">
        <v>448</v>
      </c>
      <c r="C35" s="1" t="s">
        <v>451</v>
      </c>
      <c r="D35" s="1" t="s">
        <v>65</v>
      </c>
      <c r="E35" s="1" t="s">
        <v>27</v>
      </c>
      <c r="F35" s="1" t="s">
        <v>452</v>
      </c>
      <c r="G35" s="1">
        <v>0.88</v>
      </c>
      <c r="H35" s="1">
        <v>4838</v>
      </c>
      <c r="I35" s="1">
        <v>4257.4399999999996</v>
      </c>
      <c r="J35" s="1">
        <v>900</v>
      </c>
      <c r="K35" s="1" t="s">
        <v>20</v>
      </c>
      <c r="L35" s="1">
        <v>5157.4399999999996</v>
      </c>
      <c r="M35" s="1">
        <v>154.72319999999999</v>
      </c>
      <c r="N35" s="1">
        <v>5312.16</v>
      </c>
      <c r="O35" s="1">
        <v>5300</v>
      </c>
      <c r="P35" s="7">
        <v>12.1632</v>
      </c>
    </row>
    <row r="36" spans="1:16">
      <c r="A36" s="1">
        <v>2427</v>
      </c>
      <c r="B36" s="15" t="s">
        <v>55</v>
      </c>
      <c r="C36" s="1" t="s">
        <v>64</v>
      </c>
      <c r="D36" s="1" t="s">
        <v>65</v>
      </c>
      <c r="E36" s="1" t="s">
        <v>27</v>
      </c>
      <c r="F36" s="1" t="s">
        <v>66</v>
      </c>
      <c r="G36" s="1">
        <v>0.92</v>
      </c>
      <c r="H36" s="1">
        <v>5033</v>
      </c>
      <c r="I36" s="1">
        <v>4630.3599999999997</v>
      </c>
      <c r="J36" s="1">
        <v>900</v>
      </c>
      <c r="K36" s="1" t="s">
        <v>20</v>
      </c>
      <c r="L36" s="1">
        <v>5530.36</v>
      </c>
      <c r="M36" s="1">
        <v>165.91</v>
      </c>
      <c r="N36" s="1">
        <v>5696.27</v>
      </c>
      <c r="O36" s="1">
        <v>5690</v>
      </c>
      <c r="P36" s="7">
        <v>6.27</v>
      </c>
    </row>
    <row r="37" spans="1:16">
      <c r="A37" s="2">
        <v>2656</v>
      </c>
      <c r="B37" s="16" t="s">
        <v>625</v>
      </c>
      <c r="C37" s="2" t="s">
        <v>403</v>
      </c>
      <c r="D37" s="1" t="s">
        <v>38</v>
      </c>
      <c r="E37" s="2" t="s">
        <v>27</v>
      </c>
      <c r="F37" s="2" t="s">
        <v>626</v>
      </c>
      <c r="G37" s="2">
        <v>0.92</v>
      </c>
      <c r="H37" s="2">
        <v>4885</v>
      </c>
      <c r="I37" s="2">
        <v>4494.2</v>
      </c>
      <c r="J37" s="2">
        <v>850</v>
      </c>
      <c r="K37" s="2" t="s">
        <v>20</v>
      </c>
      <c r="L37" s="2">
        <v>5344.2</v>
      </c>
      <c r="M37" s="2">
        <v>160.33000000000001</v>
      </c>
      <c r="N37" s="2">
        <v>5504.53</v>
      </c>
      <c r="O37" s="2">
        <v>5500</v>
      </c>
      <c r="P37" s="8">
        <v>4.53</v>
      </c>
    </row>
    <row r="38" spans="1:16">
      <c r="A38" s="1">
        <v>2500</v>
      </c>
      <c r="B38" s="14" t="s">
        <v>266</v>
      </c>
      <c r="C38" s="1" t="s">
        <v>303</v>
      </c>
      <c r="D38" s="1" t="s">
        <v>57</v>
      </c>
      <c r="E38" s="1" t="s">
        <v>271</v>
      </c>
      <c r="F38" s="1" t="s">
        <v>304</v>
      </c>
      <c r="G38" s="1">
        <v>0.93</v>
      </c>
      <c r="H38" s="1">
        <v>5013</v>
      </c>
      <c r="I38" s="1">
        <v>4662.09</v>
      </c>
      <c r="J38" s="1">
        <v>900</v>
      </c>
      <c r="K38" s="1" t="s">
        <v>20</v>
      </c>
      <c r="L38" s="1">
        <v>5562.09</v>
      </c>
      <c r="M38" s="1">
        <v>166.86</v>
      </c>
      <c r="N38" s="1">
        <v>5728.95</v>
      </c>
      <c r="O38" s="1">
        <v>5700</v>
      </c>
      <c r="P38" s="7">
        <v>28.95</v>
      </c>
    </row>
    <row r="39" spans="1:16">
      <c r="A39" s="1">
        <v>2544</v>
      </c>
      <c r="B39" s="15" t="s">
        <v>477</v>
      </c>
      <c r="C39" s="1" t="s">
        <v>481</v>
      </c>
      <c r="D39" s="1" t="s">
        <v>31</v>
      </c>
      <c r="E39" s="1" t="s">
        <v>27</v>
      </c>
      <c r="F39" s="1" t="s">
        <v>482</v>
      </c>
      <c r="G39" s="1">
        <v>0.93</v>
      </c>
      <c r="H39" s="1">
        <v>4767</v>
      </c>
      <c r="I39" s="1">
        <v>4433.3100000000004</v>
      </c>
      <c r="J39" s="1">
        <v>900</v>
      </c>
      <c r="K39" s="1" t="s">
        <v>20</v>
      </c>
      <c r="L39" s="1">
        <v>5333.31</v>
      </c>
      <c r="M39" s="1">
        <v>159.99930000000001</v>
      </c>
      <c r="N39" s="1">
        <v>5493.3092999999999</v>
      </c>
      <c r="O39" s="1">
        <v>5490</v>
      </c>
      <c r="P39" s="7">
        <v>3.3092999999999999</v>
      </c>
    </row>
    <row r="40" spans="1:16">
      <c r="A40" s="2">
        <v>2658</v>
      </c>
      <c r="B40" s="17" t="s">
        <v>627</v>
      </c>
      <c r="C40" s="2" t="s">
        <v>628</v>
      </c>
      <c r="D40" s="1" t="s">
        <v>31</v>
      </c>
      <c r="E40" s="2" t="s">
        <v>27</v>
      </c>
      <c r="F40" s="2" t="s">
        <v>629</v>
      </c>
      <c r="G40" s="2">
        <v>0.94</v>
      </c>
      <c r="H40" s="2">
        <v>4885</v>
      </c>
      <c r="I40" s="2">
        <v>4591.8999999999996</v>
      </c>
      <c r="J40" s="2">
        <v>900</v>
      </c>
      <c r="K40" s="2" t="s">
        <v>20</v>
      </c>
      <c r="L40" s="2">
        <v>5491.9</v>
      </c>
      <c r="M40" s="2">
        <v>164.76</v>
      </c>
      <c r="N40" s="2">
        <v>5656.66</v>
      </c>
      <c r="O40" s="2">
        <v>5650</v>
      </c>
      <c r="P40" s="8">
        <v>6.66</v>
      </c>
    </row>
    <row r="41" spans="1:16">
      <c r="A41" s="1">
        <v>2463</v>
      </c>
      <c r="B41" s="15" t="s">
        <v>203</v>
      </c>
      <c r="C41" s="1" t="s">
        <v>204</v>
      </c>
      <c r="D41" s="1" t="s">
        <v>205</v>
      </c>
      <c r="E41" s="1" t="s">
        <v>140</v>
      </c>
      <c r="F41" s="1" t="s">
        <v>206</v>
      </c>
      <c r="G41" s="1">
        <v>0.95</v>
      </c>
      <c r="H41" s="1">
        <v>5033</v>
      </c>
      <c r="I41" s="1">
        <v>4781.3500000000004</v>
      </c>
      <c r="J41" s="1">
        <v>900</v>
      </c>
      <c r="K41" s="1" t="s">
        <v>20</v>
      </c>
      <c r="L41" s="1">
        <v>5681.35</v>
      </c>
      <c r="M41" s="1">
        <v>170.44</v>
      </c>
      <c r="N41" s="1">
        <v>5851.79</v>
      </c>
      <c r="O41" s="1">
        <v>5850</v>
      </c>
      <c r="P41" s="7">
        <v>1.79</v>
      </c>
    </row>
    <row r="42" spans="1:16">
      <c r="A42" s="1">
        <v>2470</v>
      </c>
      <c r="B42" s="14" t="s">
        <v>224</v>
      </c>
      <c r="C42" s="1" t="s">
        <v>228</v>
      </c>
      <c r="D42" s="1" t="s">
        <v>229</v>
      </c>
      <c r="E42" s="1" t="s">
        <v>230</v>
      </c>
      <c r="F42" s="1" t="s">
        <v>231</v>
      </c>
      <c r="G42" s="1">
        <v>0.98</v>
      </c>
      <c r="H42" s="1">
        <v>5008</v>
      </c>
      <c r="I42" s="1">
        <v>4907.84</v>
      </c>
      <c r="J42" s="1">
        <v>1000</v>
      </c>
      <c r="K42" s="1" t="s">
        <v>20</v>
      </c>
      <c r="L42" s="1">
        <v>5907.84</v>
      </c>
      <c r="M42" s="1">
        <v>177.24</v>
      </c>
      <c r="N42" s="1">
        <v>6085.08</v>
      </c>
      <c r="O42" s="1">
        <v>6080</v>
      </c>
      <c r="P42" s="7">
        <v>5.08</v>
      </c>
    </row>
    <row r="43" spans="1:16">
      <c r="A43" s="1">
        <v>2443</v>
      </c>
      <c r="B43" s="15" t="s">
        <v>120</v>
      </c>
      <c r="C43" s="1" t="s">
        <v>121</v>
      </c>
      <c r="D43" s="1" t="s">
        <v>122</v>
      </c>
      <c r="E43" s="1" t="s">
        <v>118</v>
      </c>
      <c r="F43" s="1" t="s">
        <v>123</v>
      </c>
      <c r="G43" s="1">
        <v>1</v>
      </c>
      <c r="H43" s="1">
        <v>4980</v>
      </c>
      <c r="I43" s="1">
        <v>4980</v>
      </c>
      <c r="J43" s="1">
        <v>900</v>
      </c>
      <c r="K43" s="1" t="s">
        <v>20</v>
      </c>
      <c r="L43" s="1">
        <v>5880</v>
      </c>
      <c r="M43" s="1">
        <v>176.4</v>
      </c>
      <c r="N43" s="1">
        <v>6056.4</v>
      </c>
      <c r="O43" s="1">
        <v>6050</v>
      </c>
      <c r="P43" s="7">
        <v>6.4</v>
      </c>
    </row>
    <row r="44" spans="1:16">
      <c r="A44" s="1">
        <v>2459</v>
      </c>
      <c r="B44" s="15" t="s">
        <v>183</v>
      </c>
      <c r="C44" s="1" t="s">
        <v>184</v>
      </c>
      <c r="D44" s="1" t="s">
        <v>185</v>
      </c>
      <c r="E44" s="1" t="s">
        <v>18</v>
      </c>
      <c r="F44" s="1" t="s">
        <v>186</v>
      </c>
      <c r="G44" s="1">
        <v>1</v>
      </c>
      <c r="H44" s="1" t="s">
        <v>20</v>
      </c>
      <c r="I44" s="1" t="s">
        <v>20</v>
      </c>
      <c r="J44" s="1" t="s">
        <v>20</v>
      </c>
      <c r="K44" s="1" t="s">
        <v>20</v>
      </c>
      <c r="L44" s="1" t="s">
        <v>20</v>
      </c>
      <c r="M44" s="1" t="s">
        <v>20</v>
      </c>
      <c r="N44" s="1" t="s">
        <v>20</v>
      </c>
      <c r="O44" s="1" t="s">
        <v>20</v>
      </c>
      <c r="P44" s="7" t="s">
        <v>20</v>
      </c>
    </row>
    <row r="45" spans="1:16">
      <c r="A45" s="1">
        <v>2459</v>
      </c>
      <c r="B45" s="14" t="s">
        <v>183</v>
      </c>
      <c r="C45" s="1" t="s">
        <v>184</v>
      </c>
      <c r="D45" s="1" t="s">
        <v>185</v>
      </c>
      <c r="E45" s="1" t="s">
        <v>18</v>
      </c>
      <c r="F45" s="1" t="s">
        <v>187</v>
      </c>
      <c r="G45" s="1">
        <v>1</v>
      </c>
      <c r="H45" s="1" t="s">
        <v>20</v>
      </c>
      <c r="I45" s="1" t="s">
        <v>20</v>
      </c>
      <c r="J45" s="1" t="s">
        <v>20</v>
      </c>
      <c r="K45" s="1" t="s">
        <v>20</v>
      </c>
      <c r="L45" s="1" t="s">
        <v>20</v>
      </c>
      <c r="M45" s="1" t="s">
        <v>20</v>
      </c>
      <c r="N45" s="1" t="s">
        <v>20</v>
      </c>
      <c r="O45" s="1" t="s">
        <v>20</v>
      </c>
      <c r="P45" s="7" t="s">
        <v>20</v>
      </c>
    </row>
    <row r="46" spans="1:16">
      <c r="A46" s="1">
        <v>2595</v>
      </c>
      <c r="B46" s="15" t="s">
        <v>455</v>
      </c>
      <c r="C46" s="1" t="s">
        <v>460</v>
      </c>
      <c r="D46" s="1" t="s">
        <v>38</v>
      </c>
      <c r="E46" s="1" t="s">
        <v>27</v>
      </c>
      <c r="F46" s="1" t="s">
        <v>461</v>
      </c>
      <c r="G46" s="1">
        <v>1.01</v>
      </c>
      <c r="H46" s="1">
        <v>4785</v>
      </c>
      <c r="I46" s="1">
        <v>4832.8500000000004</v>
      </c>
      <c r="J46" s="1">
        <v>1300</v>
      </c>
      <c r="K46" s="1" t="s">
        <v>20</v>
      </c>
      <c r="L46" s="1">
        <v>6132.85</v>
      </c>
      <c r="M46" s="1">
        <v>183.9855</v>
      </c>
      <c r="N46" s="1">
        <v>6316.84</v>
      </c>
      <c r="O46" s="1">
        <v>6300</v>
      </c>
      <c r="P46" s="7">
        <v>16.8355</v>
      </c>
    </row>
    <row r="47" spans="1:16">
      <c r="A47" s="1">
        <v>2631</v>
      </c>
      <c r="B47" s="14" t="s">
        <v>570</v>
      </c>
      <c r="C47" s="1" t="s">
        <v>571</v>
      </c>
      <c r="D47" s="1" t="s">
        <v>35</v>
      </c>
      <c r="E47" s="1" t="s">
        <v>572</v>
      </c>
      <c r="F47" s="1" t="s">
        <v>573</v>
      </c>
      <c r="G47" s="1">
        <v>1.04</v>
      </c>
      <c r="H47" s="1">
        <v>4927</v>
      </c>
      <c r="I47" s="1">
        <v>5124.08</v>
      </c>
      <c r="J47" s="1">
        <v>1500</v>
      </c>
      <c r="K47" s="1" t="s">
        <v>20</v>
      </c>
      <c r="L47" s="1">
        <v>6624.08</v>
      </c>
      <c r="M47" s="1">
        <v>198.72239999999999</v>
      </c>
      <c r="N47" s="1">
        <v>6822.8023999999996</v>
      </c>
      <c r="O47" s="1">
        <v>6800</v>
      </c>
      <c r="P47" s="7">
        <v>22.802399999999999</v>
      </c>
    </row>
    <row r="48" spans="1:16">
      <c r="A48" s="2">
        <v>2665</v>
      </c>
      <c r="B48" s="17" t="s">
        <v>639</v>
      </c>
      <c r="C48" s="2" t="s">
        <v>646</v>
      </c>
      <c r="D48" s="1" t="s">
        <v>69</v>
      </c>
      <c r="E48" s="2" t="s">
        <v>27</v>
      </c>
      <c r="F48" s="2" t="s">
        <v>647</v>
      </c>
      <c r="G48" s="2">
        <v>1.05</v>
      </c>
      <c r="H48" s="2">
        <v>4833</v>
      </c>
      <c r="I48" s="2">
        <v>5074.6499999999996</v>
      </c>
      <c r="J48" s="2">
        <v>1300</v>
      </c>
      <c r="K48" s="2" t="s">
        <v>20</v>
      </c>
      <c r="L48" s="2">
        <v>6374.65</v>
      </c>
      <c r="M48" s="2">
        <v>191.24</v>
      </c>
      <c r="N48" s="2">
        <v>6565.89</v>
      </c>
      <c r="O48" s="2">
        <v>6560</v>
      </c>
      <c r="P48" s="8">
        <v>5.89</v>
      </c>
    </row>
    <row r="49" spans="1:16">
      <c r="A49" s="2">
        <v>2682</v>
      </c>
      <c r="B49" s="16" t="s">
        <v>679</v>
      </c>
      <c r="C49" s="2" t="s">
        <v>680</v>
      </c>
      <c r="D49" s="1" t="s">
        <v>57</v>
      </c>
      <c r="E49" s="2" t="s">
        <v>18</v>
      </c>
      <c r="F49" s="2" t="s">
        <v>681</v>
      </c>
      <c r="G49" s="2">
        <v>1.05</v>
      </c>
      <c r="H49" s="2">
        <v>4860</v>
      </c>
      <c r="I49" s="2">
        <v>5103</v>
      </c>
      <c r="J49" s="2">
        <v>1400</v>
      </c>
      <c r="K49" s="2" t="s">
        <v>20</v>
      </c>
      <c r="L49" s="2">
        <v>6503</v>
      </c>
      <c r="M49" s="2">
        <v>195.09</v>
      </c>
      <c r="N49" s="2">
        <v>6698.09</v>
      </c>
      <c r="O49" s="2">
        <v>6690</v>
      </c>
      <c r="P49" s="8">
        <v>8.09</v>
      </c>
    </row>
    <row r="50" spans="1:16">
      <c r="A50" s="1">
        <v>2431</v>
      </c>
      <c r="B50" s="15" t="s">
        <v>79</v>
      </c>
      <c r="C50" s="1" t="s">
        <v>80</v>
      </c>
      <c r="D50" s="1" t="s">
        <v>62</v>
      </c>
      <c r="E50" s="1" t="s">
        <v>18</v>
      </c>
      <c r="F50" s="1" t="s">
        <v>81</v>
      </c>
      <c r="G50" s="1">
        <v>1.06</v>
      </c>
      <c r="H50" s="1">
        <v>5220</v>
      </c>
      <c r="I50" s="1">
        <v>5533.2</v>
      </c>
      <c r="J50" s="1">
        <v>1300</v>
      </c>
      <c r="K50" s="1" t="s">
        <v>20</v>
      </c>
      <c r="L50" s="1">
        <v>6833.2</v>
      </c>
      <c r="M50" s="1">
        <v>205</v>
      </c>
      <c r="N50" s="1">
        <v>7038.2</v>
      </c>
      <c r="O50" s="1">
        <v>7000</v>
      </c>
      <c r="P50" s="7">
        <v>38.200000000000003</v>
      </c>
    </row>
    <row r="51" spans="1:16">
      <c r="A51" s="1">
        <v>2456</v>
      </c>
      <c r="B51" s="14" t="s">
        <v>170</v>
      </c>
      <c r="C51" s="1" t="s">
        <v>171</v>
      </c>
      <c r="D51" s="1" t="s">
        <v>172</v>
      </c>
      <c r="E51" s="1" t="s">
        <v>18</v>
      </c>
      <c r="F51" s="1" t="s">
        <v>174</v>
      </c>
      <c r="G51" s="1">
        <v>1.06</v>
      </c>
      <c r="H51" s="1">
        <v>5044</v>
      </c>
      <c r="I51" s="1">
        <v>30314.44</v>
      </c>
      <c r="J51" s="1">
        <v>4030</v>
      </c>
      <c r="K51" s="1">
        <v>150</v>
      </c>
      <c r="L51" s="1">
        <v>34494.44</v>
      </c>
      <c r="M51" s="1">
        <v>1034.83</v>
      </c>
      <c r="N51" s="1">
        <v>35529.269999999997</v>
      </c>
      <c r="O51" s="1">
        <v>35530</v>
      </c>
      <c r="P51" s="7">
        <v>-0.73</v>
      </c>
    </row>
    <row r="52" spans="1:16">
      <c r="A52" s="2">
        <v>2679</v>
      </c>
      <c r="B52" s="17" t="s">
        <v>670</v>
      </c>
      <c r="C52" s="2" t="s">
        <v>674</v>
      </c>
      <c r="D52" s="1" t="s">
        <v>48</v>
      </c>
      <c r="E52" s="2" t="s">
        <v>27</v>
      </c>
      <c r="F52" s="2" t="s">
        <v>675</v>
      </c>
      <c r="G52" s="2">
        <v>1.06</v>
      </c>
      <c r="H52" s="2">
        <v>4860</v>
      </c>
      <c r="I52" s="2">
        <v>5151.6000000000004</v>
      </c>
      <c r="J52" s="2">
        <v>1200</v>
      </c>
      <c r="K52" s="2" t="s">
        <v>20</v>
      </c>
      <c r="L52" s="2">
        <v>6351.6</v>
      </c>
      <c r="M52" s="2">
        <v>190.55</v>
      </c>
      <c r="N52" s="2">
        <v>6542.15</v>
      </c>
      <c r="O52" s="2">
        <v>6464</v>
      </c>
      <c r="P52" s="8">
        <v>78.150000000000006</v>
      </c>
    </row>
    <row r="53" spans="1:16">
      <c r="A53" s="1">
        <v>2446</v>
      </c>
      <c r="B53" s="14" t="s">
        <v>128</v>
      </c>
      <c r="C53" s="1" t="s">
        <v>132</v>
      </c>
      <c r="D53" s="1" t="s">
        <v>122</v>
      </c>
      <c r="E53" s="1" t="s">
        <v>18</v>
      </c>
      <c r="F53" s="1" t="s">
        <v>133</v>
      </c>
      <c r="G53" s="1">
        <v>1.07</v>
      </c>
      <c r="H53" s="1">
        <v>4975</v>
      </c>
      <c r="I53" s="1">
        <v>5323.25</v>
      </c>
      <c r="J53" s="1">
        <v>900</v>
      </c>
      <c r="K53" s="1" t="s">
        <v>20</v>
      </c>
      <c r="L53" s="1">
        <v>6223.25</v>
      </c>
      <c r="M53" s="1">
        <v>186.7</v>
      </c>
      <c r="N53" s="1">
        <v>6409.95</v>
      </c>
      <c r="O53" s="1">
        <v>6410</v>
      </c>
      <c r="P53" s="7">
        <v>-0.05</v>
      </c>
    </row>
    <row r="54" spans="1:16">
      <c r="A54" s="2">
        <v>2683</v>
      </c>
      <c r="B54" s="17" t="s">
        <v>679</v>
      </c>
      <c r="C54" s="2" t="s">
        <v>682</v>
      </c>
      <c r="D54" s="1" t="s">
        <v>62</v>
      </c>
      <c r="E54" s="2" t="s">
        <v>271</v>
      </c>
      <c r="F54" s="2" t="s">
        <v>683</v>
      </c>
      <c r="G54" s="2">
        <v>1.0900000000000001</v>
      </c>
      <c r="H54" s="2">
        <v>4860</v>
      </c>
      <c r="I54" s="2">
        <v>5297.4</v>
      </c>
      <c r="J54" s="2">
        <v>1400</v>
      </c>
      <c r="K54" s="2" t="s">
        <v>20</v>
      </c>
      <c r="L54" s="2">
        <v>6697.4</v>
      </c>
      <c r="M54" s="2">
        <v>200.92</v>
      </c>
      <c r="N54" s="2">
        <v>6898.32</v>
      </c>
      <c r="O54" s="2">
        <v>6890</v>
      </c>
      <c r="P54" s="8">
        <v>8.32</v>
      </c>
    </row>
    <row r="55" spans="1:16">
      <c r="A55" s="1">
        <v>2614</v>
      </c>
      <c r="B55" s="15" t="s">
        <v>524</v>
      </c>
      <c r="C55" s="1" t="s">
        <v>528</v>
      </c>
      <c r="D55" s="1" t="s">
        <v>57</v>
      </c>
      <c r="E55" s="1" t="s">
        <v>271</v>
      </c>
      <c r="F55" s="1" t="s">
        <v>529</v>
      </c>
      <c r="G55" s="1">
        <v>1.1299999999999999</v>
      </c>
      <c r="H55" s="1">
        <v>4847</v>
      </c>
      <c r="I55" s="1">
        <v>5477.11</v>
      </c>
      <c r="J55" s="1">
        <v>1300</v>
      </c>
      <c r="K55" s="1">
        <v>80</v>
      </c>
      <c r="L55" s="1">
        <v>6857.11</v>
      </c>
      <c r="M55" s="1">
        <v>205.7133</v>
      </c>
      <c r="N55" s="1">
        <v>7062.8233</v>
      </c>
      <c r="O55" s="1">
        <v>7060</v>
      </c>
      <c r="P55" s="7">
        <v>2.8233000000000001</v>
      </c>
    </row>
    <row r="56" spans="1:16">
      <c r="A56" s="1">
        <v>2432</v>
      </c>
      <c r="B56" s="14" t="s">
        <v>82</v>
      </c>
      <c r="C56" s="1" t="s">
        <v>83</v>
      </c>
      <c r="D56" s="1" t="s">
        <v>84</v>
      </c>
      <c r="E56" s="1" t="s">
        <v>18</v>
      </c>
      <c r="F56" s="1" t="s">
        <v>85</v>
      </c>
      <c r="G56" s="1">
        <v>1.17</v>
      </c>
      <c r="H56" s="1">
        <v>5095</v>
      </c>
      <c r="I56" s="1">
        <v>5961.15</v>
      </c>
      <c r="J56" s="1">
        <v>1200</v>
      </c>
      <c r="K56" s="1" t="s">
        <v>20</v>
      </c>
      <c r="L56" s="1">
        <v>7161.15</v>
      </c>
      <c r="M56" s="1">
        <v>214.83</v>
      </c>
      <c r="N56" s="1">
        <v>7375.98</v>
      </c>
      <c r="O56" s="1">
        <v>7370</v>
      </c>
      <c r="P56" s="7">
        <v>5.98</v>
      </c>
    </row>
    <row r="57" spans="1:16">
      <c r="A57" s="1">
        <v>2627</v>
      </c>
      <c r="B57" s="14" t="s">
        <v>561</v>
      </c>
      <c r="C57" s="1" t="s">
        <v>562</v>
      </c>
      <c r="D57" s="1" t="s">
        <v>62</v>
      </c>
      <c r="E57" s="1" t="s">
        <v>27</v>
      </c>
      <c r="F57" s="1" t="s">
        <v>563</v>
      </c>
      <c r="G57" s="1">
        <v>1.2</v>
      </c>
      <c r="H57" s="1">
        <v>4923</v>
      </c>
      <c r="I57" s="1">
        <v>5907.6</v>
      </c>
      <c r="J57" s="1">
        <v>1300</v>
      </c>
      <c r="K57" s="1" t="s">
        <v>20</v>
      </c>
      <c r="L57" s="1">
        <v>7207.6</v>
      </c>
      <c r="M57" s="1">
        <v>216.22800000000001</v>
      </c>
      <c r="N57" s="1">
        <v>7423.8280000000004</v>
      </c>
      <c r="O57" s="1">
        <v>7420</v>
      </c>
      <c r="P57" s="7">
        <v>3.8279999999999998</v>
      </c>
    </row>
    <row r="58" spans="1:16">
      <c r="A58" s="1">
        <v>2510</v>
      </c>
      <c r="B58" s="14" t="s">
        <v>314</v>
      </c>
      <c r="C58" s="1" t="s">
        <v>323</v>
      </c>
      <c r="D58" s="1" t="s">
        <v>87</v>
      </c>
      <c r="E58" s="1" t="s">
        <v>27</v>
      </c>
      <c r="F58" s="1" t="s">
        <v>324</v>
      </c>
      <c r="G58" s="1">
        <v>1.21</v>
      </c>
      <c r="H58" s="1">
        <v>5003</v>
      </c>
      <c r="I58" s="1">
        <v>6053.63</v>
      </c>
      <c r="J58" s="1">
        <v>1300</v>
      </c>
      <c r="K58" s="1" t="s">
        <v>20</v>
      </c>
      <c r="L58" s="1">
        <v>7353.63</v>
      </c>
      <c r="M58" s="1">
        <v>220.61</v>
      </c>
      <c r="N58" s="1">
        <v>7574.24</v>
      </c>
      <c r="O58" s="1">
        <v>7570</v>
      </c>
      <c r="P58" s="7">
        <v>4.24</v>
      </c>
    </row>
    <row r="59" spans="1:16">
      <c r="A59" s="1">
        <v>2610</v>
      </c>
      <c r="B59" s="15" t="s">
        <v>516</v>
      </c>
      <c r="C59" s="1" t="s">
        <v>517</v>
      </c>
      <c r="D59" s="1" t="s">
        <v>45</v>
      </c>
      <c r="E59" s="1" t="s">
        <v>27</v>
      </c>
      <c r="F59" s="1" t="s">
        <v>519</v>
      </c>
      <c r="G59" s="1">
        <v>1.24</v>
      </c>
      <c r="H59" s="1">
        <v>4843</v>
      </c>
      <c r="I59" s="1">
        <v>6005.32</v>
      </c>
      <c r="J59" s="1">
        <v>1300</v>
      </c>
      <c r="K59" s="1" t="s">
        <v>20</v>
      </c>
      <c r="L59" s="1">
        <v>7305.32</v>
      </c>
      <c r="M59" s="1">
        <v>219.15960000000001</v>
      </c>
      <c r="N59" s="1">
        <v>7524.4795999999997</v>
      </c>
      <c r="O59" s="1">
        <v>7500</v>
      </c>
      <c r="P59" s="7">
        <v>24.479600000000001</v>
      </c>
    </row>
    <row r="60" spans="1:16">
      <c r="A60" s="2">
        <v>2652</v>
      </c>
      <c r="B60" s="16" t="s">
        <v>608</v>
      </c>
      <c r="C60" s="2" t="s">
        <v>617</v>
      </c>
      <c r="D60" s="1" t="s">
        <v>65</v>
      </c>
      <c r="E60" s="2" t="s">
        <v>27</v>
      </c>
      <c r="F60" s="2" t="s">
        <v>618</v>
      </c>
      <c r="G60" s="2">
        <v>1.24</v>
      </c>
      <c r="H60" s="2">
        <v>4890</v>
      </c>
      <c r="I60" s="2">
        <v>6063.6</v>
      </c>
      <c r="J60" s="2">
        <v>1500</v>
      </c>
      <c r="K60" s="2" t="s">
        <v>20</v>
      </c>
      <c r="L60" s="2">
        <v>7563.6</v>
      </c>
      <c r="M60" s="2">
        <v>226.91</v>
      </c>
      <c r="N60" s="2">
        <v>7790.51</v>
      </c>
      <c r="O60" s="2">
        <v>7700</v>
      </c>
      <c r="P60" s="8">
        <v>90.51</v>
      </c>
    </row>
    <row r="61" spans="1:16">
      <c r="A61" s="1">
        <v>2550</v>
      </c>
      <c r="B61" s="15" t="s">
        <v>494</v>
      </c>
      <c r="C61" s="1" t="s">
        <v>479</v>
      </c>
      <c r="D61" s="1" t="s">
        <v>52</v>
      </c>
      <c r="E61" s="1" t="s">
        <v>22</v>
      </c>
      <c r="F61" s="1" t="s">
        <v>497</v>
      </c>
      <c r="G61" s="1">
        <v>1.25</v>
      </c>
      <c r="H61" s="1">
        <v>4871</v>
      </c>
      <c r="I61" s="1">
        <v>6088.75</v>
      </c>
      <c r="J61" s="1">
        <v>1300</v>
      </c>
      <c r="K61" s="1" t="s">
        <v>20</v>
      </c>
      <c r="L61" s="1">
        <v>7388.75</v>
      </c>
      <c r="M61" s="1">
        <v>221.66249999999999</v>
      </c>
      <c r="N61" s="1">
        <v>7610.4125000000004</v>
      </c>
      <c r="O61" s="1">
        <v>7600</v>
      </c>
      <c r="P61" s="7">
        <v>10.4125</v>
      </c>
    </row>
    <row r="62" spans="1:16">
      <c r="A62" s="1">
        <v>2418</v>
      </c>
      <c r="B62" s="14" t="s">
        <v>33</v>
      </c>
      <c r="C62" s="1" t="s">
        <v>34</v>
      </c>
      <c r="D62" s="1" t="s">
        <v>35</v>
      </c>
      <c r="E62" s="1" t="s">
        <v>27</v>
      </c>
      <c r="F62" s="1" t="s">
        <v>36</v>
      </c>
      <c r="G62" s="1">
        <v>1.3</v>
      </c>
      <c r="H62" s="1">
        <v>5033</v>
      </c>
      <c r="I62" s="1">
        <v>6542.9</v>
      </c>
      <c r="J62" s="1">
        <v>1300</v>
      </c>
      <c r="K62" s="1" t="s">
        <v>20</v>
      </c>
      <c r="L62" s="1">
        <v>7842.9</v>
      </c>
      <c r="M62" s="1">
        <v>235.28</v>
      </c>
      <c r="N62" s="1">
        <v>8078.18</v>
      </c>
      <c r="O62" s="1">
        <v>8070</v>
      </c>
      <c r="P62" s="7">
        <v>8.18</v>
      </c>
    </row>
    <row r="63" spans="1:16">
      <c r="A63" s="1">
        <v>2617</v>
      </c>
      <c r="B63" s="14" t="s">
        <v>531</v>
      </c>
      <c r="C63" s="1" t="s">
        <v>535</v>
      </c>
      <c r="D63" s="1" t="s">
        <v>69</v>
      </c>
      <c r="E63" s="1" t="s">
        <v>27</v>
      </c>
      <c r="F63" s="1" t="s">
        <v>536</v>
      </c>
      <c r="G63" s="1">
        <v>1.31</v>
      </c>
      <c r="H63" s="1">
        <v>4861</v>
      </c>
      <c r="I63" s="1">
        <v>6367.91</v>
      </c>
      <c r="J63" s="1">
        <v>1300</v>
      </c>
      <c r="K63" s="1" t="s">
        <v>20</v>
      </c>
      <c r="L63" s="1">
        <v>7667.91</v>
      </c>
      <c r="M63" s="1">
        <v>230.03729999999999</v>
      </c>
      <c r="N63" s="1">
        <v>7897.9472999999998</v>
      </c>
      <c r="O63" s="1">
        <v>7890</v>
      </c>
      <c r="P63" s="7">
        <v>7.9473000000000003</v>
      </c>
    </row>
    <row r="64" spans="1:16">
      <c r="A64" s="1">
        <v>2608</v>
      </c>
      <c r="B64" s="15" t="s">
        <v>514</v>
      </c>
      <c r="C64" s="1" t="s">
        <v>479</v>
      </c>
      <c r="D64" s="1" t="s">
        <v>38</v>
      </c>
      <c r="E64" s="1" t="s">
        <v>22</v>
      </c>
      <c r="F64" s="1" t="s">
        <v>515</v>
      </c>
      <c r="G64" s="1">
        <v>1.33</v>
      </c>
      <c r="H64" s="1">
        <v>4900</v>
      </c>
      <c r="I64" s="1">
        <v>6517</v>
      </c>
      <c r="J64" s="1">
        <v>1300</v>
      </c>
      <c r="K64" s="1" t="s">
        <v>20</v>
      </c>
      <c r="L64" s="1">
        <v>7817</v>
      </c>
      <c r="M64" s="1">
        <v>234.51</v>
      </c>
      <c r="N64" s="1">
        <v>8051.51</v>
      </c>
      <c r="O64" s="1">
        <v>7828</v>
      </c>
      <c r="P64" s="7">
        <v>223.51</v>
      </c>
    </row>
    <row r="65" spans="1:16">
      <c r="A65" s="2">
        <v>2695</v>
      </c>
      <c r="B65" s="17" t="s">
        <v>707</v>
      </c>
      <c r="C65" s="2" t="s">
        <v>709</v>
      </c>
      <c r="D65" s="1" t="s">
        <v>35</v>
      </c>
      <c r="E65" s="2" t="s">
        <v>584</v>
      </c>
      <c r="F65" s="2" t="s">
        <v>710</v>
      </c>
      <c r="G65" s="2">
        <v>1.33</v>
      </c>
      <c r="H65" s="2">
        <v>4850</v>
      </c>
      <c r="I65" s="2">
        <v>6450.5</v>
      </c>
      <c r="J65" s="2">
        <v>1400</v>
      </c>
      <c r="K65" s="2" t="s">
        <v>20</v>
      </c>
      <c r="L65" s="2">
        <v>7850.5</v>
      </c>
      <c r="M65" s="2">
        <v>235.52</v>
      </c>
      <c r="N65" s="2">
        <v>8086.02</v>
      </c>
      <c r="O65" s="2">
        <v>8080</v>
      </c>
      <c r="P65" s="8">
        <v>6.02</v>
      </c>
    </row>
    <row r="66" spans="1:16">
      <c r="A66" s="1">
        <v>2585</v>
      </c>
      <c r="B66" s="15" t="s">
        <v>433</v>
      </c>
      <c r="C66" s="1" t="s">
        <v>439</v>
      </c>
      <c r="D66" s="1" t="s">
        <v>45</v>
      </c>
      <c r="E66" s="1" t="s">
        <v>42</v>
      </c>
      <c r="F66" s="1" t="s">
        <v>440</v>
      </c>
      <c r="G66" s="1">
        <v>1.34</v>
      </c>
      <c r="H66" s="1">
        <v>4850</v>
      </c>
      <c r="I66" s="1">
        <v>6499</v>
      </c>
      <c r="J66" s="1">
        <v>1300</v>
      </c>
      <c r="K66" s="1">
        <v>150</v>
      </c>
      <c r="L66" s="1">
        <v>7949</v>
      </c>
      <c r="M66" s="1">
        <v>238.47</v>
      </c>
      <c r="N66" s="1">
        <v>8187.47</v>
      </c>
      <c r="O66" s="1">
        <v>8180</v>
      </c>
      <c r="P66" s="7">
        <v>7.47</v>
      </c>
    </row>
    <row r="67" spans="1:16">
      <c r="A67" s="1">
        <v>2555</v>
      </c>
      <c r="B67" s="15" t="s">
        <v>314</v>
      </c>
      <c r="C67" s="1" t="s">
        <v>364</v>
      </c>
      <c r="D67" s="1" t="s">
        <v>31</v>
      </c>
      <c r="E67" s="1" t="s">
        <v>360</v>
      </c>
      <c r="F67" s="1" t="s">
        <v>365</v>
      </c>
      <c r="G67" s="1">
        <v>1.4</v>
      </c>
      <c r="H67" s="1">
        <v>5003</v>
      </c>
      <c r="I67" s="1">
        <v>7004.2</v>
      </c>
      <c r="J67" s="1">
        <v>1300</v>
      </c>
      <c r="K67" s="1" t="s">
        <v>20</v>
      </c>
      <c r="L67" s="1">
        <v>8304.2000000000007</v>
      </c>
      <c r="M67" s="1">
        <v>249.13</v>
      </c>
      <c r="N67" s="1">
        <v>8553.33</v>
      </c>
      <c r="O67" s="1">
        <v>8700</v>
      </c>
      <c r="P67" s="7">
        <v>-146.66999999999999</v>
      </c>
    </row>
    <row r="68" spans="1:16">
      <c r="A68" s="1">
        <v>2561</v>
      </c>
      <c r="B68" s="15" t="s">
        <v>368</v>
      </c>
      <c r="C68" s="1" t="s">
        <v>378</v>
      </c>
      <c r="D68" s="1" t="s">
        <v>52</v>
      </c>
      <c r="E68" s="1" t="s">
        <v>379</v>
      </c>
      <c r="F68" s="1" t="s">
        <v>380</v>
      </c>
      <c r="G68" s="1">
        <v>1.4</v>
      </c>
      <c r="H68" s="1">
        <v>5020</v>
      </c>
      <c r="I68" s="1">
        <v>7028</v>
      </c>
      <c r="J68" s="1">
        <v>1300</v>
      </c>
      <c r="K68" s="1">
        <v>80</v>
      </c>
      <c r="L68" s="1">
        <v>8408</v>
      </c>
      <c r="M68" s="1">
        <v>252.24</v>
      </c>
      <c r="N68" s="1">
        <v>8660.24</v>
      </c>
      <c r="O68" s="1">
        <v>8660</v>
      </c>
      <c r="P68" s="7">
        <v>0.24</v>
      </c>
    </row>
    <row r="69" spans="1:16">
      <c r="A69" s="1">
        <v>2570</v>
      </c>
      <c r="B69" s="14" t="s">
        <v>399</v>
      </c>
      <c r="C69" s="1" t="s">
        <v>405</v>
      </c>
      <c r="D69" s="1" t="s">
        <v>35</v>
      </c>
      <c r="E69" s="1" t="s">
        <v>372</v>
      </c>
      <c r="F69" s="1" t="s">
        <v>406</v>
      </c>
      <c r="G69" s="1">
        <v>1.4</v>
      </c>
      <c r="H69" s="1">
        <v>5036</v>
      </c>
      <c r="I69" s="1">
        <v>7050.4</v>
      </c>
      <c r="J69" s="1">
        <v>1300</v>
      </c>
      <c r="K69" s="1">
        <v>80</v>
      </c>
      <c r="L69" s="1">
        <v>8430.4</v>
      </c>
      <c r="M69" s="1">
        <v>252.91</v>
      </c>
      <c r="N69" s="1">
        <v>8683.31</v>
      </c>
      <c r="O69" s="1">
        <v>8680</v>
      </c>
      <c r="P69" s="7">
        <v>3.31</v>
      </c>
    </row>
    <row r="70" spans="1:16">
      <c r="A70" s="2">
        <v>2659</v>
      </c>
      <c r="B70" s="17" t="s">
        <v>627</v>
      </c>
      <c r="C70" s="2" t="s">
        <v>632</v>
      </c>
      <c r="D70" s="1" t="s">
        <v>48</v>
      </c>
      <c r="E70" s="2" t="s">
        <v>584</v>
      </c>
      <c r="F70" s="2" t="s">
        <v>633</v>
      </c>
      <c r="G70" s="2">
        <v>1.44</v>
      </c>
      <c r="H70" s="2">
        <v>4905</v>
      </c>
      <c r="I70" s="2">
        <v>7063.2</v>
      </c>
      <c r="J70" s="2">
        <v>1050</v>
      </c>
      <c r="K70" s="2" t="s">
        <v>20</v>
      </c>
      <c r="L70" s="2">
        <v>8113.2</v>
      </c>
      <c r="M70" s="2">
        <v>243.4</v>
      </c>
      <c r="N70" s="2">
        <v>8356.6</v>
      </c>
      <c r="O70" s="2">
        <v>8350</v>
      </c>
      <c r="P70" s="8">
        <v>6.6</v>
      </c>
    </row>
    <row r="71" spans="1:16">
      <c r="A71" s="2">
        <v>2668</v>
      </c>
      <c r="B71" s="16" t="s">
        <v>650</v>
      </c>
      <c r="C71" s="2" t="s">
        <v>653</v>
      </c>
      <c r="D71" s="1" t="s">
        <v>52</v>
      </c>
      <c r="E71" s="2" t="s">
        <v>584</v>
      </c>
      <c r="F71" s="2" t="s">
        <v>654</v>
      </c>
      <c r="G71" s="2">
        <v>1.44</v>
      </c>
      <c r="H71" s="2">
        <v>4833</v>
      </c>
      <c r="I71" s="2">
        <v>6959.52</v>
      </c>
      <c r="J71" s="2">
        <v>1500</v>
      </c>
      <c r="K71" s="2" t="s">
        <v>20</v>
      </c>
      <c r="L71" s="2">
        <v>8459.52</v>
      </c>
      <c r="M71" s="2">
        <v>253.79</v>
      </c>
      <c r="N71" s="2">
        <v>8713.31</v>
      </c>
      <c r="O71" s="2">
        <v>8710</v>
      </c>
      <c r="P71" s="8">
        <v>3.31</v>
      </c>
    </row>
    <row r="72" spans="1:16">
      <c r="A72" s="1">
        <v>2495</v>
      </c>
      <c r="B72" s="15" t="s">
        <v>266</v>
      </c>
      <c r="C72" s="1" t="s">
        <v>292</v>
      </c>
      <c r="D72" s="1" t="s">
        <v>38</v>
      </c>
      <c r="E72" s="1" t="s">
        <v>22</v>
      </c>
      <c r="F72" s="1" t="s">
        <v>293</v>
      </c>
      <c r="G72" s="1">
        <v>1.47</v>
      </c>
      <c r="H72" s="1">
        <v>5013</v>
      </c>
      <c r="I72" s="1">
        <v>7369.11</v>
      </c>
      <c r="J72" s="1">
        <v>1300</v>
      </c>
      <c r="K72" s="1" t="s">
        <v>20</v>
      </c>
      <c r="L72" s="1">
        <v>8669.11</v>
      </c>
      <c r="M72" s="1">
        <v>260.07</v>
      </c>
      <c r="N72" s="1">
        <v>8929.18</v>
      </c>
      <c r="O72" s="1">
        <v>8930</v>
      </c>
      <c r="P72" s="7">
        <v>-0.82</v>
      </c>
    </row>
    <row r="73" spans="1:16">
      <c r="A73" s="2">
        <v>2686</v>
      </c>
      <c r="B73" s="16" t="s">
        <v>686</v>
      </c>
      <c r="C73" s="2" t="s">
        <v>689</v>
      </c>
      <c r="D73" s="1" t="s">
        <v>45</v>
      </c>
      <c r="E73" s="2" t="s">
        <v>27</v>
      </c>
      <c r="F73" s="2" t="s">
        <v>690</v>
      </c>
      <c r="G73" s="2">
        <v>1.5</v>
      </c>
      <c r="H73" s="2">
        <v>4860</v>
      </c>
      <c r="I73" s="2">
        <v>7290</v>
      </c>
      <c r="J73" s="2">
        <v>1500</v>
      </c>
      <c r="K73" s="2" t="s">
        <v>20</v>
      </c>
      <c r="L73" s="2">
        <v>8790</v>
      </c>
      <c r="M73" s="2">
        <v>263.7</v>
      </c>
      <c r="N73" s="2">
        <v>9053.7000000000007</v>
      </c>
      <c r="O73" s="2">
        <v>9050</v>
      </c>
      <c r="P73" s="8">
        <v>3.7</v>
      </c>
    </row>
    <row r="74" spans="1:16">
      <c r="A74" s="1">
        <v>2420</v>
      </c>
      <c r="B74" s="14" t="s">
        <v>33</v>
      </c>
      <c r="C74" s="1" t="s">
        <v>41</v>
      </c>
      <c r="D74" s="1" t="s">
        <v>31</v>
      </c>
      <c r="E74" s="1" t="s">
        <v>42</v>
      </c>
      <c r="F74" s="1" t="s">
        <v>43</v>
      </c>
      <c r="G74" s="1">
        <v>1.51</v>
      </c>
      <c r="H74" s="1">
        <v>5033</v>
      </c>
      <c r="I74" s="1">
        <v>7599.83</v>
      </c>
      <c r="J74" s="1">
        <v>1300</v>
      </c>
      <c r="K74" s="1">
        <v>100</v>
      </c>
      <c r="L74" s="1">
        <v>8999.83</v>
      </c>
      <c r="M74" s="1">
        <v>269.98</v>
      </c>
      <c r="N74" s="1">
        <v>9269.81</v>
      </c>
      <c r="O74" s="1">
        <v>9270</v>
      </c>
      <c r="P74" s="7">
        <v>-0.19</v>
      </c>
    </row>
    <row r="75" spans="1:16">
      <c r="A75" s="1">
        <v>2494</v>
      </c>
      <c r="B75" s="14" t="s">
        <v>266</v>
      </c>
      <c r="C75" s="1" t="s">
        <v>290</v>
      </c>
      <c r="D75" s="1" t="s">
        <v>35</v>
      </c>
      <c r="E75" s="1" t="s">
        <v>27</v>
      </c>
      <c r="F75" s="1" t="s">
        <v>291</v>
      </c>
      <c r="G75" s="1">
        <v>1.52</v>
      </c>
      <c r="H75" s="1">
        <v>5013</v>
      </c>
      <c r="I75" s="1">
        <v>7619.76</v>
      </c>
      <c r="J75" s="1">
        <v>1300</v>
      </c>
      <c r="K75" s="1" t="s">
        <v>20</v>
      </c>
      <c r="L75" s="1">
        <v>8919.76</v>
      </c>
      <c r="M75" s="1">
        <v>267.58999999999997</v>
      </c>
      <c r="N75" s="1">
        <v>9187.35</v>
      </c>
      <c r="O75" s="1">
        <v>9180</v>
      </c>
      <c r="P75" s="7">
        <v>7.35</v>
      </c>
    </row>
    <row r="76" spans="1:16">
      <c r="A76" s="1">
        <v>2592</v>
      </c>
      <c r="B76" s="14" t="s">
        <v>448</v>
      </c>
      <c r="C76" s="1" t="s">
        <v>453</v>
      </c>
      <c r="D76" s="1" t="s">
        <v>69</v>
      </c>
      <c r="E76" s="1" t="s">
        <v>360</v>
      </c>
      <c r="F76" s="1" t="s">
        <v>454</v>
      </c>
      <c r="G76" s="1">
        <v>1.52</v>
      </c>
      <c r="H76" s="1">
        <v>4838</v>
      </c>
      <c r="I76" s="1">
        <v>7353.76</v>
      </c>
      <c r="J76" s="1">
        <v>1300</v>
      </c>
      <c r="K76" s="1">
        <v>100</v>
      </c>
      <c r="L76" s="1">
        <v>8753.76</v>
      </c>
      <c r="M76" s="1">
        <v>262.61279999999999</v>
      </c>
      <c r="N76" s="1">
        <v>9016.3700000000008</v>
      </c>
      <c r="O76" s="1">
        <v>9000</v>
      </c>
      <c r="P76" s="7">
        <v>16.372800000000002</v>
      </c>
    </row>
    <row r="77" spans="1:16">
      <c r="A77" s="1">
        <v>2502</v>
      </c>
      <c r="B77" s="14" t="s">
        <v>266</v>
      </c>
      <c r="C77" s="1" t="s">
        <v>307</v>
      </c>
      <c r="D77" s="1" t="s">
        <v>62</v>
      </c>
      <c r="E77" s="1" t="s">
        <v>27</v>
      </c>
      <c r="F77" s="1" t="s">
        <v>308</v>
      </c>
      <c r="G77" s="1">
        <v>1.53</v>
      </c>
      <c r="H77" s="1">
        <v>5013</v>
      </c>
      <c r="I77" s="1">
        <v>7669.89</v>
      </c>
      <c r="J77" s="1">
        <v>1300</v>
      </c>
      <c r="K77" s="1">
        <v>100</v>
      </c>
      <c r="L77" s="1">
        <v>9069.89</v>
      </c>
      <c r="M77" s="1">
        <v>272.10000000000002</v>
      </c>
      <c r="N77" s="1">
        <v>9341.99</v>
      </c>
      <c r="O77" s="1">
        <v>9340</v>
      </c>
      <c r="P77" s="7">
        <v>1.99</v>
      </c>
    </row>
    <row r="78" spans="1:16">
      <c r="A78" s="2">
        <v>2664</v>
      </c>
      <c r="B78" s="16" t="s">
        <v>639</v>
      </c>
      <c r="C78" s="2" t="s">
        <v>644</v>
      </c>
      <c r="D78" s="1" t="s">
        <v>65</v>
      </c>
      <c r="E78" s="2" t="s">
        <v>584</v>
      </c>
      <c r="F78" s="2" t="s">
        <v>645</v>
      </c>
      <c r="G78" s="2">
        <v>1.54</v>
      </c>
      <c r="H78" s="2">
        <v>4833</v>
      </c>
      <c r="I78" s="2">
        <v>7442.82</v>
      </c>
      <c r="J78" s="2">
        <v>1500</v>
      </c>
      <c r="K78" s="2" t="s">
        <v>20</v>
      </c>
      <c r="L78" s="2">
        <v>8942.82</v>
      </c>
      <c r="M78" s="2">
        <v>268.27999999999997</v>
      </c>
      <c r="N78" s="2">
        <v>9211.1</v>
      </c>
      <c r="O78" s="2">
        <v>9200</v>
      </c>
      <c r="P78" s="8">
        <v>11.1</v>
      </c>
    </row>
    <row r="79" spans="1:16">
      <c r="A79" s="2">
        <v>2685</v>
      </c>
      <c r="B79" s="17" t="s">
        <v>686</v>
      </c>
      <c r="C79" s="2" t="s">
        <v>687</v>
      </c>
      <c r="D79" s="1" t="s">
        <v>69</v>
      </c>
      <c r="E79" s="2" t="s">
        <v>372</v>
      </c>
      <c r="F79" s="2" t="s">
        <v>688</v>
      </c>
      <c r="G79" s="2">
        <v>1.54</v>
      </c>
      <c r="H79" s="2">
        <v>4860</v>
      </c>
      <c r="I79" s="2">
        <v>7484.4</v>
      </c>
      <c r="J79" s="2">
        <v>1500</v>
      </c>
      <c r="K79" s="2">
        <v>80</v>
      </c>
      <c r="L79" s="2">
        <v>9064.4</v>
      </c>
      <c r="M79" s="2">
        <v>271.93</v>
      </c>
      <c r="N79" s="2">
        <v>9336.33</v>
      </c>
      <c r="O79" s="2">
        <v>9330</v>
      </c>
      <c r="P79" s="8">
        <v>6.33</v>
      </c>
    </row>
    <row r="80" spans="1:16">
      <c r="A80" s="2">
        <v>2694</v>
      </c>
      <c r="B80" s="16" t="s">
        <v>707</v>
      </c>
      <c r="C80" s="2" t="s">
        <v>613</v>
      </c>
      <c r="D80" s="1" t="s">
        <v>31</v>
      </c>
      <c r="E80" s="2" t="s">
        <v>27</v>
      </c>
      <c r="F80" s="2" t="s">
        <v>708</v>
      </c>
      <c r="G80" s="2">
        <v>1.55</v>
      </c>
      <c r="H80" s="2">
        <v>4890</v>
      </c>
      <c r="I80" s="2">
        <v>7579.5</v>
      </c>
      <c r="J80" s="2">
        <v>1400</v>
      </c>
      <c r="K80" s="2" t="s">
        <v>20</v>
      </c>
      <c r="L80" s="2">
        <v>8979.5</v>
      </c>
      <c r="M80" s="2">
        <v>269.39</v>
      </c>
      <c r="N80" s="2">
        <v>9248.89</v>
      </c>
      <c r="O80" s="2">
        <v>9240</v>
      </c>
      <c r="P80" s="8">
        <v>8.89</v>
      </c>
    </row>
    <row r="81" spans="1:16">
      <c r="A81" s="2">
        <v>2718</v>
      </c>
      <c r="B81" s="16" t="s">
        <v>745</v>
      </c>
      <c r="C81" s="2" t="s">
        <v>759</v>
      </c>
      <c r="D81" s="1" t="s">
        <v>45</v>
      </c>
      <c r="E81" s="2" t="s">
        <v>27</v>
      </c>
      <c r="F81" s="2" t="s">
        <v>760</v>
      </c>
      <c r="G81" s="2">
        <v>1.55</v>
      </c>
      <c r="H81" s="2">
        <v>4865</v>
      </c>
      <c r="I81" s="2">
        <v>7540.75</v>
      </c>
      <c r="J81" s="2">
        <v>1500</v>
      </c>
      <c r="K81" s="2" t="s">
        <v>20</v>
      </c>
      <c r="L81" s="2">
        <v>9040.75</v>
      </c>
      <c r="M81" s="2">
        <v>271.22000000000003</v>
      </c>
      <c r="N81" s="2">
        <v>9311.9699999999993</v>
      </c>
      <c r="O81" s="2">
        <v>9300</v>
      </c>
      <c r="P81" s="8">
        <v>11.97</v>
      </c>
    </row>
    <row r="82" spans="1:16">
      <c r="A82" s="1">
        <v>2449</v>
      </c>
      <c r="B82" s="15" t="s">
        <v>134</v>
      </c>
      <c r="C82" s="1" t="s">
        <v>142</v>
      </c>
      <c r="D82" s="1" t="s">
        <v>143</v>
      </c>
      <c r="E82" s="1" t="s">
        <v>144</v>
      </c>
      <c r="F82" s="1" t="s">
        <v>145</v>
      </c>
      <c r="G82" s="1">
        <v>1.56</v>
      </c>
      <c r="H82" s="1">
        <v>5023</v>
      </c>
      <c r="I82" s="1">
        <v>7835.88</v>
      </c>
      <c r="J82" s="1">
        <v>1300</v>
      </c>
      <c r="K82" s="1" t="s">
        <v>20</v>
      </c>
      <c r="L82" s="1">
        <v>9135.8799999999992</v>
      </c>
      <c r="M82" s="1">
        <v>274.08</v>
      </c>
      <c r="N82" s="1">
        <v>9409.9599999999991</v>
      </c>
      <c r="O82" s="1">
        <v>9400</v>
      </c>
      <c r="P82" s="7">
        <v>9.9600000000000009</v>
      </c>
    </row>
    <row r="83" spans="1:16">
      <c r="A83" s="1">
        <v>2543</v>
      </c>
      <c r="B83" s="14" t="s">
        <v>477</v>
      </c>
      <c r="C83" s="1" t="s">
        <v>479</v>
      </c>
      <c r="D83" s="1" t="s">
        <v>69</v>
      </c>
      <c r="E83" s="1" t="s">
        <v>27</v>
      </c>
      <c r="F83" s="1" t="s">
        <v>480</v>
      </c>
      <c r="G83" s="1">
        <v>1.56</v>
      </c>
      <c r="H83" s="1">
        <v>4767</v>
      </c>
      <c r="I83" s="1">
        <v>7436.52</v>
      </c>
      <c r="J83" s="1">
        <v>1400</v>
      </c>
      <c r="K83" s="1" t="s">
        <v>20</v>
      </c>
      <c r="L83" s="1">
        <v>8836.52</v>
      </c>
      <c r="M83" s="1">
        <v>265.09559999999999</v>
      </c>
      <c r="N83" s="1">
        <v>9101.6155999999992</v>
      </c>
      <c r="O83" s="1">
        <v>9000</v>
      </c>
      <c r="P83" s="7">
        <v>101.6156</v>
      </c>
    </row>
    <row r="84" spans="1:16">
      <c r="A84" s="2">
        <v>2703</v>
      </c>
      <c r="B84" s="17" t="s">
        <v>722</v>
      </c>
      <c r="C84" s="2" t="s">
        <v>725</v>
      </c>
      <c r="D84" s="1" t="s">
        <v>62</v>
      </c>
      <c r="E84" s="2" t="s">
        <v>584</v>
      </c>
      <c r="F84" s="2" t="s">
        <v>726</v>
      </c>
      <c r="G84" s="2">
        <v>1.56</v>
      </c>
      <c r="H84" s="2">
        <v>4835</v>
      </c>
      <c r="I84" s="2">
        <v>7542.6</v>
      </c>
      <c r="J84" s="2">
        <v>2300</v>
      </c>
      <c r="K84" s="2" t="s">
        <v>20</v>
      </c>
      <c r="L84" s="2">
        <v>9842.6</v>
      </c>
      <c r="M84" s="2">
        <v>295.27999999999997</v>
      </c>
      <c r="N84" s="2">
        <v>10137.879999999999</v>
      </c>
      <c r="O84" s="2">
        <v>10130</v>
      </c>
      <c r="P84" s="8">
        <v>7.88</v>
      </c>
    </row>
    <row r="85" spans="1:16">
      <c r="A85" s="1">
        <v>2575</v>
      </c>
      <c r="B85" s="15" t="s">
        <v>415</v>
      </c>
      <c r="C85" s="1" t="s">
        <v>416</v>
      </c>
      <c r="D85" s="1" t="s">
        <v>52</v>
      </c>
      <c r="E85" s="1" t="s">
        <v>271</v>
      </c>
      <c r="F85" s="1" t="s">
        <v>417</v>
      </c>
      <c r="G85" s="1">
        <v>1.57</v>
      </c>
      <c r="H85" s="1">
        <v>4971</v>
      </c>
      <c r="I85" s="1">
        <v>7804.47</v>
      </c>
      <c r="J85" s="1">
        <v>1300</v>
      </c>
      <c r="K85" s="1">
        <v>100</v>
      </c>
      <c r="L85" s="1">
        <v>9204.4699999999993</v>
      </c>
      <c r="M85" s="1">
        <v>276.13</v>
      </c>
      <c r="N85" s="1">
        <v>9480.6</v>
      </c>
      <c r="O85" s="1">
        <v>9450</v>
      </c>
      <c r="P85" s="7">
        <v>30.6</v>
      </c>
    </row>
    <row r="86" spans="1:16">
      <c r="A86" s="1">
        <v>2415</v>
      </c>
      <c r="B86" s="15" t="s">
        <v>15</v>
      </c>
      <c r="C86" s="1" t="s">
        <v>21</v>
      </c>
      <c r="D86" s="1" t="s">
        <v>17</v>
      </c>
      <c r="E86" s="1" t="s">
        <v>22</v>
      </c>
      <c r="F86" s="1" t="s">
        <v>23</v>
      </c>
      <c r="G86" s="1">
        <v>1.58</v>
      </c>
      <c r="H86" s="1">
        <v>5051</v>
      </c>
      <c r="I86" s="1">
        <v>7980.58</v>
      </c>
      <c r="J86" s="1">
        <v>1400</v>
      </c>
      <c r="K86" s="1" t="s">
        <v>20</v>
      </c>
      <c r="L86" s="1">
        <v>9380.58</v>
      </c>
      <c r="M86" s="1">
        <v>281.39999999999998</v>
      </c>
      <c r="N86" s="1">
        <v>9661.98</v>
      </c>
      <c r="O86" s="1">
        <v>9660</v>
      </c>
      <c r="P86" s="7">
        <v>1.98</v>
      </c>
    </row>
    <row r="87" spans="1:16">
      <c r="A87" s="1">
        <v>2601</v>
      </c>
      <c r="B87" s="14" t="s">
        <v>498</v>
      </c>
      <c r="C87" s="1" t="s">
        <v>499</v>
      </c>
      <c r="D87" s="1" t="s">
        <v>57</v>
      </c>
      <c r="E87" s="1" t="s">
        <v>271</v>
      </c>
      <c r="F87" s="1" t="s">
        <v>500</v>
      </c>
      <c r="G87" s="1">
        <v>1.6</v>
      </c>
      <c r="H87" s="1">
        <v>4851</v>
      </c>
      <c r="I87" s="1">
        <v>7761.6</v>
      </c>
      <c r="J87" s="1">
        <v>1300</v>
      </c>
      <c r="K87" s="1">
        <v>80</v>
      </c>
      <c r="L87" s="1">
        <v>9141.6</v>
      </c>
      <c r="M87" s="1">
        <v>274.24799999999999</v>
      </c>
      <c r="N87" s="1">
        <v>9415.848</v>
      </c>
      <c r="O87" s="1">
        <v>9410</v>
      </c>
      <c r="P87" s="7">
        <v>5.8479999999999999</v>
      </c>
    </row>
    <row r="88" spans="1:16">
      <c r="A88" s="1">
        <v>2562</v>
      </c>
      <c r="B88" s="15" t="s">
        <v>385</v>
      </c>
      <c r="C88" s="1" t="s">
        <v>388</v>
      </c>
      <c r="D88" s="1" t="s">
        <v>65</v>
      </c>
      <c r="E88" s="1" t="s">
        <v>27</v>
      </c>
      <c r="F88" s="1" t="s">
        <v>389</v>
      </c>
      <c r="G88" s="1">
        <v>1.63</v>
      </c>
      <c r="H88" s="1">
        <v>5041</v>
      </c>
      <c r="I88" s="1">
        <v>8216.83</v>
      </c>
      <c r="J88" s="1">
        <v>1200</v>
      </c>
      <c r="K88" s="1" t="s">
        <v>20</v>
      </c>
      <c r="L88" s="1">
        <v>9416.83</v>
      </c>
      <c r="M88" s="1">
        <v>282.5</v>
      </c>
      <c r="N88" s="1">
        <v>9699.33</v>
      </c>
      <c r="O88" s="1">
        <v>9700</v>
      </c>
      <c r="P88" s="7">
        <v>-0.67</v>
      </c>
    </row>
    <row r="89" spans="1:16">
      <c r="A89" s="1">
        <v>2422</v>
      </c>
      <c r="B89" s="14" t="s">
        <v>33</v>
      </c>
      <c r="C89" s="1" t="s">
        <v>47</v>
      </c>
      <c r="D89" s="1" t="s">
        <v>48</v>
      </c>
      <c r="E89" s="1" t="s">
        <v>49</v>
      </c>
      <c r="F89" s="1" t="s">
        <v>50</v>
      </c>
      <c r="G89" s="1">
        <v>1.65</v>
      </c>
      <c r="H89" s="1">
        <v>5033</v>
      </c>
      <c r="I89" s="1">
        <v>8304.4500000000007</v>
      </c>
      <c r="J89" s="1">
        <v>1300</v>
      </c>
      <c r="K89" s="1">
        <v>80</v>
      </c>
      <c r="L89" s="1">
        <v>9684.4500000000007</v>
      </c>
      <c r="M89" s="1">
        <v>290.52</v>
      </c>
      <c r="N89" s="1">
        <v>9974.9699999999993</v>
      </c>
      <c r="O89" s="1">
        <v>9970</v>
      </c>
      <c r="P89" s="7">
        <v>4.97</v>
      </c>
    </row>
    <row r="90" spans="1:16">
      <c r="A90" s="1">
        <v>2435</v>
      </c>
      <c r="B90" s="15" t="s">
        <v>90</v>
      </c>
      <c r="C90" s="1" t="s">
        <v>91</v>
      </c>
      <c r="D90" s="1" t="s">
        <v>20</v>
      </c>
      <c r="E90" s="1" t="s">
        <v>27</v>
      </c>
      <c r="F90" s="1" t="s">
        <v>92</v>
      </c>
      <c r="G90" s="1">
        <v>1.65</v>
      </c>
      <c r="H90" s="1">
        <v>4921</v>
      </c>
      <c r="I90" s="1">
        <v>8119.65</v>
      </c>
      <c r="J90" s="1">
        <v>1200</v>
      </c>
      <c r="K90" s="1" t="s">
        <v>20</v>
      </c>
      <c r="L90" s="1">
        <v>9319.65</v>
      </c>
      <c r="M90" s="1">
        <v>279.58999999999997</v>
      </c>
      <c r="N90" s="1">
        <v>9599.24</v>
      </c>
      <c r="O90" s="1">
        <v>9600</v>
      </c>
      <c r="P90" s="7">
        <v>-0.76</v>
      </c>
    </row>
    <row r="91" spans="1:16">
      <c r="A91" s="1">
        <v>2482</v>
      </c>
      <c r="B91" s="14" t="s">
        <v>261</v>
      </c>
      <c r="C91" s="1" t="s">
        <v>264</v>
      </c>
      <c r="D91" s="1" t="s">
        <v>62</v>
      </c>
      <c r="E91" s="1" t="s">
        <v>22</v>
      </c>
      <c r="F91" s="1" t="s">
        <v>265</v>
      </c>
      <c r="G91" s="1">
        <v>1.65</v>
      </c>
      <c r="H91" s="1">
        <v>4999</v>
      </c>
      <c r="I91" s="1">
        <v>8248.35</v>
      </c>
      <c r="J91" s="1">
        <v>1200</v>
      </c>
      <c r="K91" s="1" t="s">
        <v>20</v>
      </c>
      <c r="L91" s="1">
        <v>9448.35</v>
      </c>
      <c r="M91" s="1">
        <v>283.45</v>
      </c>
      <c r="N91" s="1">
        <v>9731.7999999999993</v>
      </c>
      <c r="O91" s="1">
        <v>9730</v>
      </c>
      <c r="P91" s="7">
        <v>1.8</v>
      </c>
    </row>
    <row r="92" spans="1:16">
      <c r="A92" s="1">
        <v>2619</v>
      </c>
      <c r="B92" s="14" t="s">
        <v>539</v>
      </c>
      <c r="C92" s="1" t="s">
        <v>540</v>
      </c>
      <c r="D92" s="1" t="s">
        <v>35</v>
      </c>
      <c r="E92" s="1" t="s">
        <v>271</v>
      </c>
      <c r="F92" s="1" t="s">
        <v>541</v>
      </c>
      <c r="G92" s="1">
        <v>1.65</v>
      </c>
      <c r="H92" s="1">
        <v>4861</v>
      </c>
      <c r="I92" s="1">
        <v>8020.65</v>
      </c>
      <c r="J92" s="1">
        <v>1400</v>
      </c>
      <c r="K92" s="1" t="s">
        <v>20</v>
      </c>
      <c r="L92" s="1">
        <v>9420.65</v>
      </c>
      <c r="M92" s="1">
        <v>282.61950000000002</v>
      </c>
      <c r="N92" s="1">
        <v>9703.2695000000003</v>
      </c>
      <c r="O92" s="1">
        <v>9700</v>
      </c>
      <c r="P92" s="7">
        <v>3.2694999999999999</v>
      </c>
    </row>
    <row r="93" spans="1:16">
      <c r="A93" s="1">
        <v>2488</v>
      </c>
      <c r="B93" s="14" t="s">
        <v>266</v>
      </c>
      <c r="C93" s="1" t="s">
        <v>278</v>
      </c>
      <c r="D93" s="1" t="s">
        <v>84</v>
      </c>
      <c r="E93" s="1" t="s">
        <v>279</v>
      </c>
      <c r="F93" s="1" t="s">
        <v>280</v>
      </c>
      <c r="G93" s="1">
        <v>1.669</v>
      </c>
      <c r="H93" s="1">
        <v>5013</v>
      </c>
      <c r="I93" s="1">
        <v>8366.7000000000007</v>
      </c>
      <c r="J93" s="1">
        <v>900</v>
      </c>
      <c r="K93" s="1">
        <v>80</v>
      </c>
      <c r="L93" s="1">
        <v>9346.7000000000007</v>
      </c>
      <c r="M93" s="1">
        <v>280.39999999999998</v>
      </c>
      <c r="N93" s="1">
        <v>9627.1</v>
      </c>
      <c r="O93" s="1">
        <v>9620</v>
      </c>
      <c r="P93" s="7">
        <v>7.1</v>
      </c>
    </row>
    <row r="94" spans="1:16">
      <c r="A94" s="1">
        <v>2492</v>
      </c>
      <c r="B94" s="14" t="s">
        <v>266</v>
      </c>
      <c r="C94" s="1" t="s">
        <v>286</v>
      </c>
      <c r="D94" s="1" t="s">
        <v>26</v>
      </c>
      <c r="E94" s="1" t="s">
        <v>279</v>
      </c>
      <c r="F94" s="1" t="s">
        <v>287</v>
      </c>
      <c r="G94" s="1">
        <v>1.669</v>
      </c>
      <c r="H94" s="1">
        <v>5013</v>
      </c>
      <c r="I94" s="1">
        <v>8366.7000000000007</v>
      </c>
      <c r="J94" s="1">
        <v>1250</v>
      </c>
      <c r="K94" s="1" t="s">
        <v>20</v>
      </c>
      <c r="L94" s="1">
        <v>9616.7000000000007</v>
      </c>
      <c r="M94" s="1">
        <v>288.5</v>
      </c>
      <c r="N94" s="1">
        <v>9905.2000000000007</v>
      </c>
      <c r="O94" s="1">
        <v>9900</v>
      </c>
      <c r="P94" s="7">
        <v>5.2</v>
      </c>
    </row>
    <row r="95" spans="1:16">
      <c r="A95" s="1">
        <v>2467</v>
      </c>
      <c r="B95" s="15" t="s">
        <v>216</v>
      </c>
      <c r="C95" s="1" t="s">
        <v>217</v>
      </c>
      <c r="D95" s="1" t="s">
        <v>218</v>
      </c>
      <c r="E95" s="1" t="s">
        <v>118</v>
      </c>
      <c r="F95" s="1" t="s">
        <v>219</v>
      </c>
      <c r="G95" s="1">
        <v>1.67</v>
      </c>
      <c r="H95" s="1">
        <v>5037</v>
      </c>
      <c r="I95" s="1">
        <v>8411.7900000000009</v>
      </c>
      <c r="J95" s="1">
        <v>1300</v>
      </c>
      <c r="K95" s="1" t="s">
        <v>20</v>
      </c>
      <c r="L95" s="1">
        <v>9711.7900000000009</v>
      </c>
      <c r="M95" s="1">
        <v>291.35000000000002</v>
      </c>
      <c r="N95" s="1">
        <v>10003.14</v>
      </c>
      <c r="O95" s="1">
        <v>10000</v>
      </c>
      <c r="P95" s="7">
        <v>3.14</v>
      </c>
    </row>
    <row r="96" spans="1:16">
      <c r="A96" s="1">
        <v>2563</v>
      </c>
      <c r="B96" s="14" t="s">
        <v>385</v>
      </c>
      <c r="C96" s="1" t="s">
        <v>390</v>
      </c>
      <c r="D96" s="1" t="s">
        <v>69</v>
      </c>
      <c r="E96" s="1" t="s">
        <v>22</v>
      </c>
      <c r="F96" s="1" t="s">
        <v>391</v>
      </c>
      <c r="G96" s="1">
        <v>1.68</v>
      </c>
      <c r="H96" s="1">
        <v>5041</v>
      </c>
      <c r="I96" s="1">
        <v>8468.8799999999992</v>
      </c>
      <c r="J96" s="1">
        <v>1050</v>
      </c>
      <c r="K96" s="1" t="s">
        <v>20</v>
      </c>
      <c r="L96" s="1">
        <v>9518.8799999999992</v>
      </c>
      <c r="M96" s="1">
        <v>285.57</v>
      </c>
      <c r="N96" s="1">
        <v>9804.4500000000007</v>
      </c>
      <c r="O96" s="1">
        <v>9800</v>
      </c>
      <c r="P96" s="7">
        <v>4.45</v>
      </c>
    </row>
    <row r="97" spans="1:16">
      <c r="A97" s="1">
        <v>2573</v>
      </c>
      <c r="B97" s="15" t="s">
        <v>399</v>
      </c>
      <c r="C97" s="1" t="s">
        <v>410</v>
      </c>
      <c r="D97" s="1" t="s">
        <v>45</v>
      </c>
      <c r="E97" s="1" t="s">
        <v>271</v>
      </c>
      <c r="F97" s="1" t="s">
        <v>411</v>
      </c>
      <c r="G97" s="1">
        <v>1.69</v>
      </c>
      <c r="H97" s="1">
        <v>5036</v>
      </c>
      <c r="I97" s="1">
        <v>8510.84</v>
      </c>
      <c r="J97" s="1">
        <v>1300</v>
      </c>
      <c r="K97" s="1">
        <v>100</v>
      </c>
      <c r="L97" s="1">
        <v>9910.84</v>
      </c>
      <c r="M97" s="1">
        <v>297.33</v>
      </c>
      <c r="N97" s="1">
        <v>10208.17</v>
      </c>
      <c r="O97" s="1">
        <v>10200</v>
      </c>
      <c r="P97" s="7">
        <v>8.17</v>
      </c>
    </row>
    <row r="98" spans="1:16">
      <c r="A98" s="1">
        <v>2593</v>
      </c>
      <c r="B98" s="15" t="s">
        <v>455</v>
      </c>
      <c r="C98" s="1" t="s">
        <v>456</v>
      </c>
      <c r="D98" s="1" t="s">
        <v>31</v>
      </c>
      <c r="E98" s="1" t="s">
        <v>22</v>
      </c>
      <c r="F98" s="1" t="s">
        <v>457</v>
      </c>
      <c r="G98" s="1">
        <v>1.71</v>
      </c>
      <c r="H98" s="1">
        <v>4785</v>
      </c>
      <c r="I98" s="1">
        <v>8182.35</v>
      </c>
      <c r="J98" s="1">
        <v>1400</v>
      </c>
      <c r="K98" s="1" t="s">
        <v>20</v>
      </c>
      <c r="L98" s="1">
        <v>9582.35</v>
      </c>
      <c r="M98" s="1">
        <v>287.47050000000002</v>
      </c>
      <c r="N98" s="1">
        <v>9869.82</v>
      </c>
      <c r="O98" s="1">
        <v>9850</v>
      </c>
      <c r="P98" s="7">
        <v>19.820499999999999</v>
      </c>
    </row>
    <row r="99" spans="1:16">
      <c r="A99" s="1">
        <v>2629</v>
      </c>
      <c r="B99" s="14" t="s">
        <v>561</v>
      </c>
      <c r="C99" s="1" t="s">
        <v>564</v>
      </c>
      <c r="D99" s="1" t="s">
        <v>69</v>
      </c>
      <c r="E99" s="1" t="s">
        <v>565</v>
      </c>
      <c r="F99" s="1" t="s">
        <v>566</v>
      </c>
      <c r="G99" s="1">
        <v>1.8</v>
      </c>
      <c r="H99" s="1">
        <v>4923</v>
      </c>
      <c r="I99" s="1">
        <v>8861.4</v>
      </c>
      <c r="J99" s="1">
        <v>1300</v>
      </c>
      <c r="K99" s="1" t="s">
        <v>20</v>
      </c>
      <c r="L99" s="1">
        <v>10161.4</v>
      </c>
      <c r="M99" s="1">
        <v>304.84199999999998</v>
      </c>
      <c r="N99" s="1">
        <v>10466.242</v>
      </c>
      <c r="O99" s="1">
        <v>10460</v>
      </c>
      <c r="P99" s="7">
        <v>6.242</v>
      </c>
    </row>
    <row r="100" spans="1:16">
      <c r="A100" s="1">
        <v>2529</v>
      </c>
      <c r="B100" s="14" t="s">
        <v>314</v>
      </c>
      <c r="C100" s="1" t="s">
        <v>357</v>
      </c>
      <c r="D100" s="1" t="s">
        <v>84</v>
      </c>
      <c r="E100" s="1" t="s">
        <v>22</v>
      </c>
      <c r="F100" s="1" t="s">
        <v>358</v>
      </c>
      <c r="G100" s="1">
        <v>1.81</v>
      </c>
      <c r="H100" s="1">
        <v>5003</v>
      </c>
      <c r="I100" s="1">
        <v>9055.43</v>
      </c>
      <c r="J100" s="1">
        <v>1300</v>
      </c>
      <c r="K100" s="1" t="s">
        <v>20</v>
      </c>
      <c r="L100" s="1">
        <v>10355.43</v>
      </c>
      <c r="M100" s="1">
        <v>310.66000000000003</v>
      </c>
      <c r="N100" s="1">
        <v>10666.09</v>
      </c>
      <c r="O100" s="1">
        <v>10660</v>
      </c>
      <c r="P100" s="7">
        <v>6.09</v>
      </c>
    </row>
    <row r="101" spans="1:16">
      <c r="A101" s="1">
        <v>2581</v>
      </c>
      <c r="B101" s="15" t="s">
        <v>426</v>
      </c>
      <c r="C101" s="1" t="s">
        <v>429</v>
      </c>
      <c r="D101" s="1" t="s">
        <v>31</v>
      </c>
      <c r="E101" s="1" t="s">
        <v>27</v>
      </c>
      <c r="F101" s="1" t="s">
        <v>430</v>
      </c>
      <c r="G101" s="1">
        <v>1.84</v>
      </c>
      <c r="H101" s="1">
        <v>4975</v>
      </c>
      <c r="I101" s="1">
        <v>9154</v>
      </c>
      <c r="J101" s="1">
        <v>1300</v>
      </c>
      <c r="K101" s="1" t="s">
        <v>20</v>
      </c>
      <c r="L101" s="1">
        <v>10454</v>
      </c>
      <c r="M101" s="1">
        <v>313.62</v>
      </c>
      <c r="N101" s="1">
        <v>10767.62</v>
      </c>
      <c r="O101" s="1">
        <v>10770</v>
      </c>
      <c r="P101" s="7">
        <v>-2.38</v>
      </c>
    </row>
    <row r="102" spans="1:16">
      <c r="A102" s="1">
        <v>2471</v>
      </c>
      <c r="B102" s="15" t="s">
        <v>232</v>
      </c>
      <c r="C102" s="1" t="s">
        <v>233</v>
      </c>
      <c r="D102" s="1" t="s">
        <v>17</v>
      </c>
      <c r="E102" s="1" t="s">
        <v>234</v>
      </c>
      <c r="F102" s="1" t="s">
        <v>235</v>
      </c>
      <c r="G102" s="1">
        <v>1.86</v>
      </c>
      <c r="H102" s="1">
        <v>5024</v>
      </c>
      <c r="I102" s="1">
        <v>9344.64</v>
      </c>
      <c r="J102" s="1">
        <v>1400</v>
      </c>
      <c r="K102" s="1">
        <v>80</v>
      </c>
      <c r="L102" s="1">
        <v>10824.64</v>
      </c>
      <c r="M102" s="1">
        <v>324.74</v>
      </c>
      <c r="N102" s="1">
        <v>11149.38</v>
      </c>
      <c r="O102" s="1">
        <v>11150</v>
      </c>
      <c r="P102" s="7">
        <v>-0.62</v>
      </c>
    </row>
    <row r="103" spans="1:16">
      <c r="A103" s="2">
        <v>2704</v>
      </c>
      <c r="B103" s="16" t="s">
        <v>722</v>
      </c>
      <c r="C103" s="2" t="s">
        <v>727</v>
      </c>
      <c r="D103" s="1" t="s">
        <v>65</v>
      </c>
      <c r="E103" s="2" t="s">
        <v>271</v>
      </c>
      <c r="F103" s="2" t="s">
        <v>728</v>
      </c>
      <c r="G103" s="2">
        <v>1.88</v>
      </c>
      <c r="H103" s="2">
        <v>4835</v>
      </c>
      <c r="I103" s="2">
        <v>9089.7999999999993</v>
      </c>
      <c r="J103" s="2">
        <v>1500</v>
      </c>
      <c r="K103" s="2" t="s">
        <v>20</v>
      </c>
      <c r="L103" s="2">
        <v>10589.8</v>
      </c>
      <c r="M103" s="2">
        <v>317.69</v>
      </c>
      <c r="N103" s="2">
        <v>10907.49</v>
      </c>
      <c r="O103" s="2">
        <v>10900</v>
      </c>
      <c r="P103" s="8">
        <v>7.49</v>
      </c>
    </row>
    <row r="104" spans="1:16">
      <c r="A104" s="1">
        <v>2428</v>
      </c>
      <c r="B104" s="14" t="s">
        <v>67</v>
      </c>
      <c r="C104" s="1" t="s">
        <v>68</v>
      </c>
      <c r="D104" s="1" t="s">
        <v>69</v>
      </c>
      <c r="E104" s="1" t="s">
        <v>27</v>
      </c>
      <c r="F104" s="1" t="s">
        <v>70</v>
      </c>
      <c r="G104" s="1">
        <v>1.89</v>
      </c>
      <c r="H104" s="1">
        <v>5044</v>
      </c>
      <c r="I104" s="1">
        <v>9533.16</v>
      </c>
      <c r="J104" s="1">
        <v>1300</v>
      </c>
      <c r="K104" s="1" t="s">
        <v>20</v>
      </c>
      <c r="L104" s="1">
        <v>10833.16</v>
      </c>
      <c r="M104" s="1">
        <v>324.99</v>
      </c>
      <c r="N104" s="1">
        <v>11158.15</v>
      </c>
      <c r="O104" s="1">
        <v>11160</v>
      </c>
      <c r="P104" s="7">
        <v>-1.85</v>
      </c>
    </row>
    <row r="105" spans="1:16">
      <c r="A105" s="1">
        <v>2587</v>
      </c>
      <c r="B105" s="15" t="s">
        <v>433</v>
      </c>
      <c r="C105" s="1" t="s">
        <v>111</v>
      </c>
      <c r="D105" s="1" t="s">
        <v>52</v>
      </c>
      <c r="E105" s="1" t="s">
        <v>27</v>
      </c>
      <c r="F105" s="1" t="s">
        <v>442</v>
      </c>
      <c r="G105" s="1">
        <v>1.89</v>
      </c>
      <c r="H105" s="1">
        <v>4850</v>
      </c>
      <c r="I105" s="1">
        <v>9166.5</v>
      </c>
      <c r="J105" s="1">
        <v>1300</v>
      </c>
      <c r="K105" s="1" t="s">
        <v>20</v>
      </c>
      <c r="L105" s="1">
        <v>10466.5</v>
      </c>
      <c r="M105" s="1">
        <v>313.995</v>
      </c>
      <c r="N105" s="1">
        <v>10780.5</v>
      </c>
      <c r="O105" s="1">
        <v>10780</v>
      </c>
      <c r="P105" s="7">
        <v>0.495</v>
      </c>
    </row>
    <row r="106" spans="1:16">
      <c r="A106" s="1">
        <v>2590</v>
      </c>
      <c r="B106" s="14" t="s">
        <v>448</v>
      </c>
      <c r="C106" s="1" t="s">
        <v>449</v>
      </c>
      <c r="D106" s="1" t="s">
        <v>62</v>
      </c>
      <c r="E106" s="1" t="s">
        <v>27</v>
      </c>
      <c r="F106" s="1" t="s">
        <v>450</v>
      </c>
      <c r="G106" s="1">
        <v>1.89</v>
      </c>
      <c r="H106" s="1">
        <v>4838</v>
      </c>
      <c r="I106" s="1">
        <v>9143.82</v>
      </c>
      <c r="J106" s="1">
        <v>1250</v>
      </c>
      <c r="K106" s="1" t="s">
        <v>20</v>
      </c>
      <c r="L106" s="1">
        <v>10393.82</v>
      </c>
      <c r="M106" s="1">
        <v>311.81459999999998</v>
      </c>
      <c r="N106" s="1">
        <v>10705.63</v>
      </c>
      <c r="O106" s="1">
        <v>10700</v>
      </c>
      <c r="P106" s="7">
        <v>5.6345999999999998</v>
      </c>
    </row>
    <row r="107" spans="1:16">
      <c r="A107" s="1">
        <v>2486</v>
      </c>
      <c r="B107" s="14" t="s">
        <v>266</v>
      </c>
      <c r="C107" s="1" t="s">
        <v>275</v>
      </c>
      <c r="D107" s="1" t="s">
        <v>76</v>
      </c>
      <c r="E107" s="1" t="s">
        <v>27</v>
      </c>
      <c r="F107" s="1" t="s">
        <v>276</v>
      </c>
      <c r="G107" s="1">
        <v>1.9</v>
      </c>
      <c r="H107" s="1">
        <v>5013</v>
      </c>
      <c r="I107" s="1">
        <v>9524.7000000000007</v>
      </c>
      <c r="J107" s="1">
        <v>900</v>
      </c>
      <c r="K107" s="1" t="s">
        <v>20</v>
      </c>
      <c r="L107" s="1">
        <v>10424.700000000001</v>
      </c>
      <c r="M107" s="1">
        <v>312.74</v>
      </c>
      <c r="N107" s="1">
        <v>10737.44</v>
      </c>
      <c r="O107" s="1">
        <v>10730</v>
      </c>
      <c r="P107" s="7">
        <v>7.44</v>
      </c>
    </row>
    <row r="108" spans="1:16">
      <c r="A108" s="1">
        <v>2417</v>
      </c>
      <c r="B108" s="15" t="s">
        <v>29</v>
      </c>
      <c r="C108" s="1" t="s">
        <v>30</v>
      </c>
      <c r="D108" s="1" t="s">
        <v>31</v>
      </c>
      <c r="E108" s="1" t="s">
        <v>27</v>
      </c>
      <c r="F108" s="1" t="s">
        <v>32</v>
      </c>
      <c r="G108" s="1">
        <v>1.93</v>
      </c>
      <c r="H108" s="1">
        <v>5037</v>
      </c>
      <c r="I108" s="1">
        <v>9721.41</v>
      </c>
      <c r="J108" s="1">
        <v>1300</v>
      </c>
      <c r="K108" s="1" t="s">
        <v>20</v>
      </c>
      <c r="L108" s="1">
        <v>11021.41</v>
      </c>
      <c r="M108" s="1">
        <v>330.64</v>
      </c>
      <c r="N108" s="1">
        <v>11352.05</v>
      </c>
      <c r="O108" s="1">
        <v>11350</v>
      </c>
      <c r="P108" s="7">
        <v>2.0499999999999998</v>
      </c>
    </row>
    <row r="109" spans="1:16">
      <c r="A109" s="1">
        <v>2426</v>
      </c>
      <c r="B109" s="14" t="s">
        <v>55</v>
      </c>
      <c r="C109" s="1" t="s">
        <v>61</v>
      </c>
      <c r="D109" s="1" t="s">
        <v>62</v>
      </c>
      <c r="E109" s="1" t="s">
        <v>22</v>
      </c>
      <c r="F109" s="1" t="s">
        <v>63</v>
      </c>
      <c r="G109" s="1">
        <v>1.94</v>
      </c>
      <c r="H109" s="1">
        <v>5033</v>
      </c>
      <c r="I109" s="1">
        <v>9764.02</v>
      </c>
      <c r="J109" s="1">
        <v>1300</v>
      </c>
      <c r="K109" s="1" t="s">
        <v>20</v>
      </c>
      <c r="L109" s="1">
        <v>11064.02</v>
      </c>
      <c r="M109" s="1">
        <v>331.92</v>
      </c>
      <c r="N109" s="1">
        <v>11395.94</v>
      </c>
      <c r="O109" s="1">
        <v>11387</v>
      </c>
      <c r="P109" s="7">
        <v>8.94</v>
      </c>
    </row>
    <row r="110" spans="1:16">
      <c r="A110" s="1">
        <v>2450</v>
      </c>
      <c r="B110" s="15" t="s">
        <v>146</v>
      </c>
      <c r="C110" s="1" t="s">
        <v>147</v>
      </c>
      <c r="D110" s="1" t="s">
        <v>148</v>
      </c>
      <c r="E110" s="1" t="s">
        <v>149</v>
      </c>
      <c r="F110" s="1" t="s">
        <v>151</v>
      </c>
      <c r="G110" s="1">
        <v>1.97</v>
      </c>
      <c r="H110" s="1">
        <v>4962</v>
      </c>
      <c r="I110" s="1">
        <v>20443.439999999999</v>
      </c>
      <c r="J110" s="1">
        <v>2600</v>
      </c>
      <c r="K110" s="1">
        <v>400</v>
      </c>
      <c r="L110" s="1">
        <v>23443.439999999999</v>
      </c>
      <c r="M110" s="1">
        <v>703.3</v>
      </c>
      <c r="N110" s="1">
        <v>24146.74</v>
      </c>
      <c r="O110" s="1">
        <v>24140</v>
      </c>
      <c r="P110" s="7">
        <v>6.74</v>
      </c>
    </row>
    <row r="111" spans="1:16">
      <c r="A111" s="2">
        <v>2700</v>
      </c>
      <c r="B111" s="16" t="s">
        <v>717</v>
      </c>
      <c r="C111" s="2" t="s">
        <v>718</v>
      </c>
      <c r="D111" s="1" t="s">
        <v>52</v>
      </c>
      <c r="E111" s="2" t="s">
        <v>271</v>
      </c>
      <c r="F111" s="2" t="s">
        <v>719</v>
      </c>
      <c r="G111" s="2">
        <v>1.98</v>
      </c>
      <c r="H111" s="2">
        <v>4850</v>
      </c>
      <c r="I111" s="2">
        <v>9603</v>
      </c>
      <c r="J111" s="2">
        <v>1500</v>
      </c>
      <c r="K111" s="2">
        <v>100</v>
      </c>
      <c r="L111" s="2">
        <v>11203</v>
      </c>
      <c r="M111" s="2">
        <v>336.09</v>
      </c>
      <c r="N111" s="2">
        <v>11539.09</v>
      </c>
      <c r="O111" s="2">
        <v>11500</v>
      </c>
      <c r="P111" s="8">
        <v>39.090000000000003</v>
      </c>
    </row>
    <row r="112" spans="1:16">
      <c r="A112" s="1">
        <v>2547</v>
      </c>
      <c r="B112" s="14" t="s">
        <v>488</v>
      </c>
      <c r="C112" s="1" t="s">
        <v>489</v>
      </c>
      <c r="D112" s="1" t="s">
        <v>31</v>
      </c>
      <c r="E112" s="1" t="s">
        <v>22</v>
      </c>
      <c r="F112" s="1" t="s">
        <v>490</v>
      </c>
      <c r="G112" s="1">
        <v>2</v>
      </c>
      <c r="H112" s="1">
        <v>4871</v>
      </c>
      <c r="I112" s="1">
        <v>9742</v>
      </c>
      <c r="J112" s="1">
        <v>1400</v>
      </c>
      <c r="K112" s="1">
        <v>50</v>
      </c>
      <c r="L112" s="1">
        <v>11192</v>
      </c>
      <c r="M112" s="1">
        <v>335.76</v>
      </c>
      <c r="N112" s="1">
        <v>11527.76</v>
      </c>
      <c r="O112" s="1">
        <v>11520</v>
      </c>
      <c r="P112" s="7">
        <v>7.76</v>
      </c>
    </row>
    <row r="113" spans="1:16">
      <c r="A113" s="2">
        <v>2721</v>
      </c>
      <c r="B113" s="17" t="s">
        <v>765</v>
      </c>
      <c r="C113" s="2" t="s">
        <v>766</v>
      </c>
      <c r="D113" s="1" t="s">
        <v>767</v>
      </c>
      <c r="E113" s="2" t="s">
        <v>768</v>
      </c>
      <c r="F113" s="2" t="s">
        <v>769</v>
      </c>
      <c r="G113" s="2">
        <v>2</v>
      </c>
      <c r="H113" s="2">
        <v>4000</v>
      </c>
      <c r="I113" s="2">
        <f>(G113*H113)</f>
        <v>8000</v>
      </c>
      <c r="J113" s="2">
        <v>900</v>
      </c>
      <c r="K113" s="2">
        <v>50</v>
      </c>
      <c r="L113" s="2">
        <f>(I113+J113+K113)</f>
        <v>8950</v>
      </c>
      <c r="M113" s="2">
        <f>(L113*3%)</f>
        <v>268.5</v>
      </c>
      <c r="N113" s="2">
        <f>(L113+M113)</f>
        <v>9218.5</v>
      </c>
      <c r="O113" s="2">
        <v>9200</v>
      </c>
      <c r="P113" s="8">
        <f>(N113-O113)</f>
        <v>18.5</v>
      </c>
    </row>
    <row r="114" spans="1:16">
      <c r="A114" s="2">
        <v>2724</v>
      </c>
      <c r="B114" s="17" t="s">
        <v>780</v>
      </c>
      <c r="C114" s="2" t="s">
        <v>782</v>
      </c>
      <c r="D114" s="1" t="s">
        <v>782</v>
      </c>
      <c r="E114" s="2" t="s">
        <v>782</v>
      </c>
      <c r="F114" s="2" t="s">
        <v>782</v>
      </c>
      <c r="G114" s="2">
        <v>2</v>
      </c>
      <c r="H114" s="2">
        <v>4000</v>
      </c>
      <c r="I114" s="2">
        <f>(Table42345[[#This Row],[Waight]]*Table42345[[#This Row],[Rate]])</f>
        <v>8000</v>
      </c>
      <c r="J114" s="2">
        <v>800</v>
      </c>
      <c r="K114" s="2"/>
      <c r="L114" s="2">
        <f>(Table42345[[#This Row],[Gold value]]+Table42345[[#This Row],[Making Charge]])</f>
        <v>8800</v>
      </c>
      <c r="M114" s="2">
        <f>(Table42345[[#This Row],[ Amount]]*3%)</f>
        <v>264</v>
      </c>
      <c r="N114" s="2">
        <f>(Table42345[[#This Row],[ Amount]]+Table42345[[#This Row],[GST (3%)]])</f>
        <v>9064</v>
      </c>
      <c r="O114" s="2">
        <v>9000</v>
      </c>
      <c r="P114" s="8">
        <f>(Table42345[[#This Row],[Net Amount]]-Table42345[[#This Row],[Balance]])</f>
        <v>64</v>
      </c>
    </row>
    <row r="115" spans="1:16">
      <c r="A115" s="1">
        <v>2526</v>
      </c>
      <c r="B115" s="15" t="s">
        <v>314</v>
      </c>
      <c r="C115" s="1" t="s">
        <v>56</v>
      </c>
      <c r="D115" s="1" t="s">
        <v>38</v>
      </c>
      <c r="E115" s="1" t="s">
        <v>22</v>
      </c>
      <c r="F115" s="1" t="s">
        <v>351</v>
      </c>
      <c r="G115" s="1">
        <v>2.0099999999999998</v>
      </c>
      <c r="H115" s="1">
        <v>5003</v>
      </c>
      <c r="I115" s="1">
        <v>10056.030000000001</v>
      </c>
      <c r="J115" s="1">
        <v>1500</v>
      </c>
      <c r="K115" s="1" t="s">
        <v>20</v>
      </c>
      <c r="L115" s="1">
        <v>11556.03</v>
      </c>
      <c r="M115" s="1">
        <v>346.68</v>
      </c>
      <c r="N115" s="1">
        <v>11902.71</v>
      </c>
      <c r="O115" s="1">
        <v>11900</v>
      </c>
      <c r="P115" s="7">
        <v>2.71</v>
      </c>
    </row>
    <row r="116" spans="1:16">
      <c r="A116" s="2">
        <v>2654</v>
      </c>
      <c r="B116" s="16" t="s">
        <v>608</v>
      </c>
      <c r="C116" s="2" t="s">
        <v>621</v>
      </c>
      <c r="D116" s="1" t="s">
        <v>31</v>
      </c>
      <c r="E116" s="2" t="s">
        <v>27</v>
      </c>
      <c r="F116" s="2" t="s">
        <v>622</v>
      </c>
      <c r="G116" s="2">
        <v>2.02</v>
      </c>
      <c r="H116" s="2">
        <v>4890</v>
      </c>
      <c r="I116" s="2">
        <v>9877.7999999999993</v>
      </c>
      <c r="J116" s="2">
        <v>1600</v>
      </c>
      <c r="K116" s="2" t="s">
        <v>20</v>
      </c>
      <c r="L116" s="2">
        <v>11477.8</v>
      </c>
      <c r="M116" s="2">
        <v>344.33</v>
      </c>
      <c r="N116" s="2">
        <v>11822.13</v>
      </c>
      <c r="O116" s="2">
        <v>11800</v>
      </c>
      <c r="P116" s="8">
        <v>22.13</v>
      </c>
    </row>
    <row r="117" spans="1:16">
      <c r="A117" s="2">
        <v>2662</v>
      </c>
      <c r="B117" s="16" t="s">
        <v>639</v>
      </c>
      <c r="C117" s="2" t="s">
        <v>640</v>
      </c>
      <c r="D117" s="1" t="s">
        <v>57</v>
      </c>
      <c r="E117" s="2" t="s">
        <v>360</v>
      </c>
      <c r="F117" s="2" t="s">
        <v>641</v>
      </c>
      <c r="G117" s="2">
        <v>2.0499999999999998</v>
      </c>
      <c r="H117" s="2">
        <v>4833</v>
      </c>
      <c r="I117" s="2">
        <v>9907.65</v>
      </c>
      <c r="J117" s="2">
        <v>1600</v>
      </c>
      <c r="K117" s="2">
        <v>200</v>
      </c>
      <c r="L117" s="2">
        <v>11707.65</v>
      </c>
      <c r="M117" s="2">
        <v>351.23</v>
      </c>
      <c r="N117" s="2">
        <v>12058.88</v>
      </c>
      <c r="O117" s="2">
        <v>12000</v>
      </c>
      <c r="P117" s="8">
        <v>58.88</v>
      </c>
    </row>
    <row r="118" spans="1:16">
      <c r="A118" s="2">
        <v>2672</v>
      </c>
      <c r="B118" s="16" t="s">
        <v>659</v>
      </c>
      <c r="C118" s="2" t="s">
        <v>663</v>
      </c>
      <c r="D118" s="1" t="s">
        <v>65</v>
      </c>
      <c r="E118" s="2" t="s">
        <v>27</v>
      </c>
      <c r="F118" s="2" t="s">
        <v>664</v>
      </c>
      <c r="G118" s="2">
        <v>2.0499999999999998</v>
      </c>
      <c r="H118" s="2">
        <v>4850</v>
      </c>
      <c r="I118" s="2">
        <v>9942.5</v>
      </c>
      <c r="J118" s="2">
        <v>1700</v>
      </c>
      <c r="K118" s="2" t="s">
        <v>20</v>
      </c>
      <c r="L118" s="2">
        <v>11642.5</v>
      </c>
      <c r="M118" s="2">
        <v>349.28</v>
      </c>
      <c r="N118" s="2">
        <v>11991.78</v>
      </c>
      <c r="O118" s="2">
        <v>11990</v>
      </c>
      <c r="P118" s="8">
        <v>1.77</v>
      </c>
    </row>
    <row r="119" spans="1:16">
      <c r="A119" s="1">
        <v>2557</v>
      </c>
      <c r="B119" s="15" t="s">
        <v>368</v>
      </c>
      <c r="C119" s="1" t="s">
        <v>369</v>
      </c>
      <c r="D119" s="1" t="s">
        <v>38</v>
      </c>
      <c r="E119" s="1" t="s">
        <v>27</v>
      </c>
      <c r="F119" s="1" t="s">
        <v>370</v>
      </c>
      <c r="G119" s="1">
        <v>2.09</v>
      </c>
      <c r="H119" s="1">
        <v>5020</v>
      </c>
      <c r="I119" s="1">
        <v>10491.8</v>
      </c>
      <c r="J119" s="1">
        <v>1500</v>
      </c>
      <c r="K119" s="1"/>
      <c r="L119" s="1">
        <v>11991.8</v>
      </c>
      <c r="M119" s="1">
        <v>359.75</v>
      </c>
      <c r="N119" s="1">
        <v>12351.55</v>
      </c>
      <c r="O119" s="1">
        <v>12350</v>
      </c>
      <c r="P119" s="7">
        <v>1.55</v>
      </c>
    </row>
    <row r="120" spans="1:16">
      <c r="A120" s="1">
        <v>2520</v>
      </c>
      <c r="B120" s="14" t="s">
        <v>314</v>
      </c>
      <c r="C120" s="1" t="s">
        <v>342</v>
      </c>
      <c r="D120" s="1" t="s">
        <v>57</v>
      </c>
      <c r="E120" s="1" t="s">
        <v>22</v>
      </c>
      <c r="F120" s="1" t="s">
        <v>343</v>
      </c>
      <c r="G120" s="1">
        <v>2.1</v>
      </c>
      <c r="H120" s="1">
        <v>5003</v>
      </c>
      <c r="I120" s="1">
        <v>10506.3</v>
      </c>
      <c r="J120" s="1">
        <v>1500</v>
      </c>
      <c r="K120" s="1" t="s">
        <v>20</v>
      </c>
      <c r="L120" s="1">
        <v>12006.3</v>
      </c>
      <c r="M120" s="1">
        <v>360.19</v>
      </c>
      <c r="N120" s="1">
        <v>12366.49</v>
      </c>
      <c r="O120" s="1">
        <v>12300</v>
      </c>
      <c r="P120" s="7">
        <v>66.489999999999995</v>
      </c>
    </row>
    <row r="121" spans="1:16">
      <c r="A121" s="1">
        <v>2425</v>
      </c>
      <c r="B121" s="15" t="s">
        <v>55</v>
      </c>
      <c r="C121" s="1" t="s">
        <v>56</v>
      </c>
      <c r="D121" s="1" t="s">
        <v>57</v>
      </c>
      <c r="E121" s="1" t="s">
        <v>22</v>
      </c>
      <c r="F121" s="1" t="s">
        <v>60</v>
      </c>
      <c r="G121" s="1">
        <v>2.11</v>
      </c>
      <c r="H121" s="1">
        <v>5033</v>
      </c>
      <c r="I121" s="1">
        <v>10619.63</v>
      </c>
      <c r="J121" s="1">
        <v>1500</v>
      </c>
      <c r="K121" s="1" t="s">
        <v>20</v>
      </c>
      <c r="L121" s="1">
        <v>12119.63</v>
      </c>
      <c r="M121" s="1">
        <v>363.59</v>
      </c>
      <c r="N121" s="1">
        <v>12483.22</v>
      </c>
      <c r="O121" s="1">
        <v>12480</v>
      </c>
      <c r="P121" s="7">
        <v>3.22</v>
      </c>
    </row>
    <row r="122" spans="1:16">
      <c r="A122" s="2">
        <v>2702</v>
      </c>
      <c r="B122" s="16" t="s">
        <v>722</v>
      </c>
      <c r="C122" s="2" t="s">
        <v>723</v>
      </c>
      <c r="D122" s="1" t="s">
        <v>57</v>
      </c>
      <c r="E122" s="2" t="s">
        <v>584</v>
      </c>
      <c r="F122" s="2" t="s">
        <v>724</v>
      </c>
      <c r="G122" s="2">
        <v>2.11</v>
      </c>
      <c r="H122" s="2">
        <v>4850</v>
      </c>
      <c r="I122" s="2">
        <v>10233.5</v>
      </c>
      <c r="J122" s="2">
        <v>1700</v>
      </c>
      <c r="K122" s="2" t="s">
        <v>20</v>
      </c>
      <c r="L122" s="2">
        <v>11933.5</v>
      </c>
      <c r="M122" s="2">
        <v>358.01</v>
      </c>
      <c r="N122" s="2">
        <v>12291.51</v>
      </c>
      <c r="O122" s="2">
        <v>12290</v>
      </c>
      <c r="P122" s="8">
        <v>1.5</v>
      </c>
    </row>
    <row r="123" spans="1:16">
      <c r="A123" s="1">
        <v>2558</v>
      </c>
      <c r="B123" s="14" t="s">
        <v>368</v>
      </c>
      <c r="C123" s="1" t="s">
        <v>371</v>
      </c>
      <c r="D123" s="1" t="s">
        <v>31</v>
      </c>
      <c r="E123" s="1" t="s">
        <v>372</v>
      </c>
      <c r="F123" s="1" t="s">
        <v>373</v>
      </c>
      <c r="G123" s="1">
        <v>2.13</v>
      </c>
      <c r="H123" s="1">
        <v>5020</v>
      </c>
      <c r="I123" s="1">
        <v>10692.6</v>
      </c>
      <c r="J123" s="1">
        <v>1500</v>
      </c>
      <c r="K123" s="1">
        <v>150</v>
      </c>
      <c r="L123" s="1">
        <v>12342.6</v>
      </c>
      <c r="M123" s="1">
        <v>370.28</v>
      </c>
      <c r="N123" s="1">
        <v>12712.88</v>
      </c>
      <c r="O123" s="1">
        <v>12700</v>
      </c>
      <c r="P123" s="7">
        <v>12.88</v>
      </c>
    </row>
    <row r="124" spans="1:16">
      <c r="A124" s="1">
        <v>2459</v>
      </c>
      <c r="B124" s="15" t="s">
        <v>183</v>
      </c>
      <c r="C124" s="1" t="s">
        <v>184</v>
      </c>
      <c r="D124" s="1" t="s">
        <v>185</v>
      </c>
      <c r="E124" s="1" t="s">
        <v>22</v>
      </c>
      <c r="F124" s="1" t="s">
        <v>188</v>
      </c>
      <c r="G124" s="1">
        <v>2.14</v>
      </c>
      <c r="H124" s="1">
        <v>4989</v>
      </c>
      <c r="I124" s="1">
        <v>20654.46</v>
      </c>
      <c r="J124" s="1">
        <v>3000</v>
      </c>
      <c r="K124" s="1" t="s">
        <v>20</v>
      </c>
      <c r="L124" s="1">
        <v>23654.46</v>
      </c>
      <c r="M124" s="1">
        <v>709.63</v>
      </c>
      <c r="N124" s="1">
        <v>24364.09</v>
      </c>
      <c r="O124" s="1">
        <v>24360</v>
      </c>
      <c r="P124" s="7">
        <v>4.09</v>
      </c>
    </row>
    <row r="125" spans="1:16">
      <c r="A125" s="1">
        <v>2450</v>
      </c>
      <c r="B125" s="14" t="s">
        <v>146</v>
      </c>
      <c r="C125" s="1" t="s">
        <v>147</v>
      </c>
      <c r="D125" s="1" t="s">
        <v>148</v>
      </c>
      <c r="E125" s="1" t="s">
        <v>149</v>
      </c>
      <c r="F125" s="1" t="s">
        <v>150</v>
      </c>
      <c r="G125" s="1">
        <v>2.15</v>
      </c>
      <c r="H125" s="1" t="s">
        <v>20</v>
      </c>
      <c r="I125" s="1" t="s">
        <v>20</v>
      </c>
      <c r="J125" s="1" t="s">
        <v>20</v>
      </c>
      <c r="K125" s="1" t="s">
        <v>20</v>
      </c>
      <c r="L125" s="1" t="s">
        <v>20</v>
      </c>
      <c r="M125" s="1" t="s">
        <v>20</v>
      </c>
      <c r="N125" s="1" t="s">
        <v>20</v>
      </c>
      <c r="O125" s="1" t="s">
        <v>20</v>
      </c>
      <c r="P125" s="7" t="s">
        <v>20</v>
      </c>
    </row>
    <row r="126" spans="1:16">
      <c r="A126" s="1">
        <v>2518</v>
      </c>
      <c r="B126" s="14" t="s">
        <v>314</v>
      </c>
      <c r="C126" s="1" t="s">
        <v>338</v>
      </c>
      <c r="D126" s="1" t="s">
        <v>48</v>
      </c>
      <c r="E126" s="1" t="s">
        <v>271</v>
      </c>
      <c r="F126" s="1" t="s">
        <v>339</v>
      </c>
      <c r="G126" s="1">
        <v>2.1800000000000002</v>
      </c>
      <c r="H126" s="1">
        <v>5003</v>
      </c>
      <c r="I126" s="1">
        <v>10906.54</v>
      </c>
      <c r="J126" s="1">
        <v>1500</v>
      </c>
      <c r="K126" s="1" t="s">
        <v>20</v>
      </c>
      <c r="L126" s="1">
        <v>12406.54</v>
      </c>
      <c r="M126" s="1">
        <v>372.2</v>
      </c>
      <c r="N126" s="1">
        <v>12778.74</v>
      </c>
      <c r="O126" s="1">
        <v>12700</v>
      </c>
      <c r="P126" s="7">
        <v>78.739999999999995</v>
      </c>
    </row>
    <row r="127" spans="1:16">
      <c r="A127" s="1">
        <v>2519</v>
      </c>
      <c r="B127" s="15" t="s">
        <v>314</v>
      </c>
      <c r="C127" s="1" t="s">
        <v>340</v>
      </c>
      <c r="D127" s="1" t="s">
        <v>52</v>
      </c>
      <c r="E127" s="1" t="s">
        <v>271</v>
      </c>
      <c r="F127" s="1" t="s">
        <v>341</v>
      </c>
      <c r="G127" s="1">
        <v>2.1800000000000002</v>
      </c>
      <c r="H127" s="1">
        <v>5003</v>
      </c>
      <c r="I127" s="1">
        <v>10906.54</v>
      </c>
      <c r="J127" s="1">
        <v>1500</v>
      </c>
      <c r="K127" s="1" t="s">
        <v>20</v>
      </c>
      <c r="L127" s="1">
        <v>12406.54</v>
      </c>
      <c r="M127" s="1">
        <v>372.2</v>
      </c>
      <c r="N127" s="1">
        <v>12778.74</v>
      </c>
      <c r="O127" s="1">
        <v>12700</v>
      </c>
      <c r="P127" s="7">
        <v>78.739999999999995</v>
      </c>
    </row>
    <row r="128" spans="1:16">
      <c r="A128" s="1">
        <v>2477</v>
      </c>
      <c r="B128" s="15" t="s">
        <v>249</v>
      </c>
      <c r="C128" s="1" t="s">
        <v>250</v>
      </c>
      <c r="D128" s="1" t="s">
        <v>45</v>
      </c>
      <c r="E128" s="1" t="s">
        <v>251</v>
      </c>
      <c r="F128" s="1" t="s">
        <v>252</v>
      </c>
      <c r="G128" s="1">
        <v>2.2000000000000002</v>
      </c>
      <c r="H128" s="1">
        <v>5060</v>
      </c>
      <c r="I128" s="1">
        <v>11132</v>
      </c>
      <c r="J128" s="1">
        <v>1500</v>
      </c>
      <c r="K128" s="1" t="s">
        <v>20</v>
      </c>
      <c r="L128" s="1">
        <v>12632</v>
      </c>
      <c r="M128" s="1">
        <v>378.96</v>
      </c>
      <c r="N128" s="1">
        <v>13010.96</v>
      </c>
      <c r="O128" s="1">
        <v>13000</v>
      </c>
      <c r="P128" s="7">
        <v>10.96</v>
      </c>
    </row>
    <row r="129" spans="1:16">
      <c r="A129" s="1">
        <v>2589</v>
      </c>
      <c r="B129" s="15" t="s">
        <v>443</v>
      </c>
      <c r="C129" s="1" t="s">
        <v>446</v>
      </c>
      <c r="D129" s="1" t="s">
        <v>57</v>
      </c>
      <c r="E129" s="1" t="s">
        <v>140</v>
      </c>
      <c r="F129" s="1" t="s">
        <v>447</v>
      </c>
      <c r="G129" s="1">
        <v>2.23</v>
      </c>
      <c r="H129" s="1">
        <v>4850</v>
      </c>
      <c r="I129" s="1">
        <v>10815.5</v>
      </c>
      <c r="J129" s="1">
        <v>1500</v>
      </c>
      <c r="K129" s="1">
        <v>80</v>
      </c>
      <c r="L129" s="1">
        <v>12395.5</v>
      </c>
      <c r="M129" s="1">
        <v>371.86500000000001</v>
      </c>
      <c r="N129" s="1">
        <v>12767.37</v>
      </c>
      <c r="O129" s="1">
        <v>12750</v>
      </c>
      <c r="P129" s="7">
        <v>17.364999999999998</v>
      </c>
    </row>
    <row r="130" spans="1:16">
      <c r="A130" s="1">
        <v>2513</v>
      </c>
      <c r="B130" s="15" t="s">
        <v>314</v>
      </c>
      <c r="C130" s="1" t="s">
        <v>329</v>
      </c>
      <c r="D130" s="1" t="s">
        <v>31</v>
      </c>
      <c r="E130" s="1"/>
      <c r="F130" s="1" t="s">
        <v>330</v>
      </c>
      <c r="G130" s="1">
        <v>2.25</v>
      </c>
      <c r="H130" s="1">
        <v>5003</v>
      </c>
      <c r="I130" s="1">
        <v>11256.75</v>
      </c>
      <c r="J130" s="1">
        <v>1400</v>
      </c>
      <c r="K130" s="1" t="s">
        <v>20</v>
      </c>
      <c r="L130" s="1">
        <v>12656.75</v>
      </c>
      <c r="M130" s="1">
        <v>379.7</v>
      </c>
      <c r="N130" s="1">
        <v>13036.45</v>
      </c>
      <c r="O130" s="1">
        <v>13000</v>
      </c>
      <c r="P130" s="7">
        <v>36.450000000000003</v>
      </c>
    </row>
    <row r="131" spans="1:16">
      <c r="A131" s="1">
        <v>2586</v>
      </c>
      <c r="B131" s="14" t="s">
        <v>433</v>
      </c>
      <c r="C131" s="1" t="s">
        <v>441</v>
      </c>
      <c r="D131" s="1" t="s">
        <v>48</v>
      </c>
      <c r="E131" s="1" t="s">
        <v>27</v>
      </c>
      <c r="F131" s="1" t="s">
        <v>330</v>
      </c>
      <c r="G131" s="1">
        <v>2.25</v>
      </c>
      <c r="H131" s="1">
        <v>4850</v>
      </c>
      <c r="I131" s="1">
        <v>10912.5</v>
      </c>
      <c r="J131" s="1">
        <v>1500</v>
      </c>
      <c r="K131" s="1" t="s">
        <v>20</v>
      </c>
      <c r="L131" s="1">
        <v>12412.5</v>
      </c>
      <c r="M131" s="1">
        <v>372.375</v>
      </c>
      <c r="N131" s="1">
        <v>12784.88</v>
      </c>
      <c r="O131" s="1">
        <v>12784</v>
      </c>
      <c r="P131" s="7">
        <v>0.875</v>
      </c>
    </row>
    <row r="132" spans="1:16">
      <c r="A132" s="1">
        <v>2433</v>
      </c>
      <c r="B132" s="15" t="s">
        <v>82</v>
      </c>
      <c r="C132" s="1" t="s">
        <v>86</v>
      </c>
      <c r="D132" s="1" t="s">
        <v>87</v>
      </c>
      <c r="E132" s="1" t="s">
        <v>27</v>
      </c>
      <c r="F132" s="1" t="s">
        <v>88</v>
      </c>
      <c r="G132" s="1">
        <v>2.27</v>
      </c>
      <c r="H132" s="1">
        <v>5095</v>
      </c>
      <c r="I132" s="1">
        <v>11565.65</v>
      </c>
      <c r="J132" s="1">
        <v>1600</v>
      </c>
      <c r="K132" s="1" t="s">
        <v>20</v>
      </c>
      <c r="L132" s="1">
        <v>13165.65</v>
      </c>
      <c r="M132" s="1">
        <v>394.97</v>
      </c>
      <c r="N132" s="1">
        <v>13560.62</v>
      </c>
      <c r="O132" s="1">
        <v>13560</v>
      </c>
      <c r="P132" s="7">
        <v>0.62</v>
      </c>
    </row>
    <row r="133" spans="1:16">
      <c r="A133" s="1">
        <v>2588</v>
      </c>
      <c r="B133" s="14" t="s">
        <v>443</v>
      </c>
      <c r="C133" s="1" t="s">
        <v>444</v>
      </c>
      <c r="D133" s="1" t="s">
        <v>57</v>
      </c>
      <c r="E133" s="1" t="s">
        <v>27</v>
      </c>
      <c r="F133" s="1" t="s">
        <v>445</v>
      </c>
      <c r="G133" s="1">
        <v>2.29</v>
      </c>
      <c r="H133" s="1">
        <v>4850</v>
      </c>
      <c r="I133" s="1">
        <v>11106.5</v>
      </c>
      <c r="J133" s="1">
        <v>1500</v>
      </c>
      <c r="K133" s="1" t="s">
        <v>20</v>
      </c>
      <c r="L133" s="1">
        <v>12606.5</v>
      </c>
      <c r="M133" s="1">
        <v>378.19499999999999</v>
      </c>
      <c r="N133" s="1">
        <v>12984.7</v>
      </c>
      <c r="O133" s="1">
        <v>12980</v>
      </c>
      <c r="P133" s="7">
        <v>4.6950000000000003</v>
      </c>
    </row>
    <row r="134" spans="1:16">
      <c r="A134" s="1">
        <v>2572</v>
      </c>
      <c r="B134" s="14" t="s">
        <v>399</v>
      </c>
      <c r="C134" s="1" t="s">
        <v>408</v>
      </c>
      <c r="D134" s="1" t="s">
        <v>31</v>
      </c>
      <c r="E134" s="1" t="s">
        <v>271</v>
      </c>
      <c r="F134" s="1" t="s">
        <v>409</v>
      </c>
      <c r="G134" s="1">
        <v>2.34</v>
      </c>
      <c r="H134" s="1">
        <v>5036</v>
      </c>
      <c r="I134" s="1">
        <v>11784.24</v>
      </c>
      <c r="J134" s="1">
        <v>1500</v>
      </c>
      <c r="K134" s="1" t="s">
        <v>20</v>
      </c>
      <c r="L134" s="1">
        <v>13284.24</v>
      </c>
      <c r="M134" s="1">
        <v>398.53</v>
      </c>
      <c r="N134" s="1">
        <v>13682.77</v>
      </c>
      <c r="O134" s="1">
        <v>13780</v>
      </c>
      <c r="P134" s="7">
        <v>-97.23</v>
      </c>
    </row>
    <row r="135" spans="1:16">
      <c r="A135" s="1">
        <v>2612</v>
      </c>
      <c r="B135" s="15" t="s">
        <v>516</v>
      </c>
      <c r="C135" s="1" t="s">
        <v>522</v>
      </c>
      <c r="D135" s="1" t="s">
        <v>52</v>
      </c>
      <c r="E135" s="1" t="s">
        <v>27</v>
      </c>
      <c r="F135" s="1" t="s">
        <v>523</v>
      </c>
      <c r="G135" s="1">
        <v>2.35</v>
      </c>
      <c r="H135" s="1">
        <v>4843</v>
      </c>
      <c r="I135" s="1">
        <v>11381.05</v>
      </c>
      <c r="J135" s="1">
        <v>1500</v>
      </c>
      <c r="K135" s="1" t="s">
        <v>20</v>
      </c>
      <c r="L135" s="1">
        <v>12881.05</v>
      </c>
      <c r="M135" s="1">
        <v>386.43150000000003</v>
      </c>
      <c r="N135" s="1">
        <v>13267.482</v>
      </c>
      <c r="O135" s="1">
        <v>13260</v>
      </c>
      <c r="P135" s="7">
        <v>7.4814999999999996</v>
      </c>
    </row>
    <row r="136" spans="1:16">
      <c r="A136" s="1">
        <v>2438</v>
      </c>
      <c r="B136" s="14" t="s">
        <v>97</v>
      </c>
      <c r="C136" s="1" t="s">
        <v>101</v>
      </c>
      <c r="D136" s="1" t="s">
        <v>20</v>
      </c>
      <c r="E136" s="1" t="s">
        <v>102</v>
      </c>
      <c r="F136" s="1" t="s">
        <v>103</v>
      </c>
      <c r="G136" s="1">
        <v>2.36</v>
      </c>
      <c r="H136" s="1">
        <v>4975</v>
      </c>
      <c r="I136" s="1">
        <v>11741</v>
      </c>
      <c r="J136" s="1">
        <v>1500</v>
      </c>
      <c r="K136" s="1" t="s">
        <v>20</v>
      </c>
      <c r="L136" s="1">
        <v>13241</v>
      </c>
      <c r="M136" s="1">
        <v>397.23</v>
      </c>
      <c r="N136" s="1">
        <v>13638.23</v>
      </c>
      <c r="O136" s="1">
        <v>13630</v>
      </c>
      <c r="P136" s="7">
        <v>8.23</v>
      </c>
    </row>
    <row r="137" spans="1:16">
      <c r="A137" s="1">
        <v>2514</v>
      </c>
      <c r="B137" s="14" t="s">
        <v>314</v>
      </c>
      <c r="C137" s="1" t="s">
        <v>331</v>
      </c>
      <c r="D137" s="1" t="s">
        <v>35</v>
      </c>
      <c r="E137" s="1" t="s">
        <v>27</v>
      </c>
      <c r="F137" s="1" t="s">
        <v>332</v>
      </c>
      <c r="G137" s="1">
        <v>2.37</v>
      </c>
      <c r="H137" s="1">
        <v>5003</v>
      </c>
      <c r="I137" s="1">
        <v>11857.11</v>
      </c>
      <c r="J137" s="1">
        <v>1400</v>
      </c>
      <c r="K137" s="1" t="s">
        <v>20</v>
      </c>
      <c r="L137" s="1">
        <v>13257.11</v>
      </c>
      <c r="M137" s="1">
        <v>397.71</v>
      </c>
      <c r="N137" s="1">
        <v>13654.82</v>
      </c>
      <c r="O137" s="1">
        <v>13650</v>
      </c>
      <c r="P137" s="7">
        <v>4.82</v>
      </c>
    </row>
    <row r="138" spans="1:16">
      <c r="A138" s="1">
        <v>2465</v>
      </c>
      <c r="B138" s="15" t="s">
        <v>210</v>
      </c>
      <c r="C138" s="1" t="s">
        <v>211</v>
      </c>
      <c r="D138" s="1" t="s">
        <v>195</v>
      </c>
      <c r="E138" s="1" t="s">
        <v>140</v>
      </c>
      <c r="F138" s="1" t="s">
        <v>212</v>
      </c>
      <c r="G138" s="1">
        <v>2.38</v>
      </c>
      <c r="H138" s="1">
        <v>5034</v>
      </c>
      <c r="I138" s="1">
        <v>11980.92</v>
      </c>
      <c r="J138" s="1">
        <v>1500</v>
      </c>
      <c r="K138" s="1">
        <v>30</v>
      </c>
      <c r="L138" s="1">
        <v>13510.92</v>
      </c>
      <c r="M138" s="1">
        <v>405.33</v>
      </c>
      <c r="N138" s="1">
        <v>13916.25</v>
      </c>
      <c r="O138" s="1">
        <v>13900</v>
      </c>
      <c r="P138" s="7">
        <v>16.25</v>
      </c>
    </row>
    <row r="139" spans="1:16">
      <c r="A139" s="2">
        <v>2661</v>
      </c>
      <c r="B139" s="17" t="s">
        <v>634</v>
      </c>
      <c r="C139" s="2" t="s">
        <v>637</v>
      </c>
      <c r="D139" s="1" t="s">
        <v>57</v>
      </c>
      <c r="E139" s="2" t="s">
        <v>27</v>
      </c>
      <c r="F139" s="2" t="s">
        <v>638</v>
      </c>
      <c r="G139" s="2">
        <v>2.38</v>
      </c>
      <c r="H139" s="2">
        <v>4870</v>
      </c>
      <c r="I139" s="2">
        <v>11590.6</v>
      </c>
      <c r="J139" s="2">
        <v>1600</v>
      </c>
      <c r="K139" s="2" t="s">
        <v>20</v>
      </c>
      <c r="L139" s="2">
        <v>13190.6</v>
      </c>
      <c r="M139" s="2">
        <v>395.72</v>
      </c>
      <c r="N139" s="2">
        <v>13586.32</v>
      </c>
      <c r="O139" s="2">
        <v>13582</v>
      </c>
      <c r="P139" s="8">
        <v>4.32</v>
      </c>
    </row>
    <row r="140" spans="1:16">
      <c r="A140" s="2">
        <v>2674</v>
      </c>
      <c r="B140" s="16" t="s">
        <v>665</v>
      </c>
      <c r="C140" s="2" t="s">
        <v>668</v>
      </c>
      <c r="D140" s="1" t="s">
        <v>31</v>
      </c>
      <c r="E140" s="2" t="s">
        <v>27</v>
      </c>
      <c r="F140" s="2" t="s">
        <v>669</v>
      </c>
      <c r="G140" s="2">
        <v>2.39</v>
      </c>
      <c r="H140" s="2">
        <v>4865</v>
      </c>
      <c r="I140" s="2">
        <v>11627.35</v>
      </c>
      <c r="J140" s="2">
        <v>1700</v>
      </c>
      <c r="K140" s="2" t="s">
        <v>20</v>
      </c>
      <c r="L140" s="2">
        <v>13327.35</v>
      </c>
      <c r="M140" s="2">
        <v>399.82</v>
      </c>
      <c r="N140" s="2">
        <v>13727.17</v>
      </c>
      <c r="O140" s="2">
        <v>13700</v>
      </c>
      <c r="P140" s="8">
        <v>27.17</v>
      </c>
    </row>
    <row r="141" spans="1:16">
      <c r="A141" s="1">
        <v>2464</v>
      </c>
      <c r="B141" s="14" t="s">
        <v>203</v>
      </c>
      <c r="C141" s="1" t="s">
        <v>207</v>
      </c>
      <c r="D141" s="1" t="s">
        <v>208</v>
      </c>
      <c r="E141" s="1" t="s">
        <v>22</v>
      </c>
      <c r="F141" s="1" t="s">
        <v>209</v>
      </c>
      <c r="G141" s="1">
        <v>2.4</v>
      </c>
      <c r="H141" s="1">
        <v>5033</v>
      </c>
      <c r="I141" s="1">
        <v>12079.2</v>
      </c>
      <c r="J141" s="1">
        <v>1500</v>
      </c>
      <c r="K141" s="1" t="s">
        <v>20</v>
      </c>
      <c r="L141" s="1">
        <v>13579.2</v>
      </c>
      <c r="M141" s="1">
        <v>407.38</v>
      </c>
      <c r="N141" s="1">
        <v>13986.58</v>
      </c>
      <c r="O141" s="1">
        <v>13980</v>
      </c>
      <c r="P141" s="7">
        <v>6.58</v>
      </c>
    </row>
    <row r="142" spans="1:16">
      <c r="A142" s="2">
        <v>2647</v>
      </c>
      <c r="B142" s="17" t="s">
        <v>604</v>
      </c>
      <c r="C142" s="2" t="s">
        <v>605</v>
      </c>
      <c r="D142" s="1" t="s">
        <v>48</v>
      </c>
      <c r="E142" s="2" t="s">
        <v>606</v>
      </c>
      <c r="F142" s="2" t="s">
        <v>607</v>
      </c>
      <c r="G142" s="2">
        <v>2.42</v>
      </c>
      <c r="H142" s="2">
        <v>4890</v>
      </c>
      <c r="I142" s="2">
        <v>11833.8</v>
      </c>
      <c r="J142" s="2">
        <v>1600</v>
      </c>
      <c r="K142" s="2" t="s">
        <v>20</v>
      </c>
      <c r="L142" s="2">
        <v>13433.8</v>
      </c>
      <c r="M142" s="2">
        <v>403.01</v>
      </c>
      <c r="N142" s="2">
        <v>13836.81</v>
      </c>
      <c r="O142" s="2">
        <v>13800</v>
      </c>
      <c r="P142" s="8">
        <v>36.81</v>
      </c>
    </row>
    <row r="143" spans="1:16">
      <c r="A143" s="1">
        <v>2451</v>
      </c>
      <c r="B143" s="14" t="s">
        <v>146</v>
      </c>
      <c r="C143" s="1" t="s">
        <v>152</v>
      </c>
      <c r="D143" s="1" t="s">
        <v>153</v>
      </c>
      <c r="E143" s="1" t="s">
        <v>118</v>
      </c>
      <c r="F143" s="1" t="s">
        <v>154</v>
      </c>
      <c r="G143" s="1">
        <v>2.4300000000000002</v>
      </c>
      <c r="H143" s="1">
        <v>4962</v>
      </c>
      <c r="I143" s="1">
        <v>12057.66</v>
      </c>
      <c r="J143" s="1">
        <v>1400</v>
      </c>
      <c r="K143" s="1" t="s">
        <v>20</v>
      </c>
      <c r="L143" s="1">
        <v>13457.66</v>
      </c>
      <c r="M143" s="1">
        <v>403.72980000000001</v>
      </c>
      <c r="N143" s="1">
        <v>13861.39</v>
      </c>
      <c r="O143" s="1">
        <v>13860</v>
      </c>
      <c r="P143" s="7">
        <v>1.3897999999999999</v>
      </c>
    </row>
    <row r="144" spans="1:16">
      <c r="A144" s="2">
        <v>2663</v>
      </c>
      <c r="B144" s="17" t="s">
        <v>639</v>
      </c>
      <c r="C144" s="2" t="s">
        <v>642</v>
      </c>
      <c r="D144" s="1" t="s">
        <v>62</v>
      </c>
      <c r="E144" s="2" t="s">
        <v>27</v>
      </c>
      <c r="F144" s="2" t="s">
        <v>643</v>
      </c>
      <c r="G144" s="2">
        <v>2.44</v>
      </c>
      <c r="H144" s="2">
        <v>4833</v>
      </c>
      <c r="I144" s="2">
        <v>11792.52</v>
      </c>
      <c r="J144" s="2">
        <v>1600</v>
      </c>
      <c r="K144" s="2" t="s">
        <v>20</v>
      </c>
      <c r="L144" s="2">
        <v>13392.52</v>
      </c>
      <c r="M144" s="2">
        <v>401.78</v>
      </c>
      <c r="N144" s="2">
        <v>13794.3</v>
      </c>
      <c r="O144" s="2">
        <v>13794</v>
      </c>
      <c r="P144" s="8">
        <v>0.3</v>
      </c>
    </row>
    <row r="145" spans="1:16">
      <c r="A145" s="1">
        <v>2597</v>
      </c>
      <c r="B145" s="15" t="s">
        <v>464</v>
      </c>
      <c r="C145" s="1" t="s">
        <v>465</v>
      </c>
      <c r="D145" s="1" t="s">
        <v>45</v>
      </c>
      <c r="E145" s="1" t="s">
        <v>42</v>
      </c>
      <c r="F145" s="1" t="s">
        <v>466</v>
      </c>
      <c r="G145" s="1">
        <v>2.46</v>
      </c>
      <c r="H145" s="1">
        <v>4785</v>
      </c>
      <c r="I145" s="1">
        <v>11771.1</v>
      </c>
      <c r="J145" s="1">
        <v>1400</v>
      </c>
      <c r="K145" s="1">
        <v>200</v>
      </c>
      <c r="L145" s="1">
        <v>13371.1</v>
      </c>
      <c r="M145" s="1">
        <v>401.13299999999998</v>
      </c>
      <c r="N145" s="1">
        <v>13772.23</v>
      </c>
      <c r="O145" s="1">
        <v>13770</v>
      </c>
      <c r="P145" s="7">
        <v>2.2330000000000001</v>
      </c>
    </row>
    <row r="146" spans="1:16">
      <c r="A146" s="1">
        <v>2577</v>
      </c>
      <c r="B146" s="15" t="s">
        <v>418</v>
      </c>
      <c r="C146" s="1" t="s">
        <v>419</v>
      </c>
      <c r="D146" s="1" t="s">
        <v>57</v>
      </c>
      <c r="E146" s="1" t="s">
        <v>27</v>
      </c>
      <c r="F146" s="1" t="s">
        <v>420</v>
      </c>
      <c r="G146" s="1">
        <v>2.4700000000000002</v>
      </c>
      <c r="H146" s="1">
        <v>4984</v>
      </c>
      <c r="I146" s="1">
        <v>12310.48</v>
      </c>
      <c r="J146" s="1">
        <v>1500</v>
      </c>
      <c r="K146" s="1" t="s">
        <v>20</v>
      </c>
      <c r="L146" s="1">
        <v>13810.48</v>
      </c>
      <c r="M146" s="1">
        <v>414.31</v>
      </c>
      <c r="N146" s="1">
        <v>14224.79</v>
      </c>
      <c r="O146" s="1">
        <v>14220</v>
      </c>
      <c r="P146" s="7">
        <v>4.79</v>
      </c>
    </row>
    <row r="147" spans="1:16">
      <c r="A147" s="1">
        <v>2504</v>
      </c>
      <c r="B147" s="14" t="s">
        <v>266</v>
      </c>
      <c r="C147" s="1" t="s">
        <v>312</v>
      </c>
      <c r="D147" s="1" t="s">
        <v>69</v>
      </c>
      <c r="E147" s="1" t="s">
        <v>22</v>
      </c>
      <c r="F147" s="1" t="s">
        <v>313</v>
      </c>
      <c r="G147" s="1">
        <v>2.5099999999999998</v>
      </c>
      <c r="H147" s="1">
        <v>5013</v>
      </c>
      <c r="I147" s="1">
        <v>12582.63</v>
      </c>
      <c r="J147" s="1">
        <v>1500</v>
      </c>
      <c r="K147" s="1" t="s">
        <v>20</v>
      </c>
      <c r="L147" s="1">
        <v>14082.63</v>
      </c>
      <c r="M147" s="1">
        <v>422.48</v>
      </c>
      <c r="N147" s="1">
        <v>14505.11</v>
      </c>
      <c r="O147" s="1">
        <v>14500</v>
      </c>
      <c r="P147" s="7">
        <v>5.1100000000000003</v>
      </c>
    </row>
    <row r="148" spans="1:16">
      <c r="A148" s="1">
        <v>2559</v>
      </c>
      <c r="B148" s="15" t="s">
        <v>368</v>
      </c>
      <c r="C148" s="1" t="s">
        <v>374</v>
      </c>
      <c r="D148" s="1" t="s">
        <v>45</v>
      </c>
      <c r="E148" s="1" t="s">
        <v>53</v>
      </c>
      <c r="F148" s="1" t="s">
        <v>375</v>
      </c>
      <c r="G148" s="1">
        <v>2.52</v>
      </c>
      <c r="H148" s="1">
        <v>5020</v>
      </c>
      <c r="I148" s="1">
        <v>12550</v>
      </c>
      <c r="J148" s="1">
        <v>1700</v>
      </c>
      <c r="K148" s="1" t="s">
        <v>20</v>
      </c>
      <c r="L148" s="1">
        <v>14250</v>
      </c>
      <c r="M148" s="1">
        <v>427.5</v>
      </c>
      <c r="N148" s="1">
        <v>14677.5</v>
      </c>
      <c r="O148" s="1">
        <v>14600</v>
      </c>
      <c r="P148" s="7">
        <v>77.5</v>
      </c>
    </row>
    <row r="149" spans="1:16">
      <c r="A149" s="2">
        <v>2684</v>
      </c>
      <c r="B149" s="16" t="s">
        <v>679</v>
      </c>
      <c r="C149" s="2" t="s">
        <v>684</v>
      </c>
      <c r="D149" s="1" t="s">
        <v>65</v>
      </c>
      <c r="E149" s="2" t="s">
        <v>27</v>
      </c>
      <c r="F149" s="2" t="s">
        <v>685</v>
      </c>
      <c r="G149" s="2">
        <v>2.5499999999999998</v>
      </c>
      <c r="H149" s="2">
        <v>4860</v>
      </c>
      <c r="I149" s="2">
        <v>12393</v>
      </c>
      <c r="J149" s="2">
        <v>1700</v>
      </c>
      <c r="K149" s="2" t="s">
        <v>20</v>
      </c>
      <c r="L149" s="2">
        <v>14093</v>
      </c>
      <c r="M149" s="2">
        <v>422.79</v>
      </c>
      <c r="N149" s="2">
        <v>14515.79</v>
      </c>
      <c r="O149" s="2">
        <v>14500</v>
      </c>
      <c r="P149" s="8">
        <v>15.79</v>
      </c>
    </row>
    <row r="150" spans="1:16">
      <c r="A150" s="2">
        <v>2675</v>
      </c>
      <c r="B150" s="17" t="s">
        <v>670</v>
      </c>
      <c r="C150" s="2" t="s">
        <v>640</v>
      </c>
      <c r="D150" s="1" t="s">
        <v>35</v>
      </c>
      <c r="E150" s="2" t="s">
        <v>360</v>
      </c>
      <c r="F150" s="2" t="s">
        <v>671</v>
      </c>
      <c r="G150" s="2">
        <v>2.6</v>
      </c>
      <c r="H150" s="2">
        <v>4833</v>
      </c>
      <c r="I150" s="2">
        <v>12565.8</v>
      </c>
      <c r="J150" s="2">
        <v>1700</v>
      </c>
      <c r="K150" s="2">
        <v>200</v>
      </c>
      <c r="L150" s="2">
        <v>14465.8</v>
      </c>
      <c r="M150" s="2">
        <v>433.97</v>
      </c>
      <c r="N150" s="2">
        <v>14899.77</v>
      </c>
      <c r="O150" s="2">
        <v>14890</v>
      </c>
      <c r="P150" s="8">
        <v>9.77</v>
      </c>
    </row>
    <row r="151" spans="1:16">
      <c r="A151" s="1">
        <v>2533</v>
      </c>
      <c r="B151" s="14" t="s">
        <v>385</v>
      </c>
      <c r="C151" s="1" t="s">
        <v>386</v>
      </c>
      <c r="D151" s="1" t="s">
        <v>62</v>
      </c>
      <c r="E151" s="1" t="s">
        <v>53</v>
      </c>
      <c r="F151" s="1" t="s">
        <v>387</v>
      </c>
      <c r="G151" s="1">
        <v>2.63</v>
      </c>
      <c r="H151" s="1">
        <v>5041</v>
      </c>
      <c r="I151" s="1">
        <v>13257.83</v>
      </c>
      <c r="J151" s="1">
        <v>1200</v>
      </c>
      <c r="K151" s="1" t="s">
        <v>20</v>
      </c>
      <c r="L151" s="1">
        <v>14457.83</v>
      </c>
      <c r="M151" s="1">
        <v>433.73</v>
      </c>
      <c r="N151" s="1">
        <v>14891.56</v>
      </c>
      <c r="O151" s="1">
        <v>14890</v>
      </c>
      <c r="P151" s="7">
        <v>1.56</v>
      </c>
    </row>
    <row r="152" spans="1:16">
      <c r="A152" s="2">
        <v>2707</v>
      </c>
      <c r="B152" s="17" t="s">
        <v>729</v>
      </c>
      <c r="C152" s="2" t="s">
        <v>734</v>
      </c>
      <c r="D152" s="1" t="s">
        <v>48</v>
      </c>
      <c r="E152" s="2" t="s">
        <v>360</v>
      </c>
      <c r="F152" s="2" t="s">
        <v>735</v>
      </c>
      <c r="G152" s="2">
        <v>2.64</v>
      </c>
      <c r="H152" s="2">
        <v>4830</v>
      </c>
      <c r="I152" s="2">
        <v>12751.2</v>
      </c>
      <c r="J152" s="2">
        <v>1700</v>
      </c>
      <c r="K152" s="2">
        <v>200</v>
      </c>
      <c r="L152" s="2">
        <v>14651.2</v>
      </c>
      <c r="M152" s="2">
        <v>439.54</v>
      </c>
      <c r="N152" s="2">
        <v>15090.74</v>
      </c>
      <c r="O152" s="2">
        <v>15090</v>
      </c>
      <c r="P152" s="8">
        <v>0.74</v>
      </c>
    </row>
    <row r="153" spans="1:16">
      <c r="A153" s="1">
        <v>2479</v>
      </c>
      <c r="B153" s="15" t="s">
        <v>253</v>
      </c>
      <c r="C153" s="1" t="s">
        <v>254</v>
      </c>
      <c r="D153" s="1" t="s">
        <v>52</v>
      </c>
      <c r="E153" s="1" t="s">
        <v>247</v>
      </c>
      <c r="F153" s="1" t="s">
        <v>256</v>
      </c>
      <c r="G153" s="1">
        <v>2.69</v>
      </c>
      <c r="H153" s="1">
        <v>5155</v>
      </c>
      <c r="I153" s="1">
        <v>13866.95</v>
      </c>
      <c r="J153" s="1">
        <v>1500</v>
      </c>
      <c r="K153" s="1">
        <v>1500</v>
      </c>
      <c r="L153" s="1">
        <v>16866.95</v>
      </c>
      <c r="M153" s="1">
        <v>506.01</v>
      </c>
      <c r="N153" s="1">
        <v>17372.96</v>
      </c>
      <c r="O153" s="1">
        <v>17370</v>
      </c>
      <c r="P153" s="7">
        <v>2.96</v>
      </c>
    </row>
    <row r="154" spans="1:16">
      <c r="A154" s="1">
        <v>2580</v>
      </c>
      <c r="B154" s="14" t="s">
        <v>426</v>
      </c>
      <c r="C154" s="1" t="s">
        <v>427</v>
      </c>
      <c r="D154" s="1" t="s">
        <v>69</v>
      </c>
      <c r="E154" s="1" t="s">
        <v>22</v>
      </c>
      <c r="F154" s="1" t="s">
        <v>428</v>
      </c>
      <c r="G154" s="1">
        <v>2.74</v>
      </c>
      <c r="H154" s="1">
        <v>4974</v>
      </c>
      <c r="I154" s="1">
        <v>13628.76</v>
      </c>
      <c r="J154" s="1">
        <v>1500</v>
      </c>
      <c r="K154" s="1" t="s">
        <v>20</v>
      </c>
      <c r="L154" s="1">
        <v>15128.76</v>
      </c>
      <c r="M154" s="1">
        <v>453.86</v>
      </c>
      <c r="N154" s="1">
        <v>15582.62</v>
      </c>
      <c r="O154" s="1">
        <v>15500</v>
      </c>
      <c r="P154" s="7">
        <v>82.62</v>
      </c>
    </row>
    <row r="155" spans="1:16">
      <c r="A155" s="1">
        <v>2487</v>
      </c>
      <c r="B155" s="15" t="s">
        <v>266</v>
      </c>
      <c r="C155" s="1" t="s">
        <v>275</v>
      </c>
      <c r="D155" s="1" t="s">
        <v>62</v>
      </c>
      <c r="E155" s="1" t="s">
        <v>118</v>
      </c>
      <c r="F155" s="1" t="s">
        <v>277</v>
      </c>
      <c r="G155" s="1">
        <v>2.75</v>
      </c>
      <c r="H155" s="1">
        <v>5013</v>
      </c>
      <c r="I155" s="1">
        <v>13785.75</v>
      </c>
      <c r="J155" s="1">
        <v>1200</v>
      </c>
      <c r="K155" s="1" t="s">
        <v>20</v>
      </c>
      <c r="L155" s="1">
        <v>14985.75</v>
      </c>
      <c r="M155" s="1">
        <v>449.57</v>
      </c>
      <c r="N155" s="1">
        <v>15435.32</v>
      </c>
      <c r="O155" s="1">
        <v>15430</v>
      </c>
      <c r="P155" s="7">
        <v>5.32</v>
      </c>
    </row>
    <row r="156" spans="1:16">
      <c r="A156" s="1">
        <v>2522</v>
      </c>
      <c r="B156" s="14" t="s">
        <v>314</v>
      </c>
      <c r="C156" s="1" t="s">
        <v>346</v>
      </c>
      <c r="D156" s="1" t="s">
        <v>62</v>
      </c>
      <c r="E156" s="1" t="s">
        <v>22</v>
      </c>
      <c r="F156" s="1" t="s">
        <v>347</v>
      </c>
      <c r="G156" s="1">
        <v>2.75</v>
      </c>
      <c r="H156" s="1">
        <v>5003</v>
      </c>
      <c r="I156" s="1">
        <v>13758.25</v>
      </c>
      <c r="J156" s="1">
        <v>1500</v>
      </c>
      <c r="K156" s="1" t="s">
        <v>20</v>
      </c>
      <c r="L156" s="1">
        <v>15258.25</v>
      </c>
      <c r="M156" s="1">
        <v>457.75</v>
      </c>
      <c r="N156" s="1">
        <v>15716</v>
      </c>
      <c r="O156" s="1">
        <v>15700</v>
      </c>
      <c r="P156" s="7">
        <v>16</v>
      </c>
    </row>
    <row r="157" spans="1:16">
      <c r="A157" s="1">
        <v>2545</v>
      </c>
      <c r="B157" s="14" t="s">
        <v>483</v>
      </c>
      <c r="C157" s="1" t="s">
        <v>479</v>
      </c>
      <c r="D157" s="1" t="s">
        <v>35</v>
      </c>
      <c r="E157" s="1" t="s">
        <v>22</v>
      </c>
      <c r="F157" s="1" t="s">
        <v>484</v>
      </c>
      <c r="G157" s="1">
        <v>2.76</v>
      </c>
      <c r="H157" s="1">
        <v>4843</v>
      </c>
      <c r="I157" s="1">
        <v>13366.68</v>
      </c>
      <c r="J157" s="1">
        <v>1500</v>
      </c>
      <c r="K157" s="1" t="s">
        <v>20</v>
      </c>
      <c r="L157" s="1">
        <v>14866.68</v>
      </c>
      <c r="M157" s="1">
        <v>446.00040000000001</v>
      </c>
      <c r="N157" s="1">
        <v>15312.68</v>
      </c>
      <c r="O157" s="1">
        <v>15300</v>
      </c>
      <c r="P157" s="7">
        <v>12.680400000000001</v>
      </c>
    </row>
    <row r="158" spans="1:16">
      <c r="A158" s="1">
        <v>2538</v>
      </c>
      <c r="B158" s="15">
        <v>16.112020000000001</v>
      </c>
      <c r="C158" s="1" t="s">
        <v>395</v>
      </c>
      <c r="D158" s="1" t="s">
        <v>62</v>
      </c>
      <c r="E158" s="1" t="s">
        <v>22</v>
      </c>
      <c r="F158" s="1" t="s">
        <v>396</v>
      </c>
      <c r="G158" s="1">
        <v>2.78</v>
      </c>
      <c r="H158" s="1">
        <v>5041</v>
      </c>
      <c r="I158" s="1">
        <v>14013.98</v>
      </c>
      <c r="J158" s="1">
        <v>1400</v>
      </c>
      <c r="K158" s="1" t="s">
        <v>20</v>
      </c>
      <c r="L158" s="1">
        <v>15413.98</v>
      </c>
      <c r="M158" s="1">
        <v>462.42</v>
      </c>
      <c r="N158" s="1">
        <v>15876.4</v>
      </c>
      <c r="O158" s="1">
        <v>15800</v>
      </c>
      <c r="P158" s="7">
        <v>76.400000000000006</v>
      </c>
    </row>
    <row r="159" spans="1:16">
      <c r="A159" s="1">
        <v>2600</v>
      </c>
      <c r="B159" s="14" t="s">
        <v>464</v>
      </c>
      <c r="C159" s="1" t="s">
        <v>471</v>
      </c>
      <c r="D159" s="1" t="s">
        <v>57</v>
      </c>
      <c r="E159" s="1" t="s">
        <v>22</v>
      </c>
      <c r="F159" s="1" t="s">
        <v>472</v>
      </c>
      <c r="G159" s="1">
        <v>2.78</v>
      </c>
      <c r="H159" s="1">
        <v>4785</v>
      </c>
      <c r="I159" s="1">
        <v>13302.3</v>
      </c>
      <c r="J159" s="1">
        <v>1400</v>
      </c>
      <c r="K159" s="1" t="s">
        <v>20</v>
      </c>
      <c r="L159" s="1">
        <v>14702.3</v>
      </c>
      <c r="M159" s="1">
        <v>441.06900000000002</v>
      </c>
      <c r="N159" s="1">
        <v>15143.37</v>
      </c>
      <c r="O159" s="1">
        <v>15050</v>
      </c>
      <c r="P159" s="7">
        <v>93.369</v>
      </c>
    </row>
    <row r="160" spans="1:16">
      <c r="A160" s="2">
        <v>2687</v>
      </c>
      <c r="B160" s="17" t="s">
        <v>686</v>
      </c>
      <c r="C160" s="2" t="s">
        <v>691</v>
      </c>
      <c r="D160" s="1" t="s">
        <v>48</v>
      </c>
      <c r="E160" s="2" t="s">
        <v>72</v>
      </c>
      <c r="F160" s="2" t="s">
        <v>692</v>
      </c>
      <c r="G160" s="2">
        <v>2.78</v>
      </c>
      <c r="H160" s="2">
        <v>4860</v>
      </c>
      <c r="I160" s="2">
        <v>13510.8</v>
      </c>
      <c r="J160" s="2">
        <v>1800</v>
      </c>
      <c r="K160" s="2">
        <v>1800</v>
      </c>
      <c r="L160" s="2">
        <v>17110.8</v>
      </c>
      <c r="M160" s="2">
        <v>513.32000000000005</v>
      </c>
      <c r="N160" s="2">
        <v>17624.12</v>
      </c>
      <c r="O160" s="2">
        <v>17600</v>
      </c>
      <c r="P160" s="8">
        <v>24.12</v>
      </c>
    </row>
    <row r="161" spans="1:16">
      <c r="A161" s="1">
        <v>2468</v>
      </c>
      <c r="B161" s="14" t="s">
        <v>220</v>
      </c>
      <c r="C161" s="1" t="s">
        <v>221</v>
      </c>
      <c r="D161" s="1" t="s">
        <v>222</v>
      </c>
      <c r="E161" s="1" t="s">
        <v>118</v>
      </c>
      <c r="F161" s="1" t="s">
        <v>223</v>
      </c>
      <c r="G161" s="1">
        <v>2.8</v>
      </c>
      <c r="H161" s="1">
        <v>5039</v>
      </c>
      <c r="I161" s="1">
        <v>14109.2</v>
      </c>
      <c r="J161" s="1">
        <v>1400</v>
      </c>
      <c r="K161" s="1" t="s">
        <v>20</v>
      </c>
      <c r="L161" s="1">
        <v>15509.2</v>
      </c>
      <c r="M161" s="1">
        <v>465.28</v>
      </c>
      <c r="N161" s="1">
        <v>15974.48</v>
      </c>
      <c r="O161" s="1">
        <v>15970</v>
      </c>
      <c r="P161" s="7">
        <v>4.4800000000000004</v>
      </c>
    </row>
    <row r="162" spans="1:16">
      <c r="A162" s="2">
        <v>2711</v>
      </c>
      <c r="B162" s="17" t="s">
        <v>742</v>
      </c>
      <c r="C162" s="2" t="s">
        <v>743</v>
      </c>
      <c r="D162" s="1" t="s">
        <v>62</v>
      </c>
      <c r="E162" s="2" t="s">
        <v>118</v>
      </c>
      <c r="F162" s="2" t="s">
        <v>744</v>
      </c>
      <c r="G162" s="2">
        <v>2.82</v>
      </c>
      <c r="H162" s="2">
        <v>4850</v>
      </c>
      <c r="I162" s="2">
        <v>13677</v>
      </c>
      <c r="J162" s="2">
        <v>1700</v>
      </c>
      <c r="K162" s="2" t="s">
        <v>20</v>
      </c>
      <c r="L162" s="2">
        <v>15377</v>
      </c>
      <c r="M162" s="2">
        <v>461.31</v>
      </c>
      <c r="N162" s="2">
        <v>15838.31</v>
      </c>
      <c r="O162" s="2">
        <v>15830</v>
      </c>
      <c r="P162" s="8">
        <v>8.31</v>
      </c>
    </row>
    <row r="163" spans="1:16">
      <c r="A163" s="1">
        <v>2615</v>
      </c>
      <c r="B163" s="14" t="s">
        <v>524</v>
      </c>
      <c r="C163" s="1" t="s">
        <v>525</v>
      </c>
      <c r="D163" s="1" t="s">
        <v>62</v>
      </c>
      <c r="E163" s="1" t="s">
        <v>72</v>
      </c>
      <c r="F163" s="1" t="s">
        <v>530</v>
      </c>
      <c r="G163" s="1">
        <v>2.83</v>
      </c>
      <c r="H163" s="1">
        <v>4847</v>
      </c>
      <c r="I163" s="1">
        <v>13717.01</v>
      </c>
      <c r="J163" s="1">
        <v>1132</v>
      </c>
      <c r="K163" s="1">
        <v>2200</v>
      </c>
      <c r="L163" s="1">
        <v>17049.009999999998</v>
      </c>
      <c r="M163" s="1">
        <v>511.47030000000001</v>
      </c>
      <c r="N163" s="1">
        <v>17560.48</v>
      </c>
      <c r="O163" s="1">
        <v>17560</v>
      </c>
      <c r="P163" s="7">
        <v>0.4803</v>
      </c>
    </row>
    <row r="164" spans="1:16">
      <c r="A164" s="1">
        <v>2501</v>
      </c>
      <c r="B164" s="15" t="s">
        <v>266</v>
      </c>
      <c r="C164" s="1" t="s">
        <v>305</v>
      </c>
      <c r="D164" s="1" t="s">
        <v>57</v>
      </c>
      <c r="E164" s="1" t="s">
        <v>22</v>
      </c>
      <c r="F164" s="1" t="s">
        <v>306</v>
      </c>
      <c r="G164" s="1">
        <v>2.85</v>
      </c>
      <c r="H164" s="1">
        <v>5013</v>
      </c>
      <c r="I164" s="1">
        <v>14287.05</v>
      </c>
      <c r="J164" s="1">
        <v>1200</v>
      </c>
      <c r="K164" s="1" t="s">
        <v>20</v>
      </c>
      <c r="L164" s="1">
        <v>15487.05</v>
      </c>
      <c r="M164" s="1">
        <v>464.61</v>
      </c>
      <c r="N164" s="1">
        <v>15951.66</v>
      </c>
      <c r="O164" s="1">
        <v>15950</v>
      </c>
      <c r="P164" s="7">
        <v>1.66</v>
      </c>
    </row>
    <row r="165" spans="1:16">
      <c r="A165" s="1">
        <v>2609</v>
      </c>
      <c r="B165" s="14" t="s">
        <v>516</v>
      </c>
      <c r="C165" s="1" t="s">
        <v>517</v>
      </c>
      <c r="D165" s="1" t="s">
        <v>31</v>
      </c>
      <c r="E165" s="1" t="s">
        <v>271</v>
      </c>
      <c r="F165" s="1" t="s">
        <v>518</v>
      </c>
      <c r="G165" s="1">
        <v>2.87</v>
      </c>
      <c r="H165" s="1">
        <v>4843</v>
      </c>
      <c r="I165" s="1">
        <v>13899.41</v>
      </c>
      <c r="J165" s="1">
        <v>1500</v>
      </c>
      <c r="K165" s="1">
        <v>80</v>
      </c>
      <c r="L165" s="1">
        <v>15479.41</v>
      </c>
      <c r="M165" s="1">
        <v>464.38229999999999</v>
      </c>
      <c r="N165" s="1">
        <v>15943.791999999999</v>
      </c>
      <c r="O165" s="1">
        <v>15940</v>
      </c>
      <c r="P165" s="7">
        <v>3.7923</v>
      </c>
    </row>
    <row r="166" spans="1:16">
      <c r="A166" s="1">
        <v>2571</v>
      </c>
      <c r="B166" s="15" t="s">
        <v>399</v>
      </c>
      <c r="C166" s="1" t="s">
        <v>405</v>
      </c>
      <c r="D166" s="1" t="s">
        <v>38</v>
      </c>
      <c r="E166" s="1" t="s">
        <v>27</v>
      </c>
      <c r="F166" s="1" t="s">
        <v>407</v>
      </c>
      <c r="G166" s="1">
        <v>2.92</v>
      </c>
      <c r="H166" s="1">
        <v>5036</v>
      </c>
      <c r="I166" s="1">
        <v>14705.12</v>
      </c>
      <c r="J166" s="1">
        <v>1400</v>
      </c>
      <c r="K166" s="1" t="s">
        <v>20</v>
      </c>
      <c r="L166" s="1">
        <v>16105.12</v>
      </c>
      <c r="M166" s="1">
        <v>483.15</v>
      </c>
      <c r="N166" s="1">
        <v>16588.27</v>
      </c>
      <c r="O166" s="1">
        <v>16580</v>
      </c>
      <c r="P166" s="7">
        <v>8.27</v>
      </c>
    </row>
    <row r="167" spans="1:16">
      <c r="A167" s="2">
        <v>2641</v>
      </c>
      <c r="B167" s="16" t="s">
        <v>591</v>
      </c>
      <c r="C167" s="2" t="s">
        <v>594</v>
      </c>
      <c r="D167" s="1" t="s">
        <v>31</v>
      </c>
      <c r="E167" s="2" t="s">
        <v>157</v>
      </c>
      <c r="F167" s="2" t="s">
        <v>595</v>
      </c>
      <c r="G167" s="2">
        <v>2.95</v>
      </c>
      <c r="H167" s="2">
        <v>4957</v>
      </c>
      <c r="I167" s="2">
        <v>14623.15</v>
      </c>
      <c r="J167" s="2">
        <v>1800</v>
      </c>
      <c r="K167" s="2" t="s">
        <v>20</v>
      </c>
      <c r="L167" s="2">
        <v>16423.150000000001</v>
      </c>
      <c r="M167" s="2">
        <v>492.69</v>
      </c>
      <c r="N167" s="2">
        <v>16915.84</v>
      </c>
      <c r="O167" s="2">
        <v>16900</v>
      </c>
      <c r="P167" s="8">
        <v>15.84</v>
      </c>
    </row>
    <row r="168" spans="1:16">
      <c r="A168" s="1">
        <v>2626</v>
      </c>
      <c r="B168" s="15" t="s">
        <v>556</v>
      </c>
      <c r="C168" s="1" t="s">
        <v>559</v>
      </c>
      <c r="D168" s="1" t="s">
        <v>57</v>
      </c>
      <c r="E168" s="1" t="s">
        <v>27</v>
      </c>
      <c r="F168" s="1" t="s">
        <v>560</v>
      </c>
      <c r="G168" s="1">
        <v>2.97</v>
      </c>
      <c r="H168" s="1">
        <v>4948</v>
      </c>
      <c r="I168" s="1">
        <v>14695.56</v>
      </c>
      <c r="J168" s="1">
        <v>1500</v>
      </c>
      <c r="K168" s="1" t="s">
        <v>20</v>
      </c>
      <c r="L168" s="1">
        <v>16195.56</v>
      </c>
      <c r="M168" s="1">
        <v>485.86680000000001</v>
      </c>
      <c r="N168" s="1">
        <v>16681.427</v>
      </c>
      <c r="O168" s="1">
        <v>16680</v>
      </c>
      <c r="P168" s="7">
        <v>1.4268000000000001</v>
      </c>
    </row>
    <row r="169" spans="1:16">
      <c r="A169" s="1">
        <v>2484</v>
      </c>
      <c r="B169" s="14" t="s">
        <v>266</v>
      </c>
      <c r="C169" s="1" t="s">
        <v>270</v>
      </c>
      <c r="D169" s="1" t="s">
        <v>69</v>
      </c>
      <c r="E169" s="1" t="s">
        <v>271</v>
      </c>
      <c r="F169" s="1" t="s">
        <v>272</v>
      </c>
      <c r="G169" s="1">
        <v>2.98</v>
      </c>
      <c r="H169" s="1">
        <v>5013</v>
      </c>
      <c r="I169" s="1">
        <v>14938.74</v>
      </c>
      <c r="J169" s="1">
        <v>1200</v>
      </c>
      <c r="K169" s="1" t="s">
        <v>20</v>
      </c>
      <c r="L169" s="1">
        <v>16138.74</v>
      </c>
      <c r="M169" s="1">
        <v>484.16</v>
      </c>
      <c r="N169" s="1">
        <v>16622.900000000001</v>
      </c>
      <c r="O169" s="1">
        <v>16600</v>
      </c>
      <c r="P169" s="7">
        <v>22.9</v>
      </c>
    </row>
    <row r="170" spans="1:16">
      <c r="A170" s="2">
        <v>2697</v>
      </c>
      <c r="B170" s="17" t="s">
        <v>707</v>
      </c>
      <c r="C170" s="2" t="s">
        <v>713</v>
      </c>
      <c r="D170" s="1" t="s">
        <v>31</v>
      </c>
      <c r="E170" s="2" t="s">
        <v>157</v>
      </c>
      <c r="F170" s="2" t="s">
        <v>714</v>
      </c>
      <c r="G170" s="2">
        <v>3</v>
      </c>
      <c r="H170" s="2">
        <v>4850</v>
      </c>
      <c r="I170" s="2">
        <v>14550</v>
      </c>
      <c r="J170" s="2">
        <v>1800</v>
      </c>
      <c r="K170" s="2" t="s">
        <v>20</v>
      </c>
      <c r="L170" s="2">
        <v>16350</v>
      </c>
      <c r="M170" s="2">
        <v>490.5</v>
      </c>
      <c r="N170" s="2">
        <v>16840.5</v>
      </c>
      <c r="O170" s="2">
        <v>16840</v>
      </c>
      <c r="P170" s="8">
        <v>0.5</v>
      </c>
    </row>
    <row r="171" spans="1:16">
      <c r="A171" s="1">
        <v>2578</v>
      </c>
      <c r="B171" s="14" t="s">
        <v>421</v>
      </c>
      <c r="C171" s="1" t="s">
        <v>422</v>
      </c>
      <c r="D171" s="1" t="s">
        <v>62</v>
      </c>
      <c r="E171" s="1" t="s">
        <v>22</v>
      </c>
      <c r="F171" s="1" t="s">
        <v>423</v>
      </c>
      <c r="G171" s="1">
        <v>3.02</v>
      </c>
      <c r="H171" s="1">
        <v>4984</v>
      </c>
      <c r="I171" s="1">
        <v>15051.68</v>
      </c>
      <c r="J171" s="1">
        <v>1812</v>
      </c>
      <c r="K171" s="1" t="s">
        <v>20</v>
      </c>
      <c r="L171" s="1">
        <v>16863.68</v>
      </c>
      <c r="M171" s="1">
        <v>505.91</v>
      </c>
      <c r="N171" s="1">
        <v>17369.59</v>
      </c>
      <c r="O171" s="1">
        <v>17360</v>
      </c>
      <c r="P171" s="7">
        <v>9.59</v>
      </c>
    </row>
    <row r="172" spans="1:16">
      <c r="A172" s="1">
        <v>2436</v>
      </c>
      <c r="B172" s="14" t="s">
        <v>90</v>
      </c>
      <c r="C172" s="1" t="s">
        <v>93</v>
      </c>
      <c r="D172" s="1" t="s">
        <v>94</v>
      </c>
      <c r="E172" s="1" t="s">
        <v>95</v>
      </c>
      <c r="F172" s="1" t="s">
        <v>96</v>
      </c>
      <c r="G172" s="1">
        <v>3.03</v>
      </c>
      <c r="H172" s="1">
        <v>4921</v>
      </c>
      <c r="I172" s="1">
        <v>14910.63</v>
      </c>
      <c r="J172" s="1">
        <v>1818</v>
      </c>
      <c r="K172" s="1" t="s">
        <v>20</v>
      </c>
      <c r="L172" s="1">
        <v>16728.63</v>
      </c>
      <c r="M172" s="1">
        <v>501.86</v>
      </c>
      <c r="N172" s="1">
        <v>17230.490000000002</v>
      </c>
      <c r="O172" s="1">
        <v>17230</v>
      </c>
      <c r="P172" s="7">
        <v>0.49</v>
      </c>
    </row>
    <row r="173" spans="1:16">
      <c r="A173" s="1">
        <v>2598</v>
      </c>
      <c r="B173" s="14" t="s">
        <v>464</v>
      </c>
      <c r="C173" s="1" t="s">
        <v>467</v>
      </c>
      <c r="D173" s="1" t="s">
        <v>48</v>
      </c>
      <c r="E173" s="1" t="s">
        <v>27</v>
      </c>
      <c r="F173" s="1" t="s">
        <v>468</v>
      </c>
      <c r="G173" s="1">
        <v>3.04</v>
      </c>
      <c r="H173" s="1">
        <v>4785</v>
      </c>
      <c r="I173" s="1">
        <v>14546.4</v>
      </c>
      <c r="J173" s="1">
        <v>1185</v>
      </c>
      <c r="K173" s="1" t="s">
        <v>20</v>
      </c>
      <c r="L173" s="1">
        <v>15731.4</v>
      </c>
      <c r="M173" s="1">
        <v>471.94200000000001</v>
      </c>
      <c r="N173" s="1">
        <v>16203.34</v>
      </c>
      <c r="O173" s="1">
        <v>16200</v>
      </c>
      <c r="P173" s="7">
        <v>3.3420000000000001</v>
      </c>
    </row>
    <row r="174" spans="1:16">
      <c r="A174" s="1">
        <v>2638</v>
      </c>
      <c r="B174" s="15" t="s">
        <v>580</v>
      </c>
      <c r="C174" s="1" t="s">
        <v>583</v>
      </c>
      <c r="D174" s="1" t="s">
        <v>57</v>
      </c>
      <c r="E174" s="1" t="s">
        <v>584</v>
      </c>
      <c r="F174" s="1" t="s">
        <v>585</v>
      </c>
      <c r="G174" s="1">
        <v>3.08</v>
      </c>
      <c r="H174" s="1">
        <v>4942</v>
      </c>
      <c r="I174" s="1">
        <v>15221.36</v>
      </c>
      <c r="J174" s="1">
        <v>1848</v>
      </c>
      <c r="K174" s="1" t="s">
        <v>20</v>
      </c>
      <c r="L174" s="1">
        <v>17069.36</v>
      </c>
      <c r="M174" s="1">
        <v>512.08079999999995</v>
      </c>
      <c r="N174" s="1">
        <v>17581.440999999999</v>
      </c>
      <c r="O174" s="1">
        <v>17580</v>
      </c>
      <c r="P174" s="7">
        <v>1.4408000000000001</v>
      </c>
    </row>
    <row r="175" spans="1:16">
      <c r="A175" s="2">
        <v>2655</v>
      </c>
      <c r="B175" s="17" t="s">
        <v>608</v>
      </c>
      <c r="C175" s="2" t="s">
        <v>623</v>
      </c>
      <c r="D175" s="1" t="s">
        <v>35</v>
      </c>
      <c r="E175" s="2" t="s">
        <v>27</v>
      </c>
      <c r="F175" s="2" t="s">
        <v>624</v>
      </c>
      <c r="G175" s="2">
        <v>3.08</v>
      </c>
      <c r="H175" s="2">
        <v>4890</v>
      </c>
      <c r="I175" s="2">
        <v>15061.2</v>
      </c>
      <c r="J175" s="2">
        <v>1848</v>
      </c>
      <c r="K175" s="2" t="s">
        <v>20</v>
      </c>
      <c r="L175" s="2">
        <v>16909.2</v>
      </c>
      <c r="M175" s="2">
        <v>507.28</v>
      </c>
      <c r="N175" s="2">
        <v>17416.48</v>
      </c>
      <c r="O175" s="2">
        <v>17398</v>
      </c>
      <c r="P175" s="8">
        <v>18.48</v>
      </c>
    </row>
    <row r="176" spans="1:16">
      <c r="A176" s="2">
        <v>2716</v>
      </c>
      <c r="B176" s="16" t="s">
        <v>745</v>
      </c>
      <c r="C176" s="2" t="s">
        <v>755</v>
      </c>
      <c r="D176" s="1" t="s">
        <v>38</v>
      </c>
      <c r="E176" s="2" t="s">
        <v>360</v>
      </c>
      <c r="F176" s="2" t="s">
        <v>756</v>
      </c>
      <c r="G176" s="2">
        <v>3.1</v>
      </c>
      <c r="H176" s="2">
        <v>4865</v>
      </c>
      <c r="I176" s="2">
        <v>15081.5</v>
      </c>
      <c r="J176" s="2">
        <v>1302</v>
      </c>
      <c r="K176" s="2">
        <v>120</v>
      </c>
      <c r="L176" s="2">
        <v>16503.5</v>
      </c>
      <c r="M176" s="2">
        <v>495.11</v>
      </c>
      <c r="N176" s="2">
        <v>16998.61</v>
      </c>
      <c r="O176" s="2">
        <v>17000</v>
      </c>
      <c r="P176" s="8">
        <v>-1.4</v>
      </c>
    </row>
    <row r="177" spans="1:16">
      <c r="A177" s="1">
        <v>2552</v>
      </c>
      <c r="B177" s="14" t="s">
        <v>314</v>
      </c>
      <c r="C177" s="1" t="s">
        <v>359</v>
      </c>
      <c r="D177" s="1" t="s">
        <v>87</v>
      </c>
      <c r="E177" s="1" t="s">
        <v>360</v>
      </c>
      <c r="F177" s="1" t="s">
        <v>361</v>
      </c>
      <c r="G177" s="1">
        <v>3.15</v>
      </c>
      <c r="H177" s="1">
        <v>5003</v>
      </c>
      <c r="I177" s="1">
        <v>15759.45</v>
      </c>
      <c r="J177" s="1">
        <v>1200</v>
      </c>
      <c r="K177" s="1" t="s">
        <v>20</v>
      </c>
      <c r="L177" s="1">
        <v>16959.45</v>
      </c>
      <c r="M177" s="1">
        <v>508.78</v>
      </c>
      <c r="N177" s="1">
        <v>17468.23</v>
      </c>
      <c r="O177" s="1">
        <v>17680</v>
      </c>
      <c r="P177" s="7">
        <v>-211.77</v>
      </c>
    </row>
    <row r="178" spans="1:16">
      <c r="A178" s="1">
        <v>2532</v>
      </c>
      <c r="B178" s="15" t="s">
        <v>368</v>
      </c>
      <c r="C178" s="1" t="s">
        <v>383</v>
      </c>
      <c r="D178" s="1" t="s">
        <v>57</v>
      </c>
      <c r="E178" s="1" t="s">
        <v>27</v>
      </c>
      <c r="F178" s="1" t="s">
        <v>384</v>
      </c>
      <c r="G178" s="1">
        <v>3.16</v>
      </c>
      <c r="H178" s="1">
        <v>5020</v>
      </c>
      <c r="I178" s="1">
        <v>15863.2</v>
      </c>
      <c r="J178" s="1">
        <v>1264</v>
      </c>
      <c r="K178" s="1" t="s">
        <v>20</v>
      </c>
      <c r="L178" s="1">
        <v>17127.2</v>
      </c>
      <c r="M178" s="1">
        <v>513.82000000000005</v>
      </c>
      <c r="N178" s="1">
        <v>17641.02</v>
      </c>
      <c r="O178" s="1">
        <v>17600</v>
      </c>
      <c r="P178" s="7">
        <v>41.02</v>
      </c>
    </row>
    <row r="179" spans="1:16">
      <c r="A179" s="1">
        <v>2525</v>
      </c>
      <c r="B179" s="14" t="s">
        <v>314</v>
      </c>
      <c r="C179" s="1" t="s">
        <v>56</v>
      </c>
      <c r="D179" s="1" t="s">
        <v>69</v>
      </c>
      <c r="E179" s="1" t="s">
        <v>42</v>
      </c>
      <c r="F179" s="1" t="s">
        <v>350</v>
      </c>
      <c r="G179" s="1">
        <v>3.18</v>
      </c>
      <c r="H179" s="1">
        <v>5003</v>
      </c>
      <c r="I179" s="1">
        <v>15909.54</v>
      </c>
      <c r="J179" s="1">
        <v>1272</v>
      </c>
      <c r="K179" s="1">
        <v>200</v>
      </c>
      <c r="L179" s="1">
        <v>17381.54</v>
      </c>
      <c r="M179" s="1">
        <v>521.45000000000005</v>
      </c>
      <c r="N179" s="1">
        <v>17902.990000000002</v>
      </c>
      <c r="O179" s="1">
        <v>17900</v>
      </c>
      <c r="P179" s="7">
        <v>2.99</v>
      </c>
    </row>
    <row r="180" spans="1:16">
      <c r="A180" s="2">
        <v>2648</v>
      </c>
      <c r="B180" s="16" t="s">
        <v>608</v>
      </c>
      <c r="C180" s="2" t="s">
        <v>609</v>
      </c>
      <c r="D180" s="1" t="s">
        <v>52</v>
      </c>
      <c r="E180" s="2" t="s">
        <v>72</v>
      </c>
      <c r="F180" s="2" t="s">
        <v>610</v>
      </c>
      <c r="G180" s="2">
        <v>3.19</v>
      </c>
      <c r="H180" s="2">
        <v>4890</v>
      </c>
      <c r="I180" s="2">
        <v>15599.1</v>
      </c>
      <c r="J180" s="2">
        <v>1914</v>
      </c>
      <c r="K180" s="2">
        <v>1800</v>
      </c>
      <c r="L180" s="2">
        <v>19313.099999999999</v>
      </c>
      <c r="M180" s="2">
        <v>579.39</v>
      </c>
      <c r="N180" s="2">
        <v>19892.490000000002</v>
      </c>
      <c r="O180" s="2">
        <v>19890</v>
      </c>
      <c r="P180" s="8">
        <v>2.4900000000000002</v>
      </c>
    </row>
    <row r="181" spans="1:16">
      <c r="A181" s="1">
        <v>2560</v>
      </c>
      <c r="B181" s="14" t="s">
        <v>368</v>
      </c>
      <c r="C181" s="1" t="s">
        <v>376</v>
      </c>
      <c r="D181" s="1" t="s">
        <v>48</v>
      </c>
      <c r="E181" s="1" t="s">
        <v>271</v>
      </c>
      <c r="F181" s="1" t="s">
        <v>377</v>
      </c>
      <c r="G181" s="1">
        <v>3.23</v>
      </c>
      <c r="H181" s="1">
        <v>5020</v>
      </c>
      <c r="I181" s="1">
        <v>16214.6</v>
      </c>
      <c r="J181" s="1">
        <v>1300</v>
      </c>
      <c r="K181" s="1">
        <v>80</v>
      </c>
      <c r="L181" s="1">
        <v>17594.599999999999</v>
      </c>
      <c r="M181" s="1">
        <v>527.84</v>
      </c>
      <c r="N181" s="1">
        <v>18122.439999999999</v>
      </c>
      <c r="O181" s="1">
        <v>18100</v>
      </c>
      <c r="P181" s="7">
        <v>22.44</v>
      </c>
    </row>
    <row r="182" spans="1:16">
      <c r="A182" s="1">
        <v>2480</v>
      </c>
      <c r="B182" s="14" t="s">
        <v>257</v>
      </c>
      <c r="C182" s="1" t="s">
        <v>258</v>
      </c>
      <c r="D182" s="1" t="s">
        <v>57</v>
      </c>
      <c r="E182" s="1" t="s">
        <v>259</v>
      </c>
      <c r="F182" s="1" t="s">
        <v>260</v>
      </c>
      <c r="G182" s="1">
        <v>3.24</v>
      </c>
      <c r="H182" s="1">
        <v>5155</v>
      </c>
      <c r="I182" s="1">
        <v>16702.2</v>
      </c>
      <c r="J182" s="1">
        <v>1944</v>
      </c>
      <c r="K182" s="1" t="s">
        <v>20</v>
      </c>
      <c r="L182" s="1">
        <v>18646.2</v>
      </c>
      <c r="M182" s="1">
        <v>559.39</v>
      </c>
      <c r="N182" s="1">
        <v>19205.59</v>
      </c>
      <c r="O182" s="1">
        <v>19200</v>
      </c>
      <c r="P182" s="7">
        <v>5.59</v>
      </c>
    </row>
    <row r="183" spans="1:16">
      <c r="A183" s="1">
        <v>2499</v>
      </c>
      <c r="B183" s="15" t="s">
        <v>266</v>
      </c>
      <c r="C183" s="1" t="s">
        <v>301</v>
      </c>
      <c r="D183" s="1" t="s">
        <v>52</v>
      </c>
      <c r="E183" s="1" t="s">
        <v>27</v>
      </c>
      <c r="F183" s="1" t="s">
        <v>302</v>
      </c>
      <c r="G183" s="1">
        <v>3.31</v>
      </c>
      <c r="H183" s="1">
        <v>5013</v>
      </c>
      <c r="I183" s="1">
        <v>16593.03</v>
      </c>
      <c r="J183" s="1">
        <v>1324</v>
      </c>
      <c r="K183" s="1" t="s">
        <v>20</v>
      </c>
      <c r="L183" s="1">
        <v>17917.03</v>
      </c>
      <c r="M183" s="1">
        <v>537.51</v>
      </c>
      <c r="N183" s="1">
        <v>18454.54</v>
      </c>
      <c r="O183" s="1">
        <v>18454</v>
      </c>
      <c r="P183" s="7">
        <v>0.54</v>
      </c>
    </row>
    <row r="184" spans="1:16">
      <c r="A184" s="1">
        <v>2474</v>
      </c>
      <c r="B184" s="14" t="s">
        <v>240</v>
      </c>
      <c r="C184" s="1" t="s">
        <v>243</v>
      </c>
      <c r="D184" s="1" t="s">
        <v>35</v>
      </c>
      <c r="E184" s="1" t="s">
        <v>53</v>
      </c>
      <c r="F184" s="1" t="s">
        <v>244</v>
      </c>
      <c r="G184" s="1">
        <v>3.33</v>
      </c>
      <c r="H184" s="1">
        <v>5041</v>
      </c>
      <c r="I184" s="1">
        <v>16786.53</v>
      </c>
      <c r="J184" s="1">
        <v>1998</v>
      </c>
      <c r="K184" s="1" t="s">
        <v>20</v>
      </c>
      <c r="L184" s="1">
        <v>18784.53</v>
      </c>
      <c r="M184" s="1">
        <v>563.54</v>
      </c>
      <c r="N184" s="1">
        <v>19348.07</v>
      </c>
      <c r="O184" s="1">
        <v>19340</v>
      </c>
      <c r="P184" s="7">
        <v>8.07</v>
      </c>
    </row>
    <row r="185" spans="1:16">
      <c r="A185" s="1">
        <v>2503</v>
      </c>
      <c r="B185" s="15" t="s">
        <v>266</v>
      </c>
      <c r="C185" s="1" t="s">
        <v>309</v>
      </c>
      <c r="D185" s="1" t="s">
        <v>65</v>
      </c>
      <c r="E185" s="1" t="s">
        <v>310</v>
      </c>
      <c r="F185" s="1" t="s">
        <v>311</v>
      </c>
      <c r="G185" s="1">
        <v>3.35</v>
      </c>
      <c r="H185" s="1">
        <v>5013</v>
      </c>
      <c r="I185" s="1">
        <v>16793.55</v>
      </c>
      <c r="J185" s="1">
        <v>1340</v>
      </c>
      <c r="K185" s="1">
        <v>200</v>
      </c>
      <c r="L185" s="1">
        <v>18333.55</v>
      </c>
      <c r="M185" s="1">
        <v>550.01</v>
      </c>
      <c r="N185" s="1">
        <v>18883.560000000001</v>
      </c>
      <c r="O185" s="1">
        <v>18880</v>
      </c>
      <c r="P185" s="7">
        <v>3.56</v>
      </c>
    </row>
    <row r="186" spans="1:16">
      <c r="A186" s="1">
        <v>2623</v>
      </c>
      <c r="B186" s="14" t="s">
        <v>551</v>
      </c>
      <c r="C186" s="1" t="s">
        <v>552</v>
      </c>
      <c r="D186" s="1" t="s">
        <v>48</v>
      </c>
      <c r="E186" s="1" t="s">
        <v>42</v>
      </c>
      <c r="F186" s="1" t="s">
        <v>553</v>
      </c>
      <c r="G186" s="1">
        <v>3.35</v>
      </c>
      <c r="H186" s="1">
        <v>4946</v>
      </c>
      <c r="I186" s="1">
        <v>16569.099999999999</v>
      </c>
      <c r="J186" s="1">
        <v>2010</v>
      </c>
      <c r="K186" s="1">
        <v>100</v>
      </c>
      <c r="L186" s="1">
        <v>18679.099999999999</v>
      </c>
      <c r="M186" s="1">
        <v>560.37300000000005</v>
      </c>
      <c r="N186" s="1">
        <v>19239.473000000002</v>
      </c>
      <c r="O186" s="1">
        <v>19240</v>
      </c>
      <c r="P186" s="7">
        <v>-0.52700000000000002</v>
      </c>
    </row>
    <row r="187" spans="1:16">
      <c r="A187" s="2">
        <v>2660</v>
      </c>
      <c r="B187" s="16" t="s">
        <v>634</v>
      </c>
      <c r="C187" s="2" t="s">
        <v>635</v>
      </c>
      <c r="D187" s="1" t="s">
        <v>52</v>
      </c>
      <c r="E187" s="2" t="s">
        <v>72</v>
      </c>
      <c r="F187" s="2" t="s">
        <v>636</v>
      </c>
      <c r="G187" s="2">
        <v>3.35</v>
      </c>
      <c r="H187" s="2">
        <v>4870</v>
      </c>
      <c r="I187" s="2">
        <v>16314.5</v>
      </c>
      <c r="J187" s="2">
        <v>2010</v>
      </c>
      <c r="K187" s="2">
        <v>1800</v>
      </c>
      <c r="L187" s="2">
        <v>20124.5</v>
      </c>
      <c r="M187" s="2">
        <v>603.74</v>
      </c>
      <c r="N187" s="2">
        <v>20728.240000000002</v>
      </c>
      <c r="O187" s="2">
        <v>20700</v>
      </c>
      <c r="P187" s="8">
        <v>28.24</v>
      </c>
    </row>
    <row r="188" spans="1:16">
      <c r="A188" s="2">
        <v>2680</v>
      </c>
      <c r="B188" s="16" t="s">
        <v>670</v>
      </c>
      <c r="C188" s="2" t="s">
        <v>676</v>
      </c>
      <c r="D188" s="1" t="s">
        <v>52</v>
      </c>
      <c r="E188" s="2" t="s">
        <v>360</v>
      </c>
      <c r="F188" s="2" t="s">
        <v>677</v>
      </c>
      <c r="G188" s="2">
        <v>3.35</v>
      </c>
      <c r="H188" s="2">
        <v>4860</v>
      </c>
      <c r="I188" s="2">
        <v>16281</v>
      </c>
      <c r="J188" s="2">
        <v>2010</v>
      </c>
      <c r="K188" s="2">
        <v>200</v>
      </c>
      <c r="L188" s="2">
        <v>18491</v>
      </c>
      <c r="M188" s="2">
        <v>554.73</v>
      </c>
      <c r="N188" s="2">
        <v>19045.73</v>
      </c>
      <c r="O188" s="2">
        <v>19040</v>
      </c>
      <c r="P188" s="8">
        <v>5.73</v>
      </c>
    </row>
    <row r="189" spans="1:16">
      <c r="A189" s="2">
        <v>2640</v>
      </c>
      <c r="B189" s="16" t="s">
        <v>589</v>
      </c>
      <c r="C189" s="2" t="s">
        <v>549</v>
      </c>
      <c r="D189" s="1" t="s">
        <v>65</v>
      </c>
      <c r="E189" s="2" t="s">
        <v>27</v>
      </c>
      <c r="F189" s="2" t="s">
        <v>590</v>
      </c>
      <c r="G189" s="2">
        <v>3.44</v>
      </c>
      <c r="H189" s="2">
        <v>4904</v>
      </c>
      <c r="I189" s="2">
        <v>16869.759999999998</v>
      </c>
      <c r="J189" s="2">
        <v>2064</v>
      </c>
      <c r="K189" s="2" t="s">
        <v>20</v>
      </c>
      <c r="L189" s="2">
        <v>18933.759999999998</v>
      </c>
      <c r="M189" s="2">
        <v>568.01</v>
      </c>
      <c r="N189" s="2">
        <v>19501.77</v>
      </c>
      <c r="O189" s="2">
        <v>19500</v>
      </c>
      <c r="P189" s="8">
        <v>1.77</v>
      </c>
    </row>
    <row r="190" spans="1:16">
      <c r="A190" s="1">
        <v>2475</v>
      </c>
      <c r="B190" s="15" t="s">
        <v>240</v>
      </c>
      <c r="C190" s="1" t="s">
        <v>243</v>
      </c>
      <c r="D190" s="1" t="s">
        <v>38</v>
      </c>
      <c r="E190" s="1" t="s">
        <v>144</v>
      </c>
      <c r="F190" s="1" t="s">
        <v>245</v>
      </c>
      <c r="G190" s="1">
        <v>3.46</v>
      </c>
      <c r="H190" s="1">
        <v>5041</v>
      </c>
      <c r="I190" s="1">
        <v>17441.86</v>
      </c>
      <c r="J190" s="1">
        <v>2076</v>
      </c>
      <c r="K190" s="1" t="s">
        <v>20</v>
      </c>
      <c r="L190" s="1">
        <v>19517.86</v>
      </c>
      <c r="M190" s="1">
        <v>585.54</v>
      </c>
      <c r="N190" s="1">
        <v>20103.400000000001</v>
      </c>
      <c r="O190" s="1">
        <v>20100</v>
      </c>
      <c r="P190" s="7">
        <v>3.4</v>
      </c>
    </row>
    <row r="191" spans="1:16">
      <c r="A191" s="2">
        <v>2712</v>
      </c>
      <c r="B191" s="16" t="s">
        <v>745</v>
      </c>
      <c r="C191" s="2" t="s">
        <v>746</v>
      </c>
      <c r="D191" s="1" t="s">
        <v>65</v>
      </c>
      <c r="E191" s="2" t="s">
        <v>747</v>
      </c>
      <c r="F191" s="2" t="s">
        <v>748</v>
      </c>
      <c r="G191" s="2">
        <v>3.53</v>
      </c>
      <c r="H191" s="2">
        <v>4860</v>
      </c>
      <c r="I191" s="2">
        <v>17155.8</v>
      </c>
      <c r="J191" s="2">
        <v>1748</v>
      </c>
      <c r="K191" s="2" t="s">
        <v>20</v>
      </c>
      <c r="L191" s="2">
        <v>18903.8</v>
      </c>
      <c r="M191" s="2">
        <v>567.11</v>
      </c>
      <c r="N191" s="2">
        <v>19470.91</v>
      </c>
      <c r="O191" s="2">
        <v>19354</v>
      </c>
      <c r="P191" s="8">
        <v>116.91</v>
      </c>
    </row>
    <row r="192" spans="1:16">
      <c r="A192" s="1">
        <v>2478</v>
      </c>
      <c r="B192" s="14" t="s">
        <v>253</v>
      </c>
      <c r="C192" s="1" t="s">
        <v>254</v>
      </c>
      <c r="D192" s="1" t="s">
        <v>48</v>
      </c>
      <c r="E192" s="1" t="s">
        <v>118</v>
      </c>
      <c r="F192" s="1" t="s">
        <v>255</v>
      </c>
      <c r="G192" s="1">
        <v>3.63</v>
      </c>
      <c r="H192" s="1">
        <v>5155</v>
      </c>
      <c r="I192" s="1">
        <v>18712.650000000001</v>
      </c>
      <c r="J192" s="1">
        <v>2178</v>
      </c>
      <c r="K192" s="1" t="s">
        <v>20</v>
      </c>
      <c r="L192" s="1">
        <v>20890.650000000001</v>
      </c>
      <c r="M192" s="1">
        <v>626.72</v>
      </c>
      <c r="N192" s="1">
        <v>21517.37</v>
      </c>
      <c r="O192" s="1">
        <v>21510</v>
      </c>
      <c r="P192" s="7">
        <v>7.37</v>
      </c>
    </row>
    <row r="193" spans="1:16">
      <c r="A193" s="2">
        <v>2696</v>
      </c>
      <c r="B193" s="16" t="s">
        <v>707</v>
      </c>
      <c r="C193" s="2" t="s">
        <v>711</v>
      </c>
      <c r="D193" s="1" t="s">
        <v>38</v>
      </c>
      <c r="E193" s="2" t="s">
        <v>271</v>
      </c>
      <c r="F193" s="2" t="s">
        <v>712</v>
      </c>
      <c r="G193" s="2">
        <v>3.63</v>
      </c>
      <c r="H193" s="2">
        <v>4850</v>
      </c>
      <c r="I193" s="2">
        <v>17605.5</v>
      </c>
      <c r="J193" s="2">
        <v>2178</v>
      </c>
      <c r="K193" s="2" t="s">
        <v>20</v>
      </c>
      <c r="L193" s="2">
        <v>19783.5</v>
      </c>
      <c r="M193" s="2">
        <v>593.51</v>
      </c>
      <c r="N193" s="2">
        <v>20377.009999999998</v>
      </c>
      <c r="O193" s="2">
        <v>20370</v>
      </c>
      <c r="P193" s="8">
        <v>7.01</v>
      </c>
    </row>
    <row r="194" spans="1:16">
      <c r="A194" s="1">
        <v>2429</v>
      </c>
      <c r="B194" s="16" t="s">
        <v>67</v>
      </c>
      <c r="C194" s="1" t="s">
        <v>71</v>
      </c>
      <c r="D194" s="1" t="s">
        <v>38</v>
      </c>
      <c r="E194" s="2" t="s">
        <v>72</v>
      </c>
      <c r="F194" s="1" t="s">
        <v>73</v>
      </c>
      <c r="G194" s="1">
        <v>3.66</v>
      </c>
      <c r="H194" s="1">
        <v>5044</v>
      </c>
      <c r="I194" s="1">
        <v>18461.04</v>
      </c>
      <c r="J194" s="1">
        <v>2196</v>
      </c>
      <c r="K194" s="1">
        <v>1600</v>
      </c>
      <c r="L194" s="1">
        <v>22257.040000000001</v>
      </c>
      <c r="M194" s="1">
        <v>667.71</v>
      </c>
      <c r="N194" s="1">
        <v>22924.75</v>
      </c>
      <c r="O194" s="1">
        <v>22925</v>
      </c>
      <c r="P194" s="7">
        <v>-0.25</v>
      </c>
    </row>
    <row r="195" spans="1:16">
      <c r="A195" s="1">
        <v>2483</v>
      </c>
      <c r="B195" s="15" t="s">
        <v>266</v>
      </c>
      <c r="C195" s="1" t="s">
        <v>267</v>
      </c>
      <c r="D195" s="1" t="s">
        <v>65</v>
      </c>
      <c r="E195" s="1" t="s">
        <v>268</v>
      </c>
      <c r="F195" s="1" t="s">
        <v>269</v>
      </c>
      <c r="G195" s="1">
        <v>3.71</v>
      </c>
      <c r="H195" s="1">
        <v>5013</v>
      </c>
      <c r="I195" s="1">
        <v>18598.23</v>
      </c>
      <c r="J195" s="1">
        <v>1484</v>
      </c>
      <c r="K195" s="1" t="s">
        <v>20</v>
      </c>
      <c r="L195" s="1">
        <v>20082.23</v>
      </c>
      <c r="M195" s="1">
        <v>602.47</v>
      </c>
      <c r="N195" s="1">
        <v>20684.7</v>
      </c>
      <c r="O195" s="1">
        <v>20840</v>
      </c>
      <c r="P195" s="7">
        <v>-155.30000000000001</v>
      </c>
    </row>
    <row r="196" spans="1:16">
      <c r="A196" s="1">
        <v>2618</v>
      </c>
      <c r="B196" s="15" t="s">
        <v>531</v>
      </c>
      <c r="C196" s="1" t="s">
        <v>537</v>
      </c>
      <c r="D196" s="1" t="s">
        <v>31</v>
      </c>
      <c r="E196" s="1" t="s">
        <v>72</v>
      </c>
      <c r="F196" s="1" t="s">
        <v>538</v>
      </c>
      <c r="G196" s="1">
        <v>3.75</v>
      </c>
      <c r="H196" s="1">
        <v>4861</v>
      </c>
      <c r="I196" s="1">
        <v>18228.75</v>
      </c>
      <c r="J196" s="1">
        <v>1500</v>
      </c>
      <c r="K196" s="1">
        <v>1700</v>
      </c>
      <c r="L196" s="1">
        <v>21428.75</v>
      </c>
      <c r="M196" s="1">
        <v>642.86249999999995</v>
      </c>
      <c r="N196" s="1">
        <v>22071.613000000001</v>
      </c>
      <c r="O196" s="1">
        <v>22070</v>
      </c>
      <c r="P196" s="7">
        <v>1.6125</v>
      </c>
    </row>
    <row r="197" spans="1:16">
      <c r="A197" s="1">
        <v>2441</v>
      </c>
      <c r="B197" s="15" t="s">
        <v>110</v>
      </c>
      <c r="C197" s="1" t="s">
        <v>111</v>
      </c>
      <c r="D197" s="1" t="s">
        <v>112</v>
      </c>
      <c r="E197" s="1" t="s">
        <v>113</v>
      </c>
      <c r="F197" s="1" t="s">
        <v>114</v>
      </c>
      <c r="G197" s="1">
        <v>3.79</v>
      </c>
      <c r="H197" s="1">
        <v>4962</v>
      </c>
      <c r="I197" s="1">
        <v>18805.98</v>
      </c>
      <c r="J197" s="1">
        <v>2274</v>
      </c>
      <c r="K197" s="1" t="s">
        <v>20</v>
      </c>
      <c r="L197" s="1">
        <v>21079.98</v>
      </c>
      <c r="M197" s="1">
        <v>632.4</v>
      </c>
      <c r="N197" s="1">
        <v>21712.38</v>
      </c>
      <c r="O197" s="1">
        <v>21710</v>
      </c>
      <c r="P197" s="7">
        <v>2.38</v>
      </c>
    </row>
    <row r="198" spans="1:16">
      <c r="A198" s="1">
        <v>2460</v>
      </c>
      <c r="B198" s="14" t="s">
        <v>189</v>
      </c>
      <c r="C198" s="1" t="s">
        <v>190</v>
      </c>
      <c r="D198" s="1" t="s">
        <v>191</v>
      </c>
      <c r="E198" s="1" t="s">
        <v>118</v>
      </c>
      <c r="F198" s="1" t="s">
        <v>192</v>
      </c>
      <c r="G198" s="1">
        <v>3.87</v>
      </c>
      <c r="H198" s="1">
        <v>5008</v>
      </c>
      <c r="I198" s="1">
        <v>19380.96</v>
      </c>
      <c r="J198" s="1">
        <v>2322</v>
      </c>
      <c r="K198" s="1" t="s">
        <v>20</v>
      </c>
      <c r="L198" s="1">
        <v>21702.959999999999</v>
      </c>
      <c r="M198" s="1">
        <v>651.09</v>
      </c>
      <c r="N198" s="1">
        <v>22354.05</v>
      </c>
      <c r="O198" s="1">
        <v>22350</v>
      </c>
      <c r="P198" s="7">
        <v>4.05</v>
      </c>
    </row>
    <row r="199" spans="1:16">
      <c r="A199" s="2">
        <v>2643</v>
      </c>
      <c r="B199" s="17" t="s">
        <v>591</v>
      </c>
      <c r="C199" s="2" t="s">
        <v>596</v>
      </c>
      <c r="D199" s="1" t="s">
        <v>35</v>
      </c>
      <c r="E199" s="2" t="s">
        <v>27</v>
      </c>
      <c r="F199" s="2" t="s">
        <v>597</v>
      </c>
      <c r="G199" s="2">
        <v>3.93</v>
      </c>
      <c r="H199" s="2">
        <v>4957</v>
      </c>
      <c r="I199" s="2">
        <v>19481.009999999998</v>
      </c>
      <c r="J199" s="2">
        <v>2358</v>
      </c>
      <c r="K199" s="2" t="s">
        <v>20</v>
      </c>
      <c r="L199" s="2">
        <v>21839.01</v>
      </c>
      <c r="M199" s="2">
        <v>655.16999999999996</v>
      </c>
      <c r="N199" s="2">
        <v>22494.18</v>
      </c>
      <c r="O199" s="2">
        <v>22490</v>
      </c>
      <c r="P199" s="8">
        <v>4.18</v>
      </c>
    </row>
    <row r="200" spans="1:16">
      <c r="A200" s="1">
        <v>2539</v>
      </c>
      <c r="B200" s="14">
        <v>16.112020000000001</v>
      </c>
      <c r="C200" s="1" t="s">
        <v>397</v>
      </c>
      <c r="D200" s="1" t="s">
        <v>84</v>
      </c>
      <c r="E200" s="1" t="s">
        <v>247</v>
      </c>
      <c r="F200" s="1" t="s">
        <v>398</v>
      </c>
      <c r="G200" s="1">
        <v>3.95</v>
      </c>
      <c r="H200" s="1">
        <v>5041</v>
      </c>
      <c r="I200" s="1">
        <v>19911.95</v>
      </c>
      <c r="J200" s="1">
        <v>1580</v>
      </c>
      <c r="K200" s="1">
        <v>1800</v>
      </c>
      <c r="L200" s="1">
        <v>23291.95</v>
      </c>
      <c r="M200" s="1">
        <v>698.76</v>
      </c>
      <c r="N200" s="1">
        <v>23990.71</v>
      </c>
      <c r="O200" s="1">
        <v>23900</v>
      </c>
      <c r="P200" s="7">
        <v>90.71</v>
      </c>
    </row>
    <row r="201" spans="1:16">
      <c r="A201" s="2">
        <v>2666</v>
      </c>
      <c r="B201" s="16" t="s">
        <v>639</v>
      </c>
      <c r="C201" s="2" t="s">
        <v>648</v>
      </c>
      <c r="D201" s="1" t="s">
        <v>45</v>
      </c>
      <c r="E201" s="2" t="s">
        <v>584</v>
      </c>
      <c r="F201" s="2" t="s">
        <v>649</v>
      </c>
      <c r="G201" s="2">
        <v>4</v>
      </c>
      <c r="H201" s="2">
        <v>4833</v>
      </c>
      <c r="I201" s="2">
        <v>19332</v>
      </c>
      <c r="J201" s="2">
        <v>2800</v>
      </c>
      <c r="K201" s="2" t="s">
        <v>20</v>
      </c>
      <c r="L201" s="2">
        <v>22132</v>
      </c>
      <c r="M201" s="2">
        <v>663.96</v>
      </c>
      <c r="N201" s="2">
        <v>22795.96</v>
      </c>
      <c r="O201" s="2">
        <v>22790</v>
      </c>
      <c r="P201" s="8">
        <v>5.96</v>
      </c>
    </row>
    <row r="202" spans="1:16">
      <c r="A202" s="1">
        <v>2509</v>
      </c>
      <c r="B202" s="15" t="s">
        <v>314</v>
      </c>
      <c r="C202" s="1" t="s">
        <v>243</v>
      </c>
      <c r="D202" s="1" t="s">
        <v>87</v>
      </c>
      <c r="E202" s="1" t="s">
        <v>22</v>
      </c>
      <c r="F202" s="1" t="s">
        <v>322</v>
      </c>
      <c r="G202" s="1">
        <v>4.04</v>
      </c>
      <c r="H202" s="1">
        <v>5003</v>
      </c>
      <c r="I202" s="1">
        <v>20212.12</v>
      </c>
      <c r="J202" s="1">
        <v>2800</v>
      </c>
      <c r="K202" s="1" t="s">
        <v>20</v>
      </c>
      <c r="L202" s="1">
        <v>23012.12</v>
      </c>
      <c r="M202" s="1">
        <v>690.36</v>
      </c>
      <c r="N202" s="1">
        <v>23702.48</v>
      </c>
      <c r="O202" s="1">
        <v>23700</v>
      </c>
      <c r="P202" s="7">
        <v>2.48</v>
      </c>
    </row>
    <row r="203" spans="1:16">
      <c r="A203" s="1">
        <v>2594</v>
      </c>
      <c r="B203" s="14" t="s">
        <v>455</v>
      </c>
      <c r="C203" s="1" t="s">
        <v>458</v>
      </c>
      <c r="D203" s="1" t="s">
        <v>35</v>
      </c>
      <c r="E203" s="1" t="s">
        <v>247</v>
      </c>
      <c r="F203" s="1" t="s">
        <v>459</v>
      </c>
      <c r="G203" s="1">
        <v>4.04</v>
      </c>
      <c r="H203" s="1">
        <v>4785</v>
      </c>
      <c r="I203" s="1">
        <v>19331.400000000001</v>
      </c>
      <c r="J203" s="1">
        <v>2424</v>
      </c>
      <c r="K203" s="1">
        <v>1800</v>
      </c>
      <c r="L203" s="1">
        <v>23555.4</v>
      </c>
      <c r="M203" s="1">
        <v>706.66200000000003</v>
      </c>
      <c r="N203" s="1">
        <v>24262.06</v>
      </c>
      <c r="O203" s="1">
        <v>24200</v>
      </c>
      <c r="P203" s="7">
        <v>62.061999999999998</v>
      </c>
    </row>
    <row r="204" spans="1:16">
      <c r="A204" s="2">
        <v>2650</v>
      </c>
      <c r="B204" s="16" t="s">
        <v>608</v>
      </c>
      <c r="C204" s="2" t="s">
        <v>613</v>
      </c>
      <c r="D204" s="1" t="s">
        <v>57</v>
      </c>
      <c r="E204" s="2" t="s">
        <v>27</v>
      </c>
      <c r="F204" s="2" t="s">
        <v>614</v>
      </c>
      <c r="G204" s="2">
        <v>4.04</v>
      </c>
      <c r="H204" s="2">
        <v>4890</v>
      </c>
      <c r="I204" s="2">
        <v>19755.599999999999</v>
      </c>
      <c r="J204" s="2">
        <v>2424</v>
      </c>
      <c r="K204" s="2" t="s">
        <v>20</v>
      </c>
      <c r="L204" s="2">
        <v>22179.599999999999</v>
      </c>
      <c r="M204" s="2">
        <v>665.39</v>
      </c>
      <c r="N204" s="2">
        <v>22844.99</v>
      </c>
      <c r="O204" s="2">
        <v>22840</v>
      </c>
      <c r="P204" s="8">
        <v>4.99</v>
      </c>
    </row>
    <row r="205" spans="1:16">
      <c r="A205" s="1">
        <v>2461</v>
      </c>
      <c r="B205" s="15" t="s">
        <v>193</v>
      </c>
      <c r="C205" s="1" t="s">
        <v>194</v>
      </c>
      <c r="D205" s="1" t="s">
        <v>195</v>
      </c>
      <c r="E205" s="1" t="s">
        <v>42</v>
      </c>
      <c r="F205" s="1" t="s">
        <v>196</v>
      </c>
      <c r="G205" s="1">
        <v>4.1500000000000004</v>
      </c>
      <c r="H205" s="1">
        <v>5008</v>
      </c>
      <c r="I205" s="1">
        <v>20783.2</v>
      </c>
      <c r="J205" s="1">
        <v>2490</v>
      </c>
      <c r="K205" s="1">
        <v>180</v>
      </c>
      <c r="L205" s="1">
        <v>23453.200000000001</v>
      </c>
      <c r="M205" s="1">
        <v>703.6</v>
      </c>
      <c r="N205" s="1">
        <v>24156.799999999999</v>
      </c>
      <c r="O205" s="1">
        <v>24160</v>
      </c>
      <c r="P205" s="7">
        <v>-3.2</v>
      </c>
    </row>
    <row r="206" spans="1:16">
      <c r="A206" s="1">
        <v>2537</v>
      </c>
      <c r="B206" s="14" t="s">
        <v>392</v>
      </c>
      <c r="C206" s="1" t="s">
        <v>393</v>
      </c>
      <c r="D206" s="1" t="s">
        <v>76</v>
      </c>
      <c r="E206" s="1" t="s">
        <v>27</v>
      </c>
      <c r="F206" s="1" t="s">
        <v>394</v>
      </c>
      <c r="G206" s="1">
        <v>4.21</v>
      </c>
      <c r="H206" s="1">
        <v>5041</v>
      </c>
      <c r="I206" s="1">
        <v>21222.61</v>
      </c>
      <c r="J206" s="1">
        <v>2800</v>
      </c>
      <c r="K206" s="1" t="s">
        <v>20</v>
      </c>
      <c r="L206" s="1">
        <v>24022.61</v>
      </c>
      <c r="M206" s="1">
        <v>720.68</v>
      </c>
      <c r="N206" s="1">
        <v>24743.29</v>
      </c>
      <c r="O206" s="1">
        <v>24700</v>
      </c>
      <c r="P206" s="7">
        <v>43.29</v>
      </c>
    </row>
    <row r="207" spans="1:16">
      <c r="A207" s="1">
        <v>2448</v>
      </c>
      <c r="B207" s="14" t="s">
        <v>134</v>
      </c>
      <c r="C207" s="1" t="s">
        <v>138</v>
      </c>
      <c r="D207" s="1" t="s">
        <v>139</v>
      </c>
      <c r="E207" s="1" t="s">
        <v>140</v>
      </c>
      <c r="F207" s="1" t="s">
        <v>141</v>
      </c>
      <c r="G207" s="1">
        <v>4.24</v>
      </c>
      <c r="H207" s="1">
        <v>5023</v>
      </c>
      <c r="I207" s="1">
        <v>21297.52</v>
      </c>
      <c r="J207" s="1">
        <v>2544</v>
      </c>
      <c r="K207" s="1" t="s">
        <v>20</v>
      </c>
      <c r="L207" s="1">
        <v>23841.52</v>
      </c>
      <c r="M207" s="1">
        <v>715.25</v>
      </c>
      <c r="N207" s="1">
        <v>24556.77</v>
      </c>
      <c r="O207" s="1">
        <v>24550</v>
      </c>
      <c r="P207" s="7">
        <v>6.77</v>
      </c>
    </row>
    <row r="208" spans="1:16">
      <c r="A208" s="1">
        <v>2527</v>
      </c>
      <c r="B208" s="14" t="s">
        <v>314</v>
      </c>
      <c r="C208" s="1" t="s">
        <v>352</v>
      </c>
      <c r="D208" s="1" t="s">
        <v>76</v>
      </c>
      <c r="E208" s="1" t="s">
        <v>271</v>
      </c>
      <c r="F208" s="1" t="s">
        <v>353</v>
      </c>
      <c r="G208" s="1">
        <v>4.28</v>
      </c>
      <c r="H208" s="1">
        <v>5003</v>
      </c>
      <c r="I208" s="1">
        <v>21412.84</v>
      </c>
      <c r="J208" s="1">
        <v>3000</v>
      </c>
      <c r="K208" s="1">
        <v>160</v>
      </c>
      <c r="L208" s="1">
        <v>24572.84</v>
      </c>
      <c r="M208" s="1">
        <v>737.19</v>
      </c>
      <c r="N208" s="1">
        <v>25310.03</v>
      </c>
      <c r="O208" s="1">
        <v>25300</v>
      </c>
      <c r="P208" s="7">
        <v>10.029999999999999</v>
      </c>
    </row>
    <row r="209" spans="1:16">
      <c r="A209" s="1">
        <v>2542</v>
      </c>
      <c r="B209" s="15" t="s">
        <v>477</v>
      </c>
      <c r="C209" s="1" t="s">
        <v>20</v>
      </c>
      <c r="D209" s="1" t="s">
        <v>65</v>
      </c>
      <c r="E209" s="1" t="s">
        <v>157</v>
      </c>
      <c r="F209" s="1" t="s">
        <v>478</v>
      </c>
      <c r="G209" s="1">
        <v>4.3899999999999997</v>
      </c>
      <c r="H209" s="1">
        <v>4767</v>
      </c>
      <c r="I209" s="1">
        <v>20927</v>
      </c>
      <c r="J209" s="1">
        <v>3118</v>
      </c>
      <c r="K209" s="1">
        <v>80</v>
      </c>
      <c r="L209" s="1">
        <v>24125</v>
      </c>
      <c r="M209" s="1">
        <v>723.75</v>
      </c>
      <c r="N209" s="1">
        <v>24848.75</v>
      </c>
      <c r="O209" s="1">
        <v>24840</v>
      </c>
      <c r="P209" s="7">
        <v>8.75</v>
      </c>
    </row>
    <row r="210" spans="1:16">
      <c r="A210" s="1">
        <v>2636</v>
      </c>
      <c r="B210" s="15" t="s">
        <v>576</v>
      </c>
      <c r="C210" s="1" t="s">
        <v>578</v>
      </c>
      <c r="D210" s="1" t="s">
        <v>52</v>
      </c>
      <c r="E210" s="1" t="s">
        <v>22</v>
      </c>
      <c r="F210" s="1" t="s">
        <v>579</v>
      </c>
      <c r="G210" s="1">
        <v>4.41</v>
      </c>
      <c r="H210" s="1">
        <v>4946</v>
      </c>
      <c r="I210" s="1">
        <v>21811.86</v>
      </c>
      <c r="J210" s="1">
        <v>2646</v>
      </c>
      <c r="K210" s="1" t="s">
        <v>20</v>
      </c>
      <c r="L210" s="1">
        <v>24457.86</v>
      </c>
      <c r="M210" s="1">
        <v>733.73580000000004</v>
      </c>
      <c r="N210" s="1">
        <v>25191.596000000001</v>
      </c>
      <c r="O210" s="1">
        <v>25190</v>
      </c>
      <c r="P210" s="7">
        <v>1.5958000000000001</v>
      </c>
    </row>
    <row r="211" spans="1:16">
      <c r="A211" s="2">
        <v>2693</v>
      </c>
      <c r="B211" s="17" t="s">
        <v>686</v>
      </c>
      <c r="C211" s="2" t="s">
        <v>705</v>
      </c>
      <c r="D211" s="1" t="s">
        <v>69</v>
      </c>
      <c r="E211" s="2" t="s">
        <v>72</v>
      </c>
      <c r="F211" s="2" t="s">
        <v>706</v>
      </c>
      <c r="G211" s="2">
        <v>4.4400000000000004</v>
      </c>
      <c r="H211" s="2">
        <v>4860</v>
      </c>
      <c r="I211" s="2">
        <v>21578.400000000001</v>
      </c>
      <c r="J211" s="2">
        <v>2664</v>
      </c>
      <c r="K211" s="2">
        <v>1800</v>
      </c>
      <c r="L211" s="2">
        <v>26042.400000000001</v>
      </c>
      <c r="M211" s="2">
        <v>781.27</v>
      </c>
      <c r="N211" s="2">
        <v>26823.67</v>
      </c>
      <c r="O211" s="2">
        <v>26800</v>
      </c>
      <c r="P211" s="8">
        <v>23.67</v>
      </c>
    </row>
    <row r="212" spans="1:16">
      <c r="A212" s="2">
        <v>2701</v>
      </c>
      <c r="B212" s="17" t="s">
        <v>717</v>
      </c>
      <c r="C212" s="2" t="s">
        <v>720</v>
      </c>
      <c r="D212" s="1" t="s">
        <v>57</v>
      </c>
      <c r="E212" s="2" t="s">
        <v>27</v>
      </c>
      <c r="F212" s="2" t="s">
        <v>721</v>
      </c>
      <c r="G212" s="2">
        <v>4.46</v>
      </c>
      <c r="H212" s="2">
        <v>4850</v>
      </c>
      <c r="I212" s="2">
        <v>21631</v>
      </c>
      <c r="J212" s="2">
        <v>2676</v>
      </c>
      <c r="K212" s="2" t="s">
        <v>20</v>
      </c>
      <c r="L212" s="2">
        <v>24307</v>
      </c>
      <c r="M212" s="2">
        <v>729.21</v>
      </c>
      <c r="N212" s="2">
        <v>25036.21</v>
      </c>
      <c r="O212" s="2">
        <v>25000</v>
      </c>
      <c r="P212" s="8">
        <v>36.21</v>
      </c>
    </row>
    <row r="213" spans="1:16">
      <c r="A213" s="1">
        <v>2613</v>
      </c>
      <c r="B213" s="14" t="s">
        <v>524</v>
      </c>
      <c r="C213" s="1" t="s">
        <v>525</v>
      </c>
      <c r="D213" s="1" t="s">
        <v>57</v>
      </c>
      <c r="E213" s="1" t="s">
        <v>526</v>
      </c>
      <c r="F213" s="1" t="s">
        <v>527</v>
      </c>
      <c r="G213" s="1">
        <v>4.4800000000000004</v>
      </c>
      <c r="H213" s="1">
        <v>4767</v>
      </c>
      <c r="I213" s="1">
        <v>21356.16</v>
      </c>
      <c r="J213" s="1">
        <v>1792</v>
      </c>
      <c r="K213" s="1" t="s">
        <v>20</v>
      </c>
      <c r="L213" s="1">
        <v>23148.16</v>
      </c>
      <c r="M213" s="1">
        <v>694.44479999999999</v>
      </c>
      <c r="N213" s="1">
        <v>23842.605</v>
      </c>
      <c r="O213" s="1">
        <v>23840</v>
      </c>
      <c r="P213" s="7">
        <v>2.6048</v>
      </c>
    </row>
    <row r="214" spans="1:16">
      <c r="A214" s="1">
        <v>2423</v>
      </c>
      <c r="B214" s="15" t="s">
        <v>33</v>
      </c>
      <c r="C214" s="1" t="s">
        <v>51</v>
      </c>
      <c r="D214" s="1" t="s">
        <v>52</v>
      </c>
      <c r="E214" s="1" t="s">
        <v>53</v>
      </c>
      <c r="F214" s="1" t="s">
        <v>54</v>
      </c>
      <c r="G214" s="1">
        <v>4.51</v>
      </c>
      <c r="H214" s="1">
        <v>5033</v>
      </c>
      <c r="I214" s="1">
        <v>22698.83</v>
      </c>
      <c r="J214" s="1">
        <v>2706</v>
      </c>
      <c r="K214" s="1" t="s">
        <v>20</v>
      </c>
      <c r="L214" s="1">
        <v>25404.83</v>
      </c>
      <c r="M214" s="1">
        <v>762.14</v>
      </c>
      <c r="N214" s="1">
        <v>26166.97</v>
      </c>
      <c r="O214" s="1">
        <v>26160</v>
      </c>
      <c r="P214" s="7">
        <v>6.97</v>
      </c>
    </row>
    <row r="215" spans="1:16">
      <c r="A215" s="1">
        <v>2528</v>
      </c>
      <c r="B215" s="15" t="s">
        <v>314</v>
      </c>
      <c r="C215" s="1" t="s">
        <v>354</v>
      </c>
      <c r="D215" s="1" t="s">
        <v>62</v>
      </c>
      <c r="E215" s="1" t="s">
        <v>355</v>
      </c>
      <c r="F215" s="1" t="s">
        <v>356</v>
      </c>
      <c r="G215" s="1">
        <v>4.5599999999999996</v>
      </c>
      <c r="H215" s="1">
        <v>5003</v>
      </c>
      <c r="I215" s="1">
        <v>22813.68</v>
      </c>
      <c r="J215" s="1">
        <v>1824</v>
      </c>
      <c r="K215" s="1">
        <v>150</v>
      </c>
      <c r="L215" s="1">
        <v>24787.68</v>
      </c>
      <c r="M215" s="1">
        <v>743.63</v>
      </c>
      <c r="N215" s="1">
        <v>25531.31</v>
      </c>
      <c r="O215" s="1">
        <v>25530</v>
      </c>
      <c r="P215" s="7">
        <v>1.31</v>
      </c>
    </row>
    <row r="216" spans="1:16">
      <c r="A216" s="1">
        <v>2531</v>
      </c>
      <c r="B216" s="14" t="s">
        <v>368</v>
      </c>
      <c r="C216" s="1" t="s">
        <v>381</v>
      </c>
      <c r="D216" s="1" t="s">
        <v>57</v>
      </c>
      <c r="E216" s="1" t="s">
        <v>360</v>
      </c>
      <c r="F216" s="1" t="s">
        <v>382</v>
      </c>
      <c r="G216" s="1">
        <v>4.5599999999999996</v>
      </c>
      <c r="H216" s="1">
        <v>5020</v>
      </c>
      <c r="I216" s="1">
        <v>22891.200000000001</v>
      </c>
      <c r="J216" s="1">
        <v>1824</v>
      </c>
      <c r="K216" s="1">
        <v>150</v>
      </c>
      <c r="L216" s="1">
        <v>24865.200000000001</v>
      </c>
      <c r="M216" s="1">
        <v>745.96</v>
      </c>
      <c r="N216" s="1">
        <v>25611.16</v>
      </c>
      <c r="O216" s="1">
        <v>25600</v>
      </c>
      <c r="P216" s="7">
        <v>11.16</v>
      </c>
    </row>
    <row r="217" spans="1:16">
      <c r="A217" s="2">
        <v>2713</v>
      </c>
      <c r="B217" s="17" t="s">
        <v>745</v>
      </c>
      <c r="C217" s="2" t="s">
        <v>749</v>
      </c>
      <c r="D217" s="1" t="s">
        <v>69</v>
      </c>
      <c r="E217" s="2" t="s">
        <v>27</v>
      </c>
      <c r="F217" s="2" t="s">
        <v>750</v>
      </c>
      <c r="G217" s="2">
        <v>4.5999999999999996</v>
      </c>
      <c r="H217" s="2">
        <v>4865</v>
      </c>
      <c r="I217" s="2">
        <v>22379</v>
      </c>
      <c r="J217" s="2">
        <v>3200</v>
      </c>
      <c r="K217" s="2">
        <v>80</v>
      </c>
      <c r="L217" s="2">
        <v>25659</v>
      </c>
      <c r="M217" s="2">
        <v>769.77</v>
      </c>
      <c r="N217" s="2">
        <v>26428.77</v>
      </c>
      <c r="O217" s="2">
        <v>26420</v>
      </c>
      <c r="P217" s="8">
        <v>8.77</v>
      </c>
    </row>
    <row r="218" spans="1:16">
      <c r="A218" s="1">
        <v>2548</v>
      </c>
      <c r="B218" s="15" t="s">
        <v>491</v>
      </c>
      <c r="C218" s="1" t="s">
        <v>492</v>
      </c>
      <c r="D218" s="1" t="s">
        <v>45</v>
      </c>
      <c r="E218" s="1" t="s">
        <v>27</v>
      </c>
      <c r="F218" s="1" t="s">
        <v>493</v>
      </c>
      <c r="G218" s="1">
        <v>4.6100000000000003</v>
      </c>
      <c r="H218" s="1">
        <v>4871</v>
      </c>
      <c r="I218" s="1">
        <v>22455.31</v>
      </c>
      <c r="J218" s="1">
        <v>1844</v>
      </c>
      <c r="K218" s="1" t="s">
        <v>20</v>
      </c>
      <c r="L218" s="1">
        <v>24299.31</v>
      </c>
      <c r="M218" s="1">
        <v>728.97929999999997</v>
      </c>
      <c r="N218" s="1">
        <v>25028.289000000001</v>
      </c>
      <c r="O218" s="1">
        <v>25000</v>
      </c>
      <c r="P218" s="7">
        <v>28.289300000000001</v>
      </c>
    </row>
    <row r="219" spans="1:16">
      <c r="A219" s="2">
        <v>2710</v>
      </c>
      <c r="B219" s="16" t="s">
        <v>729</v>
      </c>
      <c r="C219" s="2" t="s">
        <v>740</v>
      </c>
      <c r="D219" s="1" t="s">
        <v>57</v>
      </c>
      <c r="E219" s="2" t="s">
        <v>271</v>
      </c>
      <c r="F219" s="2" t="s">
        <v>741</v>
      </c>
      <c r="G219" s="2">
        <v>4.63</v>
      </c>
      <c r="H219" s="2">
        <v>4850</v>
      </c>
      <c r="I219" s="2">
        <v>22455.5</v>
      </c>
      <c r="J219" s="2">
        <v>1944</v>
      </c>
      <c r="K219" s="2">
        <v>80</v>
      </c>
      <c r="L219" s="2">
        <v>24479.5</v>
      </c>
      <c r="M219" s="2">
        <v>734.39</v>
      </c>
      <c r="N219" s="2">
        <v>25213.89</v>
      </c>
      <c r="O219" s="2">
        <v>25200</v>
      </c>
      <c r="P219" s="8">
        <v>13.88</v>
      </c>
    </row>
    <row r="220" spans="1:16">
      <c r="A220" s="1">
        <v>2604</v>
      </c>
      <c r="B220" s="15" t="s">
        <v>505</v>
      </c>
      <c r="C220" s="1" t="s">
        <v>506</v>
      </c>
      <c r="D220" s="1" t="s">
        <v>65</v>
      </c>
      <c r="E220" s="1" t="s">
        <v>72</v>
      </c>
      <c r="F220" s="1" t="s">
        <v>507</v>
      </c>
      <c r="G220" s="1">
        <v>4.67</v>
      </c>
      <c r="H220" s="1">
        <v>4851</v>
      </c>
      <c r="I220" s="1">
        <v>22654.17</v>
      </c>
      <c r="J220" s="1">
        <v>1821.3</v>
      </c>
      <c r="K220" s="1">
        <v>2200</v>
      </c>
      <c r="L220" s="1">
        <v>26675.47</v>
      </c>
      <c r="M220" s="1">
        <v>800.26409999999998</v>
      </c>
      <c r="N220" s="1">
        <v>27475.734</v>
      </c>
      <c r="O220" s="1">
        <v>27470</v>
      </c>
      <c r="P220" s="7">
        <v>5.7340999999999998</v>
      </c>
    </row>
    <row r="221" spans="1:16">
      <c r="A221" s="1">
        <v>2442</v>
      </c>
      <c r="B221" s="14" t="s">
        <v>115</v>
      </c>
      <c r="C221" s="1" t="s">
        <v>116</v>
      </c>
      <c r="D221" s="1" t="s">
        <v>117</v>
      </c>
      <c r="E221" s="1" t="s">
        <v>118</v>
      </c>
      <c r="F221" s="1" t="s">
        <v>119</v>
      </c>
      <c r="G221" s="1">
        <v>4.7</v>
      </c>
      <c r="H221" s="1">
        <v>4980</v>
      </c>
      <c r="I221" s="1">
        <v>23406</v>
      </c>
      <c r="J221" s="1">
        <v>2820</v>
      </c>
      <c r="K221" s="1" t="s">
        <v>20</v>
      </c>
      <c r="L221" s="1">
        <v>26226</v>
      </c>
      <c r="M221" s="1">
        <v>786.78</v>
      </c>
      <c r="N221" s="1">
        <v>27012.78</v>
      </c>
      <c r="O221" s="1">
        <v>27010</v>
      </c>
      <c r="P221" s="7">
        <v>2.78</v>
      </c>
    </row>
    <row r="222" spans="1:16">
      <c r="A222" s="1">
        <v>2452</v>
      </c>
      <c r="B222" s="15" t="s">
        <v>146</v>
      </c>
      <c r="C222" s="1" t="s">
        <v>155</v>
      </c>
      <c r="D222" s="1" t="s">
        <v>156</v>
      </c>
      <c r="E222" s="1" t="s">
        <v>157</v>
      </c>
      <c r="F222" s="1" t="s">
        <v>158</v>
      </c>
      <c r="G222" s="1">
        <v>4.7</v>
      </c>
      <c r="H222" s="1">
        <v>4962</v>
      </c>
      <c r="I222" s="1">
        <v>23321.4</v>
      </c>
      <c r="J222" s="1">
        <v>2820</v>
      </c>
      <c r="K222" s="1" t="s">
        <v>20</v>
      </c>
      <c r="L222" s="1">
        <v>26141.4</v>
      </c>
      <c r="M222" s="1">
        <v>784.24</v>
      </c>
      <c r="N222" s="1">
        <v>26925.64</v>
      </c>
      <c r="O222" s="1">
        <v>26920</v>
      </c>
      <c r="P222" s="7">
        <v>5.64</v>
      </c>
    </row>
    <row r="223" spans="1:16">
      <c r="A223" s="1">
        <v>2603</v>
      </c>
      <c r="B223" s="14" t="s">
        <v>498</v>
      </c>
      <c r="C223" s="1" t="s">
        <v>503</v>
      </c>
      <c r="D223" s="1" t="s">
        <v>62</v>
      </c>
      <c r="E223" s="1" t="s">
        <v>72</v>
      </c>
      <c r="F223" s="1" t="s">
        <v>504</v>
      </c>
      <c r="G223" s="1">
        <v>4.72</v>
      </c>
      <c r="H223" s="1">
        <v>4851</v>
      </c>
      <c r="I223" s="1">
        <v>22896.720000000001</v>
      </c>
      <c r="J223" s="1">
        <v>1840.8</v>
      </c>
      <c r="K223" s="1">
        <v>1800</v>
      </c>
      <c r="L223" s="1">
        <v>26537.52</v>
      </c>
      <c r="M223" s="1">
        <v>796.12559999999996</v>
      </c>
      <c r="N223" s="1">
        <v>27333.646000000001</v>
      </c>
      <c r="O223" s="1">
        <v>27300</v>
      </c>
      <c r="P223" s="7">
        <v>33.645600000000002</v>
      </c>
    </row>
    <row r="224" spans="1:16">
      <c r="A224" s="1">
        <v>2476</v>
      </c>
      <c r="B224" s="14" t="s">
        <v>240</v>
      </c>
      <c r="C224" s="1" t="s">
        <v>246</v>
      </c>
      <c r="D224" s="1" t="s">
        <v>31</v>
      </c>
      <c r="E224" s="1" t="s">
        <v>247</v>
      </c>
      <c r="F224" s="1" t="s">
        <v>248</v>
      </c>
      <c r="G224" s="1">
        <v>4.76</v>
      </c>
      <c r="H224" s="1">
        <v>5041</v>
      </c>
      <c r="I224" s="1">
        <v>23995.16</v>
      </c>
      <c r="J224" s="1">
        <v>2856</v>
      </c>
      <c r="K224" s="1">
        <v>2000</v>
      </c>
      <c r="L224" s="1">
        <v>28851.16</v>
      </c>
      <c r="M224" s="1">
        <v>865.53</v>
      </c>
      <c r="N224" s="1">
        <v>29716.69</v>
      </c>
      <c r="O224" s="1">
        <v>29710</v>
      </c>
      <c r="P224" s="7">
        <v>6.69</v>
      </c>
    </row>
    <row r="225" spans="1:16">
      <c r="A225" s="1">
        <v>2473</v>
      </c>
      <c r="B225" s="15" t="s">
        <v>240</v>
      </c>
      <c r="C225" s="1" t="s">
        <v>241</v>
      </c>
      <c r="D225" s="1" t="s">
        <v>31</v>
      </c>
      <c r="E225" s="1" t="s">
        <v>144</v>
      </c>
      <c r="F225" s="1" t="s">
        <v>242</v>
      </c>
      <c r="G225" s="1">
        <v>4.7699999999999996</v>
      </c>
      <c r="H225" s="1">
        <v>5024</v>
      </c>
      <c r="I225" s="1">
        <v>23964.48</v>
      </c>
      <c r="J225" s="1">
        <v>2862</v>
      </c>
      <c r="K225" s="1" t="s">
        <v>20</v>
      </c>
      <c r="L225" s="1">
        <v>26826.48</v>
      </c>
      <c r="M225" s="1">
        <v>804.79</v>
      </c>
      <c r="N225" s="1">
        <v>27631.27</v>
      </c>
      <c r="O225" s="1">
        <v>27631</v>
      </c>
      <c r="P225" s="7">
        <v>0.27</v>
      </c>
    </row>
    <row r="226" spans="1:16">
      <c r="A226" s="2">
        <v>2671</v>
      </c>
      <c r="B226" s="17" t="s">
        <v>659</v>
      </c>
      <c r="C226" s="2" t="s">
        <v>660</v>
      </c>
      <c r="D226" s="1" t="s">
        <v>62</v>
      </c>
      <c r="E226" s="2" t="s">
        <v>661</v>
      </c>
      <c r="F226" s="2" t="s">
        <v>662</v>
      </c>
      <c r="G226" s="2">
        <v>4.7699999999999996</v>
      </c>
      <c r="H226" s="2">
        <v>4850</v>
      </c>
      <c r="I226" s="2">
        <v>23134.5</v>
      </c>
      <c r="J226" s="2">
        <v>2862</v>
      </c>
      <c r="K226" s="2" t="s">
        <v>20</v>
      </c>
      <c r="L226" s="2">
        <v>25996.5</v>
      </c>
      <c r="M226" s="2">
        <v>779.9</v>
      </c>
      <c r="N226" s="2">
        <v>26776.400000000001</v>
      </c>
      <c r="O226" s="2">
        <v>26700</v>
      </c>
      <c r="P226" s="8">
        <v>76.39</v>
      </c>
    </row>
    <row r="227" spans="1:16">
      <c r="A227" s="1">
        <v>2568</v>
      </c>
      <c r="B227" s="14" t="s">
        <v>399</v>
      </c>
      <c r="C227" s="1" t="s">
        <v>401</v>
      </c>
      <c r="D227" s="1" t="s">
        <v>87</v>
      </c>
      <c r="E227" s="1" t="s">
        <v>181</v>
      </c>
      <c r="F227" s="1" t="s">
        <v>402</v>
      </c>
      <c r="G227" s="1">
        <v>4.88</v>
      </c>
      <c r="H227" s="1">
        <v>5036</v>
      </c>
      <c r="I227" s="1">
        <v>24575.68</v>
      </c>
      <c r="J227" s="1">
        <v>1952</v>
      </c>
      <c r="K227" s="1" t="s">
        <v>20</v>
      </c>
      <c r="L227" s="1">
        <v>26527.68</v>
      </c>
      <c r="M227" s="1">
        <v>795.83</v>
      </c>
      <c r="N227" s="1">
        <v>27323.51</v>
      </c>
      <c r="O227" s="1">
        <v>27320</v>
      </c>
      <c r="P227" s="7">
        <v>3.51</v>
      </c>
    </row>
    <row r="228" spans="1:16">
      <c r="A228" s="2">
        <v>2646</v>
      </c>
      <c r="B228" s="16" t="s">
        <v>601</v>
      </c>
      <c r="C228" s="2" t="s">
        <v>602</v>
      </c>
      <c r="D228" s="1" t="s">
        <v>45</v>
      </c>
      <c r="E228" s="2" t="s">
        <v>157</v>
      </c>
      <c r="F228" s="2" t="s">
        <v>603</v>
      </c>
      <c r="G228" s="2">
        <v>4.92</v>
      </c>
      <c r="H228" s="2">
        <v>5103</v>
      </c>
      <c r="I228" s="2">
        <v>25106.76</v>
      </c>
      <c r="J228" s="2">
        <v>2952</v>
      </c>
      <c r="K228" s="2" t="s">
        <v>20</v>
      </c>
      <c r="L228" s="2">
        <v>28058.76</v>
      </c>
      <c r="M228" s="2">
        <v>841.76</v>
      </c>
      <c r="N228" s="2">
        <v>28900.52</v>
      </c>
      <c r="O228" s="2">
        <v>28900</v>
      </c>
      <c r="P228" s="8">
        <v>0.52</v>
      </c>
    </row>
    <row r="229" spans="1:16">
      <c r="A229" s="1">
        <v>2462</v>
      </c>
      <c r="B229" s="15" t="s">
        <v>193</v>
      </c>
      <c r="C229" s="1" t="s">
        <v>197</v>
      </c>
      <c r="D229" s="1" t="s">
        <v>198</v>
      </c>
      <c r="E229" s="1" t="s">
        <v>157</v>
      </c>
      <c r="F229" s="1" t="s">
        <v>200</v>
      </c>
      <c r="G229" s="1">
        <v>4.9400000000000004</v>
      </c>
      <c r="H229" s="1" t="s">
        <v>20</v>
      </c>
      <c r="I229" s="1" t="s">
        <v>20</v>
      </c>
      <c r="J229" s="1" t="s">
        <v>20</v>
      </c>
      <c r="K229" s="1" t="s">
        <v>20</v>
      </c>
      <c r="L229" s="1" t="s">
        <v>20</v>
      </c>
      <c r="M229" s="1" t="s">
        <v>20</v>
      </c>
      <c r="N229" s="1" t="s">
        <v>20</v>
      </c>
      <c r="O229" s="1" t="s">
        <v>20</v>
      </c>
      <c r="P229" s="7" t="s">
        <v>20</v>
      </c>
    </row>
    <row r="230" spans="1:16">
      <c r="A230" s="1">
        <v>2456</v>
      </c>
      <c r="B230" s="15" t="s">
        <v>170</v>
      </c>
      <c r="C230" s="1" t="s">
        <v>171</v>
      </c>
      <c r="D230" s="1" t="s">
        <v>172</v>
      </c>
      <c r="E230" s="1" t="s">
        <v>42</v>
      </c>
      <c r="F230" s="1" t="s">
        <v>173</v>
      </c>
      <c r="G230" s="1">
        <v>4.95</v>
      </c>
      <c r="H230" s="1" t="s">
        <v>20</v>
      </c>
      <c r="I230" s="1" t="s">
        <v>20</v>
      </c>
      <c r="J230" s="1" t="s">
        <v>20</v>
      </c>
      <c r="K230" s="1" t="s">
        <v>20</v>
      </c>
      <c r="L230" s="1" t="s">
        <v>20</v>
      </c>
      <c r="M230" s="1" t="s">
        <v>20</v>
      </c>
      <c r="N230" s="1" t="s">
        <v>20</v>
      </c>
      <c r="O230" s="1" t="s">
        <v>20</v>
      </c>
      <c r="P230" s="7" t="s">
        <v>20</v>
      </c>
    </row>
    <row r="231" spans="1:16">
      <c r="A231" s="1">
        <v>2497</v>
      </c>
      <c r="B231" s="15" t="s">
        <v>266</v>
      </c>
      <c r="C231" s="1" t="s">
        <v>297</v>
      </c>
      <c r="D231" s="1" t="s">
        <v>45</v>
      </c>
      <c r="E231" s="1" t="s">
        <v>53</v>
      </c>
      <c r="F231" s="1" t="s">
        <v>298</v>
      </c>
      <c r="G231" s="1">
        <v>5</v>
      </c>
      <c r="H231" s="1">
        <v>5013</v>
      </c>
      <c r="I231" s="1">
        <v>25065</v>
      </c>
      <c r="J231" s="1">
        <v>2000</v>
      </c>
      <c r="K231" s="1" t="s">
        <v>20</v>
      </c>
      <c r="L231" s="1">
        <v>27065</v>
      </c>
      <c r="M231" s="1">
        <v>811.95</v>
      </c>
      <c r="N231" s="1">
        <v>27876.95</v>
      </c>
      <c r="O231" s="1">
        <v>27870</v>
      </c>
      <c r="P231" s="7">
        <v>6.95</v>
      </c>
    </row>
    <row r="232" spans="1:16">
      <c r="A232" s="1">
        <v>2583</v>
      </c>
      <c r="B232" s="15" t="s">
        <v>433</v>
      </c>
      <c r="C232" s="1" t="s">
        <v>434</v>
      </c>
      <c r="D232" s="1" t="s">
        <v>38</v>
      </c>
      <c r="E232" s="1" t="s">
        <v>181</v>
      </c>
      <c r="F232" s="1" t="s">
        <v>435</v>
      </c>
      <c r="G232" s="1">
        <v>5.05</v>
      </c>
      <c r="H232" s="1">
        <v>4850</v>
      </c>
      <c r="I232" s="1">
        <v>24492.5</v>
      </c>
      <c r="J232" s="1">
        <v>3030</v>
      </c>
      <c r="K232" s="1" t="s">
        <v>20</v>
      </c>
      <c r="L232" s="1">
        <v>27522.5</v>
      </c>
      <c r="M232" s="1">
        <v>825.67499999999995</v>
      </c>
      <c r="N232" s="1">
        <v>28348.18</v>
      </c>
      <c r="O232" s="1">
        <v>28350</v>
      </c>
      <c r="P232" s="7">
        <v>-1.83</v>
      </c>
    </row>
    <row r="233" spans="1:16">
      <c r="A233" s="1">
        <v>2485</v>
      </c>
      <c r="B233" s="15" t="s">
        <v>266</v>
      </c>
      <c r="C233" s="1" t="s">
        <v>273</v>
      </c>
      <c r="D233" s="1" t="s">
        <v>38</v>
      </c>
      <c r="E233" s="1" t="s">
        <v>247</v>
      </c>
      <c r="F233" s="1" t="s">
        <v>274</v>
      </c>
      <c r="G233" s="1">
        <v>5.07</v>
      </c>
      <c r="H233" s="1">
        <v>5013</v>
      </c>
      <c r="I233" s="1">
        <v>25415.91</v>
      </c>
      <c r="J233" s="1">
        <v>2028</v>
      </c>
      <c r="K233" s="1">
        <v>2000</v>
      </c>
      <c r="L233" s="1">
        <v>29443.91</v>
      </c>
      <c r="M233" s="1">
        <v>883.32</v>
      </c>
      <c r="N233" s="1">
        <v>30327.23</v>
      </c>
      <c r="O233" s="1">
        <v>30320</v>
      </c>
      <c r="P233" s="7">
        <v>7.23</v>
      </c>
    </row>
    <row r="234" spans="1:16">
      <c r="A234" s="1">
        <v>2624</v>
      </c>
      <c r="B234" s="15" t="s">
        <v>551</v>
      </c>
      <c r="C234" s="1" t="s">
        <v>554</v>
      </c>
      <c r="D234" s="1" t="s">
        <v>52</v>
      </c>
      <c r="E234" s="1" t="s">
        <v>42</v>
      </c>
      <c r="F234" s="1" t="s">
        <v>555</v>
      </c>
      <c r="G234" s="1">
        <v>5.08</v>
      </c>
      <c r="H234" s="1">
        <v>4946</v>
      </c>
      <c r="I234" s="1">
        <v>25125.68</v>
      </c>
      <c r="J234" s="1">
        <v>3472</v>
      </c>
      <c r="K234" s="1">
        <v>200</v>
      </c>
      <c r="L234" s="1">
        <v>28797.68</v>
      </c>
      <c r="M234" s="1">
        <v>863.93039999999996</v>
      </c>
      <c r="N234" s="1">
        <v>29661.61</v>
      </c>
      <c r="O234" s="1">
        <v>29660</v>
      </c>
      <c r="P234" s="7">
        <v>1.6104000000000001</v>
      </c>
    </row>
    <row r="235" spans="1:16">
      <c r="A235" s="1">
        <v>2584</v>
      </c>
      <c r="B235" s="14" t="s">
        <v>433</v>
      </c>
      <c r="C235" s="1" t="s">
        <v>436</v>
      </c>
      <c r="D235" s="1" t="s">
        <v>31</v>
      </c>
      <c r="E235" s="1" t="s">
        <v>437</v>
      </c>
      <c r="F235" s="1" t="s">
        <v>438</v>
      </c>
      <c r="G235" s="1">
        <v>5.15</v>
      </c>
      <c r="H235" s="1">
        <v>4850</v>
      </c>
      <c r="I235" s="1">
        <v>24977.5</v>
      </c>
      <c r="J235" s="1">
        <v>3090</v>
      </c>
      <c r="K235" s="1">
        <v>100</v>
      </c>
      <c r="L235" s="1">
        <v>28167.5</v>
      </c>
      <c r="M235" s="1">
        <v>845.02499999999998</v>
      </c>
      <c r="N235" s="1">
        <v>29012.53</v>
      </c>
      <c r="O235" s="1">
        <v>29000</v>
      </c>
      <c r="P235" s="7">
        <v>12.53</v>
      </c>
    </row>
    <row r="236" spans="1:16">
      <c r="A236" s="1">
        <v>2569</v>
      </c>
      <c r="B236" s="15" t="s">
        <v>399</v>
      </c>
      <c r="C236" s="1" t="s">
        <v>403</v>
      </c>
      <c r="D236" s="1" t="s">
        <v>31</v>
      </c>
      <c r="E236" s="1" t="s">
        <v>360</v>
      </c>
      <c r="F236" s="1" t="s">
        <v>404</v>
      </c>
      <c r="G236" s="1">
        <v>5.2</v>
      </c>
      <c r="H236" s="1">
        <v>5036</v>
      </c>
      <c r="I236" s="1">
        <v>26187.200000000001</v>
      </c>
      <c r="J236" s="1">
        <v>2080</v>
      </c>
      <c r="K236" s="1">
        <v>200</v>
      </c>
      <c r="L236" s="1">
        <v>28467.200000000001</v>
      </c>
      <c r="M236" s="1">
        <v>854.02</v>
      </c>
      <c r="N236" s="1">
        <v>29321.22</v>
      </c>
      <c r="O236" s="1">
        <v>29320</v>
      </c>
      <c r="P236" s="7">
        <v>1.22</v>
      </c>
    </row>
    <row r="237" spans="1:16">
      <c r="A237" s="2">
        <v>2678</v>
      </c>
      <c r="B237" s="16" t="s">
        <v>670</v>
      </c>
      <c r="C237" s="2" t="s">
        <v>672</v>
      </c>
      <c r="D237" s="1" t="s">
        <v>45</v>
      </c>
      <c r="E237" s="2" t="s">
        <v>247</v>
      </c>
      <c r="F237" s="2" t="s">
        <v>673</v>
      </c>
      <c r="G237" s="2">
        <v>5.21</v>
      </c>
      <c r="H237" s="2">
        <v>4860</v>
      </c>
      <c r="I237" s="2">
        <v>25320.6</v>
      </c>
      <c r="J237" s="2">
        <v>3126</v>
      </c>
      <c r="K237" s="2">
        <v>1800</v>
      </c>
      <c r="L237" s="2">
        <v>30246.6</v>
      </c>
      <c r="M237" s="2">
        <v>907.4</v>
      </c>
      <c r="N237" s="2">
        <v>31154</v>
      </c>
      <c r="O237" s="2">
        <v>31000</v>
      </c>
      <c r="P237" s="8">
        <v>154</v>
      </c>
    </row>
    <row r="238" spans="1:16">
      <c r="A238" s="1">
        <v>2491</v>
      </c>
      <c r="B238" s="15" t="s">
        <v>266</v>
      </c>
      <c r="C238" s="1" t="s">
        <v>284</v>
      </c>
      <c r="D238" s="1" t="s">
        <v>17</v>
      </c>
      <c r="E238" s="1" t="s">
        <v>247</v>
      </c>
      <c r="F238" s="1" t="s">
        <v>285</v>
      </c>
      <c r="G238" s="1">
        <v>5.31</v>
      </c>
      <c r="H238" s="1">
        <v>5013</v>
      </c>
      <c r="I238" s="1">
        <v>26619.03</v>
      </c>
      <c r="J238" s="1">
        <v>2124</v>
      </c>
      <c r="K238" s="1">
        <v>1800</v>
      </c>
      <c r="L238" s="1">
        <v>30543.03</v>
      </c>
      <c r="M238" s="1">
        <v>916.29</v>
      </c>
      <c r="N238" s="1">
        <v>31459.32</v>
      </c>
      <c r="O238" s="1">
        <v>31450</v>
      </c>
      <c r="P238" s="7">
        <v>9.32</v>
      </c>
    </row>
    <row r="239" spans="1:16">
      <c r="A239" s="2">
        <v>2639</v>
      </c>
      <c r="B239" s="17" t="s">
        <v>586</v>
      </c>
      <c r="C239" s="2" t="s">
        <v>587</v>
      </c>
      <c r="D239" s="1" t="s">
        <v>62</v>
      </c>
      <c r="E239" s="2" t="s">
        <v>39</v>
      </c>
      <c r="F239" s="2" t="s">
        <v>588</v>
      </c>
      <c r="G239" s="2">
        <v>5.31</v>
      </c>
      <c r="H239" s="2">
        <v>4946</v>
      </c>
      <c r="I239" s="2">
        <v>26263.26</v>
      </c>
      <c r="J239" s="2">
        <v>3186</v>
      </c>
      <c r="K239" s="2" t="s">
        <v>20</v>
      </c>
      <c r="L239" s="2">
        <v>29449.26</v>
      </c>
      <c r="M239" s="2">
        <v>883.48</v>
      </c>
      <c r="N239" s="2">
        <v>30332.74</v>
      </c>
      <c r="O239" s="2">
        <v>30330</v>
      </c>
      <c r="P239" s="8">
        <v>2.74</v>
      </c>
    </row>
    <row r="240" spans="1:16">
      <c r="A240" s="1">
        <v>2540</v>
      </c>
      <c r="B240" s="15" t="s">
        <v>473</v>
      </c>
      <c r="C240" s="1" t="s">
        <v>388</v>
      </c>
      <c r="D240" s="1" t="s">
        <v>57</v>
      </c>
      <c r="E240" s="1" t="s">
        <v>42</v>
      </c>
      <c r="F240" s="1" t="s">
        <v>474</v>
      </c>
      <c r="G240" s="1">
        <v>5.32</v>
      </c>
      <c r="H240" s="1">
        <v>5041</v>
      </c>
      <c r="I240" s="1">
        <v>26818</v>
      </c>
      <c r="J240" s="1">
        <v>2128</v>
      </c>
      <c r="K240" s="1">
        <v>300</v>
      </c>
      <c r="L240" s="1">
        <v>29246</v>
      </c>
      <c r="M240" s="1">
        <v>877.38</v>
      </c>
      <c r="N240" s="1">
        <v>30123.38</v>
      </c>
      <c r="O240" s="1">
        <v>30120</v>
      </c>
      <c r="P240" s="7">
        <v>3.38</v>
      </c>
    </row>
    <row r="241" spans="1:16">
      <c r="A241" s="2">
        <v>2691</v>
      </c>
      <c r="B241" s="17" t="s">
        <v>686</v>
      </c>
      <c r="C241" s="2" t="s">
        <v>700</v>
      </c>
      <c r="D241" s="1" t="s">
        <v>62</v>
      </c>
      <c r="E241" s="2" t="s">
        <v>360</v>
      </c>
      <c r="F241" s="2" t="s">
        <v>701</v>
      </c>
      <c r="G241" s="2">
        <v>5.34</v>
      </c>
      <c r="H241" s="2">
        <v>4860</v>
      </c>
      <c r="I241" s="2">
        <v>25952.400000000001</v>
      </c>
      <c r="J241" s="2">
        <v>3204</v>
      </c>
      <c r="K241" s="2">
        <v>200</v>
      </c>
      <c r="L241" s="2">
        <v>29356.400000000001</v>
      </c>
      <c r="M241" s="2">
        <v>880.69</v>
      </c>
      <c r="N241" s="2">
        <v>30237.09</v>
      </c>
      <c r="O241" s="2">
        <v>30230</v>
      </c>
      <c r="P241" s="8">
        <v>7.09</v>
      </c>
    </row>
    <row r="242" spans="1:16">
      <c r="A242" s="2">
        <v>2649</v>
      </c>
      <c r="B242" s="17" t="s">
        <v>608</v>
      </c>
      <c r="C242" s="2" t="s">
        <v>611</v>
      </c>
      <c r="D242" s="1" t="s">
        <v>57</v>
      </c>
      <c r="E242" s="2" t="s">
        <v>72</v>
      </c>
      <c r="F242" s="2" t="s">
        <v>612</v>
      </c>
      <c r="G242" s="2">
        <v>5.36</v>
      </c>
      <c r="H242" s="2">
        <v>4890</v>
      </c>
      <c r="I242" s="2">
        <v>26210.400000000001</v>
      </c>
      <c r="J242" s="2">
        <v>3216</v>
      </c>
      <c r="K242" s="2">
        <v>2000</v>
      </c>
      <c r="L242" s="2">
        <v>31426.400000000001</v>
      </c>
      <c r="M242" s="2">
        <v>942.79</v>
      </c>
      <c r="N242" s="2">
        <v>32369.19</v>
      </c>
      <c r="O242" s="2">
        <v>32300</v>
      </c>
      <c r="P242" s="8">
        <v>69.19</v>
      </c>
    </row>
    <row r="243" spans="1:16">
      <c r="A243" s="1">
        <v>2516</v>
      </c>
      <c r="B243" s="14" t="s">
        <v>314</v>
      </c>
      <c r="C243" s="1" t="s">
        <v>334</v>
      </c>
      <c r="D243" s="1" t="s">
        <v>31</v>
      </c>
      <c r="E243" s="1" t="s">
        <v>181</v>
      </c>
      <c r="F243" s="1" t="s">
        <v>335</v>
      </c>
      <c r="G243" s="1">
        <v>5.48</v>
      </c>
      <c r="H243" s="1">
        <v>5003</v>
      </c>
      <c r="I243" s="1">
        <v>27416.44</v>
      </c>
      <c r="J243" s="1">
        <v>2192</v>
      </c>
      <c r="K243" s="1" t="s">
        <v>20</v>
      </c>
      <c r="L243" s="1">
        <v>29608.44</v>
      </c>
      <c r="M243" s="1">
        <v>888.25</v>
      </c>
      <c r="N243" s="1">
        <v>30496.69</v>
      </c>
      <c r="O243" s="1">
        <v>30490</v>
      </c>
      <c r="P243" s="7">
        <v>6.69</v>
      </c>
    </row>
    <row r="244" spans="1:16">
      <c r="A244" s="1">
        <v>2498</v>
      </c>
      <c r="B244" s="14" t="s">
        <v>266</v>
      </c>
      <c r="C244" s="1" t="s">
        <v>299</v>
      </c>
      <c r="D244" s="1" t="s">
        <v>48</v>
      </c>
      <c r="E244" s="1" t="s">
        <v>181</v>
      </c>
      <c r="F244" s="1" t="s">
        <v>300</v>
      </c>
      <c r="G244" s="1">
        <v>5.5</v>
      </c>
      <c r="H244" s="1">
        <v>5013</v>
      </c>
      <c r="I244" s="1">
        <v>27571.5</v>
      </c>
      <c r="J244" s="1">
        <v>2200</v>
      </c>
      <c r="K244" s="1" t="s">
        <v>20</v>
      </c>
      <c r="L244" s="1">
        <v>29771.5</v>
      </c>
      <c r="M244" s="1">
        <v>893.15</v>
      </c>
      <c r="N244" s="1">
        <v>30664.65</v>
      </c>
      <c r="O244" s="1">
        <v>30660</v>
      </c>
      <c r="P244" s="7">
        <v>4.6500000000000004</v>
      </c>
    </row>
    <row r="245" spans="1:16">
      <c r="A245" s="1">
        <v>2511</v>
      </c>
      <c r="B245" s="15" t="s">
        <v>314</v>
      </c>
      <c r="C245" s="1" t="s">
        <v>325</v>
      </c>
      <c r="D245" s="1" t="s">
        <v>17</v>
      </c>
      <c r="E245" s="1" t="s">
        <v>271</v>
      </c>
      <c r="F245" s="1" t="s">
        <v>326</v>
      </c>
      <c r="G245" s="1">
        <v>5.67</v>
      </c>
      <c r="H245" s="1">
        <v>5003</v>
      </c>
      <c r="I245" s="1">
        <v>28367.01</v>
      </c>
      <c r="J245" s="1">
        <v>3128</v>
      </c>
      <c r="K245" s="1" t="s">
        <v>20</v>
      </c>
      <c r="L245" s="1">
        <v>31495.01</v>
      </c>
      <c r="M245" s="1">
        <v>944.85</v>
      </c>
      <c r="N245" s="1">
        <v>32439.86</v>
      </c>
      <c r="O245" s="1">
        <v>32400</v>
      </c>
      <c r="P245" s="7">
        <v>39.86</v>
      </c>
    </row>
    <row r="246" spans="1:16">
      <c r="A246" s="1">
        <v>2523</v>
      </c>
      <c r="B246" s="15" t="s">
        <v>314</v>
      </c>
      <c r="C246" s="1" t="s">
        <v>348</v>
      </c>
      <c r="D246" s="1" t="s">
        <v>65</v>
      </c>
      <c r="E246" s="1" t="s">
        <v>247</v>
      </c>
      <c r="F246" s="1" t="s">
        <v>349</v>
      </c>
      <c r="G246" s="1">
        <v>5.72</v>
      </c>
      <c r="H246" s="1">
        <v>5003</v>
      </c>
      <c r="I246" s="1">
        <v>28617.16</v>
      </c>
      <c r="J246" s="1">
        <v>2288</v>
      </c>
      <c r="K246" s="1">
        <v>1800</v>
      </c>
      <c r="L246" s="1">
        <v>32705.16</v>
      </c>
      <c r="M246" s="1">
        <v>981.15</v>
      </c>
      <c r="N246" s="1">
        <v>33686.31</v>
      </c>
      <c r="O246" s="1">
        <v>33680</v>
      </c>
      <c r="P246" s="7">
        <v>6.31</v>
      </c>
    </row>
    <row r="247" spans="1:16">
      <c r="A247" s="1">
        <v>2462</v>
      </c>
      <c r="B247" s="14" t="s">
        <v>193</v>
      </c>
      <c r="C247" s="1" t="s">
        <v>197</v>
      </c>
      <c r="D247" s="1" t="s">
        <v>198</v>
      </c>
      <c r="E247" s="1" t="s">
        <v>157</v>
      </c>
      <c r="F247" s="1" t="s">
        <v>199</v>
      </c>
      <c r="G247" s="1">
        <v>6.02</v>
      </c>
      <c r="H247" s="1" t="s">
        <v>20</v>
      </c>
      <c r="I247" s="1" t="s">
        <v>20</v>
      </c>
      <c r="J247" s="1" t="s">
        <v>20</v>
      </c>
      <c r="K247" s="1" t="s">
        <v>20</v>
      </c>
      <c r="L247" s="1" t="s">
        <v>20</v>
      </c>
      <c r="M247" s="1" t="s">
        <v>20</v>
      </c>
      <c r="N247" s="1" t="s">
        <v>20</v>
      </c>
      <c r="O247" s="1" t="s">
        <v>20</v>
      </c>
      <c r="P247" s="7" t="s">
        <v>20</v>
      </c>
    </row>
    <row r="248" spans="1:16">
      <c r="A248" s="1">
        <v>2515</v>
      </c>
      <c r="B248" s="15" t="s">
        <v>314</v>
      </c>
      <c r="C248" s="1" t="s">
        <v>56</v>
      </c>
      <c r="D248" s="1" t="s">
        <v>38</v>
      </c>
      <c r="E248" s="1" t="s">
        <v>27</v>
      </c>
      <c r="F248" s="1" t="s">
        <v>333</v>
      </c>
      <c r="G248" s="1">
        <v>6.13</v>
      </c>
      <c r="H248" s="1">
        <v>5003</v>
      </c>
      <c r="I248" s="1">
        <v>30668.39</v>
      </c>
      <c r="J248" s="1">
        <v>2452</v>
      </c>
      <c r="K248" s="1" t="s">
        <v>20</v>
      </c>
      <c r="L248" s="1">
        <v>33120.39</v>
      </c>
      <c r="M248" s="1">
        <v>993.61</v>
      </c>
      <c r="N248" s="1">
        <v>34114</v>
      </c>
      <c r="O248" s="1">
        <v>34100</v>
      </c>
      <c r="P248" s="7">
        <v>14</v>
      </c>
    </row>
    <row r="249" spans="1:16">
      <c r="A249" s="1">
        <v>2630</v>
      </c>
      <c r="B249" s="15" t="s">
        <v>567</v>
      </c>
      <c r="C249" s="1" t="s">
        <v>568</v>
      </c>
      <c r="D249" s="1" t="s">
        <v>31</v>
      </c>
      <c r="E249" s="1" t="s">
        <v>72</v>
      </c>
      <c r="F249" s="1" t="s">
        <v>569</v>
      </c>
      <c r="G249" s="1">
        <v>6.13</v>
      </c>
      <c r="H249" s="1">
        <v>4932</v>
      </c>
      <c r="I249" s="1">
        <v>30233.16</v>
      </c>
      <c r="J249" s="1">
        <v>3678</v>
      </c>
      <c r="K249" s="1">
        <v>2000</v>
      </c>
      <c r="L249" s="1">
        <v>35911.160000000003</v>
      </c>
      <c r="M249" s="1">
        <v>1077.3348000000001</v>
      </c>
      <c r="N249" s="1">
        <v>36988.495000000003</v>
      </c>
      <c r="O249" s="1">
        <v>36980</v>
      </c>
      <c r="P249" s="7">
        <v>8.4947999999999997</v>
      </c>
    </row>
    <row r="250" spans="1:16">
      <c r="A250" s="2">
        <v>2705</v>
      </c>
      <c r="B250" s="17" t="s">
        <v>729</v>
      </c>
      <c r="C250" s="2" t="s">
        <v>730</v>
      </c>
      <c r="D250" s="1" t="s">
        <v>69</v>
      </c>
      <c r="E250" s="2" t="s">
        <v>437</v>
      </c>
      <c r="F250" s="2" t="s">
        <v>731</v>
      </c>
      <c r="G250" s="2">
        <v>6.17</v>
      </c>
      <c r="H250" s="2">
        <v>4860</v>
      </c>
      <c r="I250" s="2">
        <v>29986.2</v>
      </c>
      <c r="J250" s="2">
        <v>3085</v>
      </c>
      <c r="K250" s="2">
        <v>80</v>
      </c>
      <c r="L250" s="2">
        <v>33151.199999999997</v>
      </c>
      <c r="M250" s="2">
        <v>994.54</v>
      </c>
      <c r="N250" s="2">
        <v>34145.74</v>
      </c>
      <c r="O250" s="2">
        <v>34136</v>
      </c>
      <c r="P250" s="8">
        <v>9.74</v>
      </c>
    </row>
    <row r="251" spans="1:16">
      <c r="A251" s="1">
        <v>2620</v>
      </c>
      <c r="B251" s="15" t="s">
        <v>542</v>
      </c>
      <c r="C251" s="1" t="s">
        <v>543</v>
      </c>
      <c r="D251" s="1" t="s">
        <v>38</v>
      </c>
      <c r="E251" s="1" t="s">
        <v>372</v>
      </c>
      <c r="F251" s="1" t="s">
        <v>544</v>
      </c>
      <c r="G251" s="1">
        <v>6.18</v>
      </c>
      <c r="H251" s="1">
        <v>4850</v>
      </c>
      <c r="I251" s="1">
        <v>29973</v>
      </c>
      <c r="J251" s="1">
        <v>2472</v>
      </c>
      <c r="K251" s="1">
        <v>80</v>
      </c>
      <c r="L251" s="1">
        <v>32525</v>
      </c>
      <c r="M251" s="1">
        <v>975.75</v>
      </c>
      <c r="N251" s="1">
        <v>33500.75</v>
      </c>
      <c r="O251" s="1">
        <v>33500</v>
      </c>
      <c r="P251" s="7">
        <v>0.75</v>
      </c>
    </row>
    <row r="252" spans="1:16">
      <c r="A252" s="1">
        <v>2622</v>
      </c>
      <c r="B252" s="15" t="s">
        <v>548</v>
      </c>
      <c r="C252" s="1" t="s">
        <v>549</v>
      </c>
      <c r="D252" s="1" t="s">
        <v>45</v>
      </c>
      <c r="E252" s="1" t="s">
        <v>72</v>
      </c>
      <c r="F252" s="1" t="s">
        <v>550</v>
      </c>
      <c r="G252" s="1">
        <v>6.22</v>
      </c>
      <c r="H252" s="1">
        <v>4904</v>
      </c>
      <c r="I252" s="1">
        <v>30502.880000000001</v>
      </c>
      <c r="J252" s="1">
        <v>3732</v>
      </c>
      <c r="K252" s="1">
        <v>2500</v>
      </c>
      <c r="L252" s="1">
        <v>36734.879999999997</v>
      </c>
      <c r="M252" s="1">
        <v>1102.0463999999999</v>
      </c>
      <c r="N252" s="1">
        <v>37836.925999999999</v>
      </c>
      <c r="O252" s="1">
        <v>37800</v>
      </c>
      <c r="P252" s="7">
        <v>36.926400000000001</v>
      </c>
    </row>
    <row r="253" spans="1:16">
      <c r="A253" s="1">
        <v>2481</v>
      </c>
      <c r="B253" s="15" t="s">
        <v>261</v>
      </c>
      <c r="C253" s="1" t="s">
        <v>262</v>
      </c>
      <c r="D253" s="1" t="s">
        <v>57</v>
      </c>
      <c r="E253" s="1" t="s">
        <v>247</v>
      </c>
      <c r="F253" s="1" t="s">
        <v>263</v>
      </c>
      <c r="G253" s="1">
        <v>6.27</v>
      </c>
      <c r="H253" s="1">
        <v>4999</v>
      </c>
      <c r="I253" s="1">
        <v>31343.73</v>
      </c>
      <c r="J253" s="1">
        <v>2108</v>
      </c>
      <c r="K253" s="1">
        <v>2000</v>
      </c>
      <c r="L253" s="1">
        <v>35451.730000000003</v>
      </c>
      <c r="M253" s="1">
        <v>1063.55</v>
      </c>
      <c r="N253" s="1">
        <v>36515.279999999999</v>
      </c>
      <c r="O253" s="1">
        <v>36500</v>
      </c>
      <c r="P253" s="7">
        <v>15.28</v>
      </c>
    </row>
    <row r="254" spans="1:16">
      <c r="A254" s="1">
        <v>2517</v>
      </c>
      <c r="B254" s="15" t="s">
        <v>314</v>
      </c>
      <c r="C254" s="1" t="s">
        <v>336</v>
      </c>
      <c r="D254" s="1" t="s">
        <v>45</v>
      </c>
      <c r="E254" s="1" t="s">
        <v>181</v>
      </c>
      <c r="F254" s="1" t="s">
        <v>337</v>
      </c>
      <c r="G254" s="1">
        <v>6.49</v>
      </c>
      <c r="H254" s="1">
        <v>5003</v>
      </c>
      <c r="I254" s="1">
        <v>32469.47</v>
      </c>
      <c r="J254" s="1">
        <v>2596</v>
      </c>
      <c r="K254" s="1" t="s">
        <v>20</v>
      </c>
      <c r="L254" s="1">
        <v>35065.47</v>
      </c>
      <c r="M254" s="1">
        <v>1051.96</v>
      </c>
      <c r="N254" s="1">
        <v>36117.43</v>
      </c>
      <c r="O254" s="1">
        <v>36100</v>
      </c>
      <c r="P254" s="7">
        <v>17.43</v>
      </c>
    </row>
    <row r="255" spans="1:16">
      <c r="A255" s="2">
        <v>2689</v>
      </c>
      <c r="B255" s="17" t="s">
        <v>686</v>
      </c>
      <c r="C255" s="2" t="s">
        <v>695</v>
      </c>
      <c r="D255" s="1" t="s">
        <v>57</v>
      </c>
      <c r="E255" s="2" t="s">
        <v>584</v>
      </c>
      <c r="F255" s="2" t="s">
        <v>696</v>
      </c>
      <c r="G255" s="2">
        <v>6.49</v>
      </c>
      <c r="H255" s="2">
        <v>4860</v>
      </c>
      <c r="I255" s="2">
        <v>31541.4</v>
      </c>
      <c r="J255" s="2">
        <v>4404</v>
      </c>
      <c r="K255" s="2" t="s">
        <v>20</v>
      </c>
      <c r="L255" s="2">
        <v>35945.4</v>
      </c>
      <c r="M255" s="2">
        <v>1078.3599999999999</v>
      </c>
      <c r="N255" s="2">
        <v>37023.760000000002</v>
      </c>
      <c r="O255" s="2">
        <v>37000</v>
      </c>
      <c r="P255" s="8">
        <v>23.76</v>
      </c>
    </row>
    <row r="256" spans="1:16">
      <c r="A256" s="2">
        <v>2698</v>
      </c>
      <c r="B256" s="16" t="s">
        <v>707</v>
      </c>
      <c r="C256" s="2" t="s">
        <v>715</v>
      </c>
      <c r="D256" s="1" t="s">
        <v>45</v>
      </c>
      <c r="E256" s="2" t="s">
        <v>181</v>
      </c>
      <c r="F256" s="2" t="s">
        <v>716</v>
      </c>
      <c r="G256" s="2">
        <v>6.5</v>
      </c>
      <c r="H256" s="2">
        <v>4850</v>
      </c>
      <c r="I256" s="2">
        <v>31525</v>
      </c>
      <c r="J256" s="2">
        <v>3900</v>
      </c>
      <c r="K256" s="2" t="s">
        <v>20</v>
      </c>
      <c r="L256" s="2">
        <v>35425</v>
      </c>
      <c r="M256" s="2">
        <v>1062.75</v>
      </c>
      <c r="N256" s="2">
        <v>36487.75</v>
      </c>
      <c r="O256" s="2">
        <v>36480</v>
      </c>
      <c r="P256" s="8">
        <v>7.75</v>
      </c>
    </row>
    <row r="257" spans="1:16">
      <c r="A257" s="1">
        <v>2462</v>
      </c>
      <c r="B257" s="14" t="s">
        <v>193</v>
      </c>
      <c r="C257" s="1" t="s">
        <v>197</v>
      </c>
      <c r="D257" s="1" t="s">
        <v>198</v>
      </c>
      <c r="E257" s="1" t="s">
        <v>201</v>
      </c>
      <c r="F257" s="1" t="s">
        <v>202</v>
      </c>
      <c r="G257" s="1">
        <v>6.67</v>
      </c>
      <c r="H257" s="1">
        <v>5008</v>
      </c>
      <c r="I257" s="1">
        <v>88291.04</v>
      </c>
      <c r="J257" s="1">
        <v>10578</v>
      </c>
      <c r="K257" s="1">
        <v>300</v>
      </c>
      <c r="L257" s="1">
        <v>99169.04</v>
      </c>
      <c r="M257" s="1">
        <v>2975.07</v>
      </c>
      <c r="N257" s="1">
        <v>102144.11</v>
      </c>
      <c r="O257" s="1">
        <v>102144</v>
      </c>
      <c r="P257" s="7">
        <v>0.11</v>
      </c>
    </row>
    <row r="258" spans="1:16">
      <c r="A258" s="2">
        <v>2653</v>
      </c>
      <c r="B258" s="17" t="s">
        <v>608</v>
      </c>
      <c r="C258" s="2" t="s">
        <v>619</v>
      </c>
      <c r="D258" s="1" t="s">
        <v>69</v>
      </c>
      <c r="E258" s="2" t="s">
        <v>372</v>
      </c>
      <c r="F258" s="2" t="s">
        <v>620</v>
      </c>
      <c r="G258" s="2">
        <v>6.71</v>
      </c>
      <c r="H258" s="2">
        <v>4890</v>
      </c>
      <c r="I258" s="2">
        <v>32811.9</v>
      </c>
      <c r="J258" s="2">
        <v>4026</v>
      </c>
      <c r="K258" s="2">
        <v>100</v>
      </c>
      <c r="L258" s="2">
        <v>36937.9</v>
      </c>
      <c r="M258" s="2">
        <v>1108.1400000000001</v>
      </c>
      <c r="N258" s="2">
        <v>38046.04</v>
      </c>
      <c r="O258" s="2">
        <v>38040</v>
      </c>
      <c r="P258" s="8">
        <v>6.04</v>
      </c>
    </row>
    <row r="259" spans="1:16">
      <c r="A259" s="1">
        <v>2447</v>
      </c>
      <c r="B259" s="15" t="s">
        <v>134</v>
      </c>
      <c r="C259" s="1" t="s">
        <v>135</v>
      </c>
      <c r="D259" s="1" t="s">
        <v>136</v>
      </c>
      <c r="E259" s="1" t="s">
        <v>39</v>
      </c>
      <c r="F259" s="1" t="s">
        <v>137</v>
      </c>
      <c r="G259" s="1">
        <v>6.93</v>
      </c>
      <c r="H259" s="1">
        <v>5023</v>
      </c>
      <c r="I259" s="1">
        <v>34809.39</v>
      </c>
      <c r="J259" s="1">
        <v>4158</v>
      </c>
      <c r="K259" s="1" t="s">
        <v>20</v>
      </c>
      <c r="L259" s="1">
        <v>38967.39</v>
      </c>
      <c r="M259" s="1">
        <v>1169.02</v>
      </c>
      <c r="N259" s="1">
        <v>40136.410000000003</v>
      </c>
      <c r="O259" s="1">
        <v>40080</v>
      </c>
      <c r="P259" s="7">
        <v>56.41</v>
      </c>
    </row>
    <row r="260" spans="1:16">
      <c r="A260" s="1">
        <v>2490</v>
      </c>
      <c r="B260" s="14" t="s">
        <v>266</v>
      </c>
      <c r="C260" s="1" t="s">
        <v>282</v>
      </c>
      <c r="D260" s="1" t="s">
        <v>87</v>
      </c>
      <c r="E260" s="1" t="s">
        <v>181</v>
      </c>
      <c r="F260" s="1" t="s">
        <v>283</v>
      </c>
      <c r="G260" s="1">
        <v>6.99</v>
      </c>
      <c r="H260" s="1">
        <v>5013</v>
      </c>
      <c r="I260" s="1">
        <v>35040.870000000003</v>
      </c>
      <c r="J260" s="1">
        <v>2796</v>
      </c>
      <c r="K260" s="1" t="s">
        <v>20</v>
      </c>
      <c r="L260" s="1">
        <v>37836.870000000003</v>
      </c>
      <c r="M260" s="1">
        <v>1135.1099999999999</v>
      </c>
      <c r="N260" s="1">
        <v>38971.980000000003</v>
      </c>
      <c r="O260" s="1">
        <v>38970</v>
      </c>
      <c r="P260" s="7">
        <v>1.98</v>
      </c>
    </row>
    <row r="261" spans="1:16">
      <c r="A261" s="2">
        <v>2669</v>
      </c>
      <c r="B261" s="17" t="s">
        <v>650</v>
      </c>
      <c r="C261" s="2" t="s">
        <v>655</v>
      </c>
      <c r="D261" s="1" t="s">
        <v>57</v>
      </c>
      <c r="E261" s="2" t="s">
        <v>271</v>
      </c>
      <c r="F261" s="2" t="s">
        <v>656</v>
      </c>
      <c r="G261" s="2">
        <v>7.22</v>
      </c>
      <c r="H261" s="2">
        <v>4890</v>
      </c>
      <c r="I261" s="2">
        <v>35305.800000000003</v>
      </c>
      <c r="J261" s="2">
        <v>4332</v>
      </c>
      <c r="K261" s="2">
        <v>100</v>
      </c>
      <c r="L261" s="2">
        <v>39737.800000000003</v>
      </c>
      <c r="M261" s="2">
        <v>1192.1300000000001</v>
      </c>
      <c r="N261" s="2">
        <v>40929.93</v>
      </c>
      <c r="O261" s="2">
        <v>40800</v>
      </c>
      <c r="P261" s="8">
        <v>129.93</v>
      </c>
    </row>
    <row r="262" spans="1:16">
      <c r="A262" s="1">
        <v>2556</v>
      </c>
      <c r="B262" s="14" t="s">
        <v>314</v>
      </c>
      <c r="C262" s="1" t="s">
        <v>366</v>
      </c>
      <c r="D262" s="1" t="s">
        <v>35</v>
      </c>
      <c r="E262" s="1" t="s">
        <v>22</v>
      </c>
      <c r="F262" s="1" t="s">
        <v>367</v>
      </c>
      <c r="G262" s="1">
        <v>7.36</v>
      </c>
      <c r="H262" s="1">
        <v>5003</v>
      </c>
      <c r="I262" s="1">
        <v>36822.080000000002</v>
      </c>
      <c r="J262" s="1">
        <v>4408</v>
      </c>
      <c r="K262" s="1">
        <v>250</v>
      </c>
      <c r="L262" s="1">
        <v>41480.080000000002</v>
      </c>
      <c r="M262" s="1">
        <v>1244.4000000000001</v>
      </c>
      <c r="N262" s="1">
        <v>42724.480000000003</v>
      </c>
      <c r="O262" s="1">
        <v>42600</v>
      </c>
      <c r="P262" s="7">
        <v>124.48</v>
      </c>
    </row>
    <row r="263" spans="1:16">
      <c r="A263" s="2">
        <v>2709</v>
      </c>
      <c r="B263" s="17" t="s">
        <v>729</v>
      </c>
      <c r="C263" s="2" t="s">
        <v>738</v>
      </c>
      <c r="D263" s="1" t="s">
        <v>57</v>
      </c>
      <c r="E263" s="2" t="s">
        <v>181</v>
      </c>
      <c r="F263" s="2" t="s">
        <v>739</v>
      </c>
      <c r="G263" s="2">
        <v>7.37</v>
      </c>
      <c r="H263" s="2">
        <v>4830</v>
      </c>
      <c r="I263" s="2">
        <v>35597.1</v>
      </c>
      <c r="J263" s="2">
        <v>3095</v>
      </c>
      <c r="K263" s="2" t="s">
        <v>20</v>
      </c>
      <c r="L263" s="2">
        <v>38692.1</v>
      </c>
      <c r="M263" s="2">
        <v>1160.76</v>
      </c>
      <c r="N263" s="2">
        <v>39852.86</v>
      </c>
      <c r="O263" s="2">
        <v>39850</v>
      </c>
      <c r="P263" s="8">
        <v>2.86</v>
      </c>
    </row>
    <row r="264" spans="1:16">
      <c r="A264" s="1">
        <v>2421</v>
      </c>
      <c r="B264" s="15" t="s">
        <v>33</v>
      </c>
      <c r="C264" s="1" t="s">
        <v>44</v>
      </c>
      <c r="D264" s="1" t="s">
        <v>45</v>
      </c>
      <c r="E264" s="1" t="s">
        <v>27</v>
      </c>
      <c r="F264" s="1" t="s">
        <v>46</v>
      </c>
      <c r="G264" s="1">
        <v>7.43</v>
      </c>
      <c r="H264" s="1">
        <v>5033</v>
      </c>
      <c r="I264" s="1">
        <v>37395.19</v>
      </c>
      <c r="J264" s="1">
        <v>4458</v>
      </c>
      <c r="K264" s="1" t="s">
        <v>20</v>
      </c>
      <c r="L264" s="1">
        <v>41853.19</v>
      </c>
      <c r="M264" s="1">
        <v>1255.56</v>
      </c>
      <c r="N264" s="1">
        <v>43108.75</v>
      </c>
      <c r="O264" s="1">
        <v>43100</v>
      </c>
      <c r="P264" s="7">
        <v>8.75</v>
      </c>
    </row>
    <row r="265" spans="1:16">
      <c r="A265" s="1">
        <v>2606</v>
      </c>
      <c r="B265" s="15" t="s">
        <v>505</v>
      </c>
      <c r="C265" s="1" t="s">
        <v>509</v>
      </c>
      <c r="D265" s="1" t="s">
        <v>31</v>
      </c>
      <c r="E265" s="1" t="s">
        <v>39</v>
      </c>
      <c r="F265" s="1" t="s">
        <v>510</v>
      </c>
      <c r="G265" s="1">
        <v>7.46</v>
      </c>
      <c r="H265" s="1">
        <v>4851</v>
      </c>
      <c r="I265" s="1">
        <v>36188.46</v>
      </c>
      <c r="J265" s="1">
        <v>2909.4</v>
      </c>
      <c r="K265" s="1" t="s">
        <v>20</v>
      </c>
      <c r="L265" s="1">
        <v>39097.86</v>
      </c>
      <c r="M265" s="1">
        <v>1172.9358</v>
      </c>
      <c r="N265" s="1">
        <v>40270.796000000002</v>
      </c>
      <c r="O265" s="1">
        <v>40260</v>
      </c>
      <c r="P265" s="7">
        <v>10.7958</v>
      </c>
    </row>
    <row r="266" spans="1:16">
      <c r="A266" s="2">
        <v>2667</v>
      </c>
      <c r="B266" s="17" t="s">
        <v>650</v>
      </c>
      <c r="C266" s="2" t="s">
        <v>651</v>
      </c>
      <c r="D266" s="1" t="s">
        <v>48</v>
      </c>
      <c r="E266" s="2" t="s">
        <v>181</v>
      </c>
      <c r="F266" s="2" t="s">
        <v>652</v>
      </c>
      <c r="G266" s="2">
        <v>7.46</v>
      </c>
      <c r="H266" s="2">
        <v>4833</v>
      </c>
      <c r="I266" s="2">
        <v>36054.18</v>
      </c>
      <c r="J266" s="2">
        <v>4476</v>
      </c>
      <c r="K266" s="2" t="s">
        <v>20</v>
      </c>
      <c r="L266" s="2">
        <v>40530.18</v>
      </c>
      <c r="M266" s="2">
        <v>1215.9100000000001</v>
      </c>
      <c r="N266" s="2">
        <v>41746.089999999997</v>
      </c>
      <c r="O266" s="2">
        <v>41740</v>
      </c>
      <c r="P266" s="8">
        <v>6.09</v>
      </c>
    </row>
    <row r="267" spans="1:16">
      <c r="A267" s="2">
        <v>2681</v>
      </c>
      <c r="B267" s="17" t="s">
        <v>670</v>
      </c>
      <c r="C267" s="2" t="s">
        <v>642</v>
      </c>
      <c r="D267" s="1" t="s">
        <v>57</v>
      </c>
      <c r="E267" s="2" t="s">
        <v>72</v>
      </c>
      <c r="F267" s="2" t="s">
        <v>678</v>
      </c>
      <c r="G267" s="2">
        <v>7.65</v>
      </c>
      <c r="H267" s="2">
        <v>4860</v>
      </c>
      <c r="I267" s="2">
        <v>37179</v>
      </c>
      <c r="J267" s="2">
        <v>4590</v>
      </c>
      <c r="K267" s="2">
        <v>1800</v>
      </c>
      <c r="L267" s="2">
        <v>43569</v>
      </c>
      <c r="M267" s="2">
        <v>1307.07</v>
      </c>
      <c r="N267" s="2">
        <v>44876.07</v>
      </c>
      <c r="O267" s="2">
        <v>44876</v>
      </c>
      <c r="P267" s="8">
        <v>7.0000000000000007E-2</v>
      </c>
    </row>
    <row r="268" spans="1:16">
      <c r="A268" s="1">
        <v>2521</v>
      </c>
      <c r="B268" s="15" t="s">
        <v>314</v>
      </c>
      <c r="C268" s="1" t="s">
        <v>342</v>
      </c>
      <c r="D268" s="1" t="s">
        <v>57</v>
      </c>
      <c r="E268" s="1" t="s">
        <v>344</v>
      </c>
      <c r="F268" s="1" t="s">
        <v>345</v>
      </c>
      <c r="G268" s="1">
        <v>7.7</v>
      </c>
      <c r="H268" s="1">
        <v>5003</v>
      </c>
      <c r="I268" s="1">
        <v>38523.1</v>
      </c>
      <c r="J268" s="1">
        <v>3724</v>
      </c>
      <c r="K268" s="1" t="s">
        <v>20</v>
      </c>
      <c r="L268" s="1">
        <v>42247.1</v>
      </c>
      <c r="M268" s="1">
        <v>1267.4100000000001</v>
      </c>
      <c r="N268" s="1">
        <v>43514.51</v>
      </c>
      <c r="O268" s="1">
        <v>43000</v>
      </c>
      <c r="P268" s="7">
        <v>514.51</v>
      </c>
    </row>
    <row r="269" spans="1:16">
      <c r="A269" s="1">
        <v>2439</v>
      </c>
      <c r="B269" s="15" t="s">
        <v>104</v>
      </c>
      <c r="C269" s="1" t="s">
        <v>105</v>
      </c>
      <c r="D269" s="1" t="s">
        <v>106</v>
      </c>
      <c r="E269" s="1" t="s">
        <v>107</v>
      </c>
      <c r="F269" s="1" t="s">
        <v>108</v>
      </c>
      <c r="G269" s="1">
        <v>7.88</v>
      </c>
      <c r="H269" s="1">
        <v>4971</v>
      </c>
      <c r="I269" s="1">
        <v>39171.480000000003</v>
      </c>
      <c r="J269" s="1">
        <v>4728</v>
      </c>
      <c r="K269" s="1" t="s">
        <v>20</v>
      </c>
      <c r="L269" s="1">
        <v>43899.48</v>
      </c>
      <c r="M269" s="1">
        <v>1316.98</v>
      </c>
      <c r="N269" s="1">
        <v>45216.46</v>
      </c>
      <c r="O269" s="1">
        <v>45200</v>
      </c>
      <c r="P269" s="7">
        <v>16.46</v>
      </c>
    </row>
    <row r="270" spans="1:16">
      <c r="A270" s="2">
        <v>2720</v>
      </c>
      <c r="B270" s="16" t="s">
        <v>745</v>
      </c>
      <c r="C270" s="2" t="s">
        <v>763</v>
      </c>
      <c r="D270" s="1" t="s">
        <v>52</v>
      </c>
      <c r="E270" s="2" t="s">
        <v>27</v>
      </c>
      <c r="F270" s="2" t="s">
        <v>764</v>
      </c>
      <c r="G270" s="2">
        <v>8.0399999999999991</v>
      </c>
      <c r="H270" s="2">
        <v>3940</v>
      </c>
      <c r="I270" s="2">
        <v>31677.599999999999</v>
      </c>
      <c r="J270" s="2">
        <v>4604</v>
      </c>
      <c r="K270" s="2" t="s">
        <v>20</v>
      </c>
      <c r="L270" s="2">
        <v>36281.599999999999</v>
      </c>
      <c r="M270" s="2">
        <v>1088.45</v>
      </c>
      <c r="N270" s="2">
        <v>37370.050000000003</v>
      </c>
      <c r="O270" s="2">
        <v>37370</v>
      </c>
      <c r="P270" s="8">
        <v>0.05</v>
      </c>
    </row>
    <row r="271" spans="1:16">
      <c r="A271" s="2">
        <v>2642</v>
      </c>
      <c r="B271" s="17" t="s">
        <v>591</v>
      </c>
      <c r="C271" s="2" t="s">
        <v>592</v>
      </c>
      <c r="D271" s="1" t="s">
        <v>69</v>
      </c>
      <c r="E271" s="2" t="s">
        <v>181</v>
      </c>
      <c r="F271" s="2" t="s">
        <v>593</v>
      </c>
      <c r="G271" s="2">
        <v>8.06</v>
      </c>
      <c r="H271" s="2">
        <v>4957</v>
      </c>
      <c r="I271" s="2">
        <v>39953.42</v>
      </c>
      <c r="J271" s="2">
        <v>4836</v>
      </c>
      <c r="K271" s="2" t="s">
        <v>20</v>
      </c>
      <c r="L271" s="2">
        <v>44789.42</v>
      </c>
      <c r="M271" s="2">
        <v>1343.68</v>
      </c>
      <c r="N271" s="2">
        <v>46133.1</v>
      </c>
      <c r="O271" s="2">
        <v>46132</v>
      </c>
      <c r="P271" s="8">
        <v>1.1000000000000001</v>
      </c>
    </row>
    <row r="272" spans="1:16">
      <c r="A272" s="2">
        <v>2717</v>
      </c>
      <c r="B272" s="17" t="s">
        <v>745</v>
      </c>
      <c r="C272" s="1" t="s">
        <v>757</v>
      </c>
      <c r="D272" s="1" t="s">
        <v>31</v>
      </c>
      <c r="E272" s="2" t="s">
        <v>72</v>
      </c>
      <c r="F272" s="2" t="s">
        <v>758</v>
      </c>
      <c r="G272" s="2">
        <v>8.3800000000000008</v>
      </c>
      <c r="H272" s="2">
        <v>4865</v>
      </c>
      <c r="I272" s="2">
        <v>40768.699999999997</v>
      </c>
      <c r="J272" s="2">
        <v>3918</v>
      </c>
      <c r="K272" s="2">
        <v>2400</v>
      </c>
      <c r="L272" s="2">
        <v>47086.7</v>
      </c>
      <c r="M272" s="2">
        <v>1412.6</v>
      </c>
      <c r="N272" s="2">
        <v>48499.3</v>
      </c>
      <c r="O272" s="2">
        <v>48381</v>
      </c>
      <c r="P272" s="8">
        <v>118.3</v>
      </c>
    </row>
    <row r="273" spans="1:16">
      <c r="A273" s="2">
        <v>2673</v>
      </c>
      <c r="B273" s="17" t="s">
        <v>665</v>
      </c>
      <c r="C273" s="2" t="s">
        <v>666</v>
      </c>
      <c r="D273" s="1" t="s">
        <v>69</v>
      </c>
      <c r="E273" s="2" t="s">
        <v>247</v>
      </c>
      <c r="F273" s="2" t="s">
        <v>667</v>
      </c>
      <c r="G273" s="2">
        <v>8.4600000000000009</v>
      </c>
      <c r="H273" s="2">
        <v>4865</v>
      </c>
      <c r="I273" s="2">
        <v>41157.9</v>
      </c>
      <c r="J273" s="2">
        <v>5076</v>
      </c>
      <c r="K273" s="2">
        <v>5000</v>
      </c>
      <c r="L273" s="2">
        <v>51233.9</v>
      </c>
      <c r="M273" s="2">
        <v>1537.02</v>
      </c>
      <c r="N273" s="2">
        <v>52770.92</v>
      </c>
      <c r="O273" s="2">
        <v>52700</v>
      </c>
      <c r="P273" s="8">
        <v>70.92</v>
      </c>
    </row>
    <row r="274" spans="1:16">
      <c r="A274" s="2">
        <v>2708</v>
      </c>
      <c r="B274" s="16" t="s">
        <v>729</v>
      </c>
      <c r="C274" s="2" t="s">
        <v>736</v>
      </c>
      <c r="D274" s="1" t="s">
        <v>52</v>
      </c>
      <c r="E274" s="2" t="s">
        <v>27</v>
      </c>
      <c r="F274" s="2" t="s">
        <v>737</v>
      </c>
      <c r="G274" s="2">
        <v>8.56</v>
      </c>
      <c r="H274" s="2">
        <v>4830</v>
      </c>
      <c r="I274" s="2">
        <v>41344.800000000003</v>
      </c>
      <c r="J274" s="2">
        <v>3595</v>
      </c>
      <c r="K274" s="2" t="s">
        <v>20</v>
      </c>
      <c r="L274" s="2">
        <v>44939.8</v>
      </c>
      <c r="M274" s="2">
        <v>1348.19</v>
      </c>
      <c r="N274" s="2">
        <v>46287.99</v>
      </c>
      <c r="O274" s="2">
        <v>46200</v>
      </c>
      <c r="P274" s="8">
        <v>87.99</v>
      </c>
    </row>
    <row r="275" spans="1:16">
      <c r="A275" s="2">
        <v>2714</v>
      </c>
      <c r="B275" s="16" t="s">
        <v>745</v>
      </c>
      <c r="C275" s="2" t="s">
        <v>751</v>
      </c>
      <c r="D275" s="1" t="s">
        <v>31</v>
      </c>
      <c r="E275" s="2" t="s">
        <v>157</v>
      </c>
      <c r="F275" s="2" t="s">
        <v>752</v>
      </c>
      <c r="G275" s="2">
        <v>9.0399999999999991</v>
      </c>
      <c r="H275" s="2">
        <v>4865</v>
      </c>
      <c r="I275" s="2">
        <v>43979.6</v>
      </c>
      <c r="J275" s="2">
        <v>3796.8</v>
      </c>
      <c r="K275" s="2">
        <v>200</v>
      </c>
      <c r="L275" s="2">
        <v>47976.4</v>
      </c>
      <c r="M275" s="2">
        <v>1439.29</v>
      </c>
      <c r="N275" s="2">
        <v>49415.69</v>
      </c>
      <c r="O275" s="2">
        <v>49400</v>
      </c>
      <c r="P275" s="8">
        <v>15.69</v>
      </c>
    </row>
    <row r="276" spans="1:16">
      <c r="A276" s="1">
        <v>2512</v>
      </c>
      <c r="B276" s="14" t="s">
        <v>314</v>
      </c>
      <c r="C276" s="1" t="s">
        <v>327</v>
      </c>
      <c r="D276" s="1" t="s">
        <v>26</v>
      </c>
      <c r="E276" s="1" t="s">
        <v>328</v>
      </c>
      <c r="F276" s="1" t="s">
        <v>20</v>
      </c>
      <c r="G276" s="1">
        <v>10</v>
      </c>
      <c r="H276" s="1">
        <v>5003</v>
      </c>
      <c r="I276" s="1">
        <v>50030</v>
      </c>
      <c r="J276" s="1">
        <v>4000</v>
      </c>
      <c r="K276" s="1" t="s">
        <v>20</v>
      </c>
      <c r="L276" s="1">
        <v>54030</v>
      </c>
      <c r="M276" s="1">
        <v>1620.9</v>
      </c>
      <c r="N276" s="1">
        <v>55650.9</v>
      </c>
      <c r="O276" s="1">
        <v>55650</v>
      </c>
      <c r="P276" s="7">
        <v>0.9</v>
      </c>
    </row>
    <row r="277" spans="1:16">
      <c r="A277" s="1">
        <v>2546</v>
      </c>
      <c r="B277" s="15" t="s">
        <v>485</v>
      </c>
      <c r="C277" s="1" t="s">
        <v>486</v>
      </c>
      <c r="D277" s="1" t="s">
        <v>38</v>
      </c>
      <c r="E277" s="1" t="s">
        <v>72</v>
      </c>
      <c r="F277" s="1" t="s">
        <v>487</v>
      </c>
      <c r="G277" s="1">
        <v>10.050000000000001</v>
      </c>
      <c r="H277" s="1">
        <v>4696</v>
      </c>
      <c r="I277" s="1">
        <v>47194.8</v>
      </c>
      <c r="J277" s="1">
        <v>4020</v>
      </c>
      <c r="K277" s="1">
        <v>2200</v>
      </c>
      <c r="L277" s="1">
        <v>53414.8</v>
      </c>
      <c r="M277" s="1">
        <v>1602.444</v>
      </c>
      <c r="N277" s="1">
        <v>55017.243999999999</v>
      </c>
      <c r="O277" s="1">
        <v>55000</v>
      </c>
      <c r="P277" s="7">
        <v>17.244</v>
      </c>
    </row>
    <row r="278" spans="1:16">
      <c r="A278" s="2">
        <v>2719</v>
      </c>
      <c r="B278" s="17" t="s">
        <v>745</v>
      </c>
      <c r="C278" s="2" t="s">
        <v>761</v>
      </c>
      <c r="D278" s="1" t="s">
        <v>48</v>
      </c>
      <c r="E278" s="2" t="s">
        <v>437</v>
      </c>
      <c r="F278" s="2" t="s">
        <v>762</v>
      </c>
      <c r="G278" s="2">
        <v>10.1</v>
      </c>
      <c r="H278" s="2">
        <v>4865</v>
      </c>
      <c r="I278" s="2">
        <v>49136.5</v>
      </c>
      <c r="J278" s="2">
        <v>5005</v>
      </c>
      <c r="K278" s="2">
        <v>160</v>
      </c>
      <c r="L278" s="2">
        <v>54301.5</v>
      </c>
      <c r="M278" s="2">
        <v>1629.05</v>
      </c>
      <c r="N278" s="2">
        <v>55930.55</v>
      </c>
      <c r="O278" s="2">
        <v>55930</v>
      </c>
      <c r="P278" s="8">
        <v>0.54</v>
      </c>
    </row>
    <row r="279" spans="1:16">
      <c r="A279" s="1">
        <v>2469</v>
      </c>
      <c r="B279" s="15" t="s">
        <v>224</v>
      </c>
      <c r="C279" s="1" t="s">
        <v>225</v>
      </c>
      <c r="D279" s="1" t="s">
        <v>226</v>
      </c>
      <c r="E279" s="1" t="s">
        <v>39</v>
      </c>
      <c r="F279" s="1" t="s">
        <v>227</v>
      </c>
      <c r="G279" s="1">
        <v>10.41</v>
      </c>
      <c r="H279" s="1">
        <v>5008</v>
      </c>
      <c r="I279" s="1">
        <v>52133.279999999999</v>
      </c>
      <c r="J279" s="1">
        <v>6246</v>
      </c>
      <c r="K279" s="1" t="s">
        <v>20</v>
      </c>
      <c r="L279" s="1">
        <v>58379.28</v>
      </c>
      <c r="M279" s="1">
        <v>1751.38</v>
      </c>
      <c r="N279" s="1">
        <v>60130.66</v>
      </c>
      <c r="O279" s="1">
        <v>60100</v>
      </c>
      <c r="P279" s="7">
        <v>30.66</v>
      </c>
    </row>
    <row r="280" spans="1:16">
      <c r="A280" s="1">
        <v>2424</v>
      </c>
      <c r="B280" s="14" t="s">
        <v>55</v>
      </c>
      <c r="C280" s="1" t="s">
        <v>56</v>
      </c>
      <c r="D280" s="1" t="s">
        <v>57</v>
      </c>
      <c r="E280" s="1" t="s">
        <v>58</v>
      </c>
      <c r="F280" s="1" t="s">
        <v>59</v>
      </c>
      <c r="G280" s="1">
        <v>10.44</v>
      </c>
      <c r="H280" s="1">
        <v>5033</v>
      </c>
      <c r="I280" s="1">
        <v>52544.52</v>
      </c>
      <c r="J280" s="1">
        <v>6264</v>
      </c>
      <c r="K280" s="1" t="s">
        <v>20</v>
      </c>
      <c r="L280" s="1">
        <v>58808.52</v>
      </c>
      <c r="M280" s="1">
        <v>1764.26</v>
      </c>
      <c r="N280" s="1">
        <v>60572.78</v>
      </c>
      <c r="O280" s="1">
        <v>60570</v>
      </c>
      <c r="P280" s="7">
        <v>2.78</v>
      </c>
    </row>
    <row r="281" spans="1:16">
      <c r="A281" s="2">
        <v>2692</v>
      </c>
      <c r="B281" s="16" t="s">
        <v>686</v>
      </c>
      <c r="C281" s="2" t="s">
        <v>702</v>
      </c>
      <c r="D281" s="1" t="s">
        <v>65</v>
      </c>
      <c r="E281" s="2" t="s">
        <v>703</v>
      </c>
      <c r="F281" s="2" t="s">
        <v>704</v>
      </c>
      <c r="G281" s="2">
        <v>10.72</v>
      </c>
      <c r="H281" s="2">
        <v>4860</v>
      </c>
      <c r="I281" s="2">
        <v>52099.199999999997</v>
      </c>
      <c r="J281" s="2">
        <v>6432</v>
      </c>
      <c r="K281" s="2" t="s">
        <v>20</v>
      </c>
      <c r="L281" s="2">
        <v>58531.199999999997</v>
      </c>
      <c r="M281" s="2">
        <v>1755.94</v>
      </c>
      <c r="N281" s="2">
        <v>60287.14</v>
      </c>
      <c r="O281" s="2">
        <v>60280</v>
      </c>
      <c r="P281" s="8">
        <v>7.14</v>
      </c>
    </row>
    <row r="282" spans="1:16">
      <c r="A282" s="1">
        <v>2621</v>
      </c>
      <c r="B282" s="14" t="s">
        <v>545</v>
      </c>
      <c r="C282" s="1" t="s">
        <v>546</v>
      </c>
      <c r="D282" s="1" t="s">
        <v>31</v>
      </c>
      <c r="E282" s="1" t="s">
        <v>39</v>
      </c>
      <c r="F282" s="1" t="s">
        <v>547</v>
      </c>
      <c r="G282" s="1">
        <v>10.86</v>
      </c>
      <c r="H282" s="1">
        <v>4785</v>
      </c>
      <c r="I282" s="1">
        <v>51965.1</v>
      </c>
      <c r="J282" s="1">
        <v>4344</v>
      </c>
      <c r="K282" s="1" t="s">
        <v>20</v>
      </c>
      <c r="L282" s="1">
        <v>56309.1</v>
      </c>
      <c r="M282" s="1">
        <v>1689.2729999999999</v>
      </c>
      <c r="N282" s="1">
        <v>57998.373</v>
      </c>
      <c r="O282" s="1">
        <v>57990</v>
      </c>
      <c r="P282" s="7">
        <v>8.3729999999999993</v>
      </c>
    </row>
    <row r="283" spans="1:16">
      <c r="A283" s="2">
        <v>2715</v>
      </c>
      <c r="B283" s="17" t="s">
        <v>745</v>
      </c>
      <c r="C283" s="2" t="s">
        <v>753</v>
      </c>
      <c r="D283" s="1" t="s">
        <v>35</v>
      </c>
      <c r="E283" s="2" t="s">
        <v>27</v>
      </c>
      <c r="F283" s="2" t="s">
        <v>754</v>
      </c>
      <c r="G283" s="2">
        <v>10.87</v>
      </c>
      <c r="H283" s="2">
        <v>4865</v>
      </c>
      <c r="I283" s="2">
        <v>52882.55</v>
      </c>
      <c r="J283" s="2">
        <v>5064</v>
      </c>
      <c r="K283" s="2">
        <v>80</v>
      </c>
      <c r="L283" s="2">
        <v>58026.55</v>
      </c>
      <c r="M283" s="2">
        <v>1740.8</v>
      </c>
      <c r="N283" s="2">
        <v>59767.35</v>
      </c>
      <c r="O283" s="2">
        <v>59760</v>
      </c>
      <c r="P283" s="8">
        <v>7.35</v>
      </c>
    </row>
    <row r="284" spans="1:16">
      <c r="A284" s="1">
        <v>2419</v>
      </c>
      <c r="B284" s="15" t="s">
        <v>33</v>
      </c>
      <c r="C284" s="1" t="s">
        <v>37</v>
      </c>
      <c r="D284" s="1" t="s">
        <v>38</v>
      </c>
      <c r="E284" s="1" t="s">
        <v>39</v>
      </c>
      <c r="F284" s="1" t="s">
        <v>40</v>
      </c>
      <c r="G284" s="1">
        <v>11.09</v>
      </c>
      <c r="H284" s="1">
        <v>5033</v>
      </c>
      <c r="I284" s="1">
        <v>55815.97</v>
      </c>
      <c r="J284" s="1">
        <v>6654</v>
      </c>
      <c r="K284" s="1" t="s">
        <v>20</v>
      </c>
      <c r="L284" s="1">
        <v>62469.97</v>
      </c>
      <c r="M284" s="1">
        <v>1874.06</v>
      </c>
      <c r="N284" s="1">
        <v>64344.03</v>
      </c>
      <c r="O284" s="1">
        <v>64300</v>
      </c>
      <c r="P284" s="7">
        <v>44</v>
      </c>
    </row>
    <row r="285" spans="1:16">
      <c r="A285" s="1">
        <v>2505</v>
      </c>
      <c r="B285" s="15" t="s">
        <v>314</v>
      </c>
      <c r="C285" s="1" t="s">
        <v>315</v>
      </c>
      <c r="D285" s="1" t="s">
        <v>38</v>
      </c>
      <c r="E285" s="1" t="s">
        <v>316</v>
      </c>
      <c r="F285" s="1" t="s">
        <v>317</v>
      </c>
      <c r="G285" s="1">
        <v>11.22</v>
      </c>
      <c r="H285" s="1">
        <v>5030</v>
      </c>
      <c r="I285" s="1">
        <v>56436.6</v>
      </c>
      <c r="J285" s="1">
        <v>4488</v>
      </c>
      <c r="K285" s="1" t="s">
        <v>20</v>
      </c>
      <c r="L285" s="1">
        <v>60924.6</v>
      </c>
      <c r="M285" s="1">
        <v>1827.74</v>
      </c>
      <c r="N285" s="1">
        <v>62752.34</v>
      </c>
      <c r="O285" s="1">
        <v>62750</v>
      </c>
      <c r="P285" s="7">
        <v>2.34</v>
      </c>
    </row>
    <row r="286" spans="1:16">
      <c r="A286" s="2">
        <v>2657</v>
      </c>
      <c r="B286" s="16" t="s">
        <v>627</v>
      </c>
      <c r="C286" s="2" t="s">
        <v>630</v>
      </c>
      <c r="D286" s="1" t="s">
        <v>45</v>
      </c>
      <c r="E286" s="2" t="s">
        <v>181</v>
      </c>
      <c r="F286" s="2" t="s">
        <v>631</v>
      </c>
      <c r="G286" s="2">
        <v>11.94</v>
      </c>
      <c r="H286" s="2">
        <v>4905</v>
      </c>
      <c r="I286" s="2">
        <v>58565.7</v>
      </c>
      <c r="J286" s="2">
        <v>7164</v>
      </c>
      <c r="K286" s="2" t="s">
        <v>20</v>
      </c>
      <c r="L286" s="2">
        <v>65729.7</v>
      </c>
      <c r="M286" s="2">
        <v>1971.89</v>
      </c>
      <c r="N286" s="2">
        <v>67701.59</v>
      </c>
      <c r="O286" s="2">
        <v>67700</v>
      </c>
      <c r="P286" s="8">
        <v>1.59</v>
      </c>
    </row>
    <row r="287" spans="1:16">
      <c r="A287" s="1">
        <v>2634</v>
      </c>
      <c r="B287" s="15" t="s">
        <v>570</v>
      </c>
      <c r="C287" s="1" t="s">
        <v>574</v>
      </c>
      <c r="D287" s="1" t="s">
        <v>45</v>
      </c>
      <c r="E287" s="1" t="s">
        <v>27</v>
      </c>
      <c r="F287" s="1" t="s">
        <v>575</v>
      </c>
      <c r="G287" s="1">
        <v>12.21</v>
      </c>
      <c r="H287" s="1">
        <v>4927</v>
      </c>
      <c r="I287" s="1">
        <v>60158.67</v>
      </c>
      <c r="J287" s="1">
        <v>7692</v>
      </c>
      <c r="K287" s="1">
        <v>180</v>
      </c>
      <c r="L287" s="1">
        <v>68030.67</v>
      </c>
      <c r="M287" s="1">
        <v>2040.9201</v>
      </c>
      <c r="N287" s="1">
        <v>70071.59</v>
      </c>
      <c r="O287" s="1">
        <v>70000</v>
      </c>
      <c r="P287" s="7">
        <v>71.590100000000007</v>
      </c>
    </row>
    <row r="288" spans="1:16">
      <c r="A288" s="1">
        <v>2444</v>
      </c>
      <c r="B288" s="14" t="s">
        <v>120</v>
      </c>
      <c r="C288" s="1" t="s">
        <v>124</v>
      </c>
      <c r="D288" s="1" t="s">
        <v>125</v>
      </c>
      <c r="E288" s="1" t="s">
        <v>126</v>
      </c>
      <c r="F288" s="1" t="s">
        <v>127</v>
      </c>
      <c r="G288" s="1">
        <v>12.7</v>
      </c>
      <c r="H288" s="1">
        <v>4962</v>
      </c>
      <c r="I288" s="1">
        <v>63017.4</v>
      </c>
      <c r="J288" s="1">
        <v>7620</v>
      </c>
      <c r="K288" s="1" t="s">
        <v>20</v>
      </c>
      <c r="L288" s="1">
        <v>70637.399999999994</v>
      </c>
      <c r="M288" s="1">
        <v>2119.12</v>
      </c>
      <c r="N288" s="1">
        <v>72756.52</v>
      </c>
      <c r="O288" s="1">
        <v>72750</v>
      </c>
      <c r="P288" s="7">
        <v>6.52</v>
      </c>
    </row>
    <row r="289" spans="1:16">
      <c r="A289" s="1">
        <v>2553</v>
      </c>
      <c r="B289" s="15" t="s">
        <v>314</v>
      </c>
      <c r="C289" s="1" t="s">
        <v>362</v>
      </c>
      <c r="D289" s="1" t="s">
        <v>17</v>
      </c>
      <c r="E289" s="1" t="s">
        <v>181</v>
      </c>
      <c r="F289" s="1" t="s">
        <v>363</v>
      </c>
      <c r="G289" s="1">
        <v>13.23</v>
      </c>
      <c r="H289" s="1">
        <v>5003</v>
      </c>
      <c r="I289" s="1">
        <v>66189.69</v>
      </c>
      <c r="J289" s="1">
        <v>5292</v>
      </c>
      <c r="K289" s="1" t="s">
        <v>20</v>
      </c>
      <c r="L289" s="1">
        <v>71481.69</v>
      </c>
      <c r="M289" s="1">
        <v>2144.4499999999998</v>
      </c>
      <c r="N289" s="1">
        <v>73626.14</v>
      </c>
      <c r="O289" s="1">
        <v>73626</v>
      </c>
      <c r="P289" s="7">
        <v>0.14000000000000001</v>
      </c>
    </row>
    <row r="290" spans="1:16">
      <c r="A290" s="1">
        <v>2567</v>
      </c>
      <c r="B290" s="15" t="s">
        <v>399</v>
      </c>
      <c r="C290" s="1" t="s">
        <v>294</v>
      </c>
      <c r="D290" s="1" t="s">
        <v>87</v>
      </c>
      <c r="E290" s="1" t="s">
        <v>271</v>
      </c>
      <c r="F290" s="1" t="s">
        <v>400</v>
      </c>
      <c r="G290" s="1">
        <v>15.01</v>
      </c>
      <c r="H290" s="1">
        <v>5036</v>
      </c>
      <c r="I290" s="1">
        <v>75590.36</v>
      </c>
      <c r="J290" s="1">
        <v>6004</v>
      </c>
      <c r="K290" s="1">
        <v>100</v>
      </c>
      <c r="L290" s="1">
        <v>81694.36</v>
      </c>
      <c r="M290" s="1">
        <v>2450.83</v>
      </c>
      <c r="N290" s="1">
        <v>84145.19</v>
      </c>
      <c r="O290" s="1">
        <v>84145</v>
      </c>
      <c r="P290" s="7">
        <v>0.19</v>
      </c>
    </row>
    <row r="291" spans="1:16">
      <c r="A291" s="1">
        <v>2496</v>
      </c>
      <c r="B291" s="14" t="s">
        <v>266</v>
      </c>
      <c r="C291" s="1" t="s">
        <v>294</v>
      </c>
      <c r="D291" s="1" t="s">
        <v>31</v>
      </c>
      <c r="E291" s="1" t="s">
        <v>295</v>
      </c>
      <c r="F291" s="1" t="s">
        <v>296</v>
      </c>
      <c r="G291" s="1">
        <v>15.23</v>
      </c>
      <c r="H291" s="1">
        <v>5013</v>
      </c>
      <c r="I291" s="1">
        <v>76347.990000000005</v>
      </c>
      <c r="J291" s="1">
        <v>6092</v>
      </c>
      <c r="K291" s="1" t="s">
        <v>20</v>
      </c>
      <c r="L291" s="1">
        <v>82439.990000000005</v>
      </c>
      <c r="M291" s="1">
        <v>2473.1999999999998</v>
      </c>
      <c r="N291" s="1">
        <v>84913.19</v>
      </c>
      <c r="O291" s="1">
        <v>84900</v>
      </c>
      <c r="P291" s="7">
        <v>13.19</v>
      </c>
    </row>
    <row r="292" spans="1:16">
      <c r="A292" s="2">
        <v>2706</v>
      </c>
      <c r="B292" s="16" t="s">
        <v>729</v>
      </c>
      <c r="C292" s="2" t="s">
        <v>732</v>
      </c>
      <c r="D292" s="1" t="s">
        <v>45</v>
      </c>
      <c r="E292" s="2" t="s">
        <v>27</v>
      </c>
      <c r="F292" s="2" t="s">
        <v>733</v>
      </c>
      <c r="G292" s="2">
        <v>15.38</v>
      </c>
      <c r="H292" s="2">
        <v>5003</v>
      </c>
      <c r="I292" s="2">
        <v>76946.14</v>
      </c>
      <c r="J292" s="2">
        <v>9228</v>
      </c>
      <c r="K292" s="2" t="s">
        <v>20</v>
      </c>
      <c r="L292" s="2">
        <v>86174.14</v>
      </c>
      <c r="M292" s="2">
        <v>2585.2199999999998</v>
      </c>
      <c r="N292" s="2">
        <v>88759.360000000001</v>
      </c>
      <c r="O292" s="2">
        <v>88500</v>
      </c>
      <c r="P292" s="8">
        <v>259.36</v>
      </c>
    </row>
    <row r="293" spans="1:16">
      <c r="A293" s="1">
        <v>2507</v>
      </c>
      <c r="B293" s="15" t="s">
        <v>314</v>
      </c>
      <c r="C293" s="1" t="s">
        <v>318</v>
      </c>
      <c r="D293" s="1" t="s">
        <v>62</v>
      </c>
      <c r="E293" s="1" t="s">
        <v>27</v>
      </c>
      <c r="F293" s="1" t="s">
        <v>319</v>
      </c>
      <c r="G293" s="1">
        <v>15.56</v>
      </c>
      <c r="H293" s="1">
        <v>5003</v>
      </c>
      <c r="I293" s="1">
        <v>77846.679999999993</v>
      </c>
      <c r="J293" s="1">
        <v>6224</v>
      </c>
      <c r="K293" s="1" t="s">
        <v>20</v>
      </c>
      <c r="L293" s="1">
        <v>84070.68</v>
      </c>
      <c r="M293" s="1">
        <v>2522.12</v>
      </c>
      <c r="N293" s="1">
        <v>86592.8</v>
      </c>
      <c r="O293" s="1">
        <v>86590</v>
      </c>
      <c r="P293" s="7">
        <v>2.8</v>
      </c>
    </row>
    <row r="294" spans="1:16">
      <c r="A294" s="1">
        <v>2607</v>
      </c>
      <c r="B294" s="14" t="s">
        <v>505</v>
      </c>
      <c r="C294" s="1" t="s">
        <v>511</v>
      </c>
      <c r="D294" s="1" t="s">
        <v>35</v>
      </c>
      <c r="E294" s="1" t="s">
        <v>512</v>
      </c>
      <c r="F294" s="1" t="s">
        <v>513</v>
      </c>
      <c r="G294" s="1">
        <v>16.04</v>
      </c>
      <c r="H294" s="1">
        <v>4851</v>
      </c>
      <c r="I294" s="1">
        <v>77810.039999999994</v>
      </c>
      <c r="J294" s="1">
        <v>6255.6</v>
      </c>
      <c r="K294" s="1">
        <v>160</v>
      </c>
      <c r="L294" s="1">
        <v>84225.64</v>
      </c>
      <c r="M294" s="1">
        <v>2526.7692000000002</v>
      </c>
      <c r="N294" s="1">
        <v>86752.409</v>
      </c>
      <c r="O294" s="1">
        <v>86750</v>
      </c>
      <c r="P294" s="7">
        <v>2.4091999999999998</v>
      </c>
    </row>
    <row r="295" spans="1:16">
      <c r="A295" s="1">
        <v>2579</v>
      </c>
      <c r="B295" s="15" t="s">
        <v>421</v>
      </c>
      <c r="C295" s="1" t="s">
        <v>424</v>
      </c>
      <c r="D295" s="1" t="s">
        <v>65</v>
      </c>
      <c r="E295" s="1" t="s">
        <v>181</v>
      </c>
      <c r="F295" s="1" t="s">
        <v>425</v>
      </c>
      <c r="G295" s="1">
        <v>16.29</v>
      </c>
      <c r="H295" s="1">
        <v>4984</v>
      </c>
      <c r="I295" s="1">
        <v>81189.36</v>
      </c>
      <c r="J295" s="1">
        <v>9774</v>
      </c>
      <c r="K295" s="1" t="s">
        <v>20</v>
      </c>
      <c r="L295" s="1">
        <v>90963.36</v>
      </c>
      <c r="M295" s="1">
        <v>2728.9</v>
      </c>
      <c r="N295" s="1">
        <v>93692.26</v>
      </c>
      <c r="O295" s="1">
        <v>93690</v>
      </c>
      <c r="P295" s="7">
        <v>2.2599999999999998</v>
      </c>
    </row>
    <row r="296" spans="1:16">
      <c r="A296" s="2">
        <v>2690</v>
      </c>
      <c r="B296" s="16" t="s">
        <v>686</v>
      </c>
      <c r="C296" s="2" t="s">
        <v>697</v>
      </c>
      <c r="D296" s="1" t="s">
        <v>57</v>
      </c>
      <c r="E296" s="2" t="s">
        <v>698</v>
      </c>
      <c r="F296" s="2" t="s">
        <v>699</v>
      </c>
      <c r="G296" s="2">
        <v>16.75</v>
      </c>
      <c r="H296" s="2">
        <v>4860</v>
      </c>
      <c r="I296" s="2">
        <v>81405</v>
      </c>
      <c r="J296" s="2">
        <v>10050</v>
      </c>
      <c r="K296" s="2" t="s">
        <v>20</v>
      </c>
      <c r="L296" s="2">
        <v>91455</v>
      </c>
      <c r="M296" s="2">
        <v>2743.65</v>
      </c>
      <c r="N296" s="2">
        <v>94198.65</v>
      </c>
      <c r="O296" s="2">
        <v>94190</v>
      </c>
      <c r="P296" s="8">
        <v>8.65</v>
      </c>
    </row>
    <row r="297" spans="1:16">
      <c r="A297" s="1">
        <v>2637</v>
      </c>
      <c r="B297" s="14" t="s">
        <v>580</v>
      </c>
      <c r="C297" s="1" t="s">
        <v>581</v>
      </c>
      <c r="D297" s="1" t="s">
        <v>57</v>
      </c>
      <c r="E297" s="1" t="s">
        <v>39</v>
      </c>
      <c r="F297" s="1" t="s">
        <v>582</v>
      </c>
      <c r="G297" s="1">
        <v>17.649999999999999</v>
      </c>
      <c r="H297" s="1">
        <v>4942</v>
      </c>
      <c r="I297" s="1">
        <v>87226.3</v>
      </c>
      <c r="J297" s="1">
        <v>12355</v>
      </c>
      <c r="K297" s="1" t="s">
        <v>20</v>
      </c>
      <c r="L297" s="1">
        <v>99581.3</v>
      </c>
      <c r="M297" s="1">
        <v>2987.4389999999999</v>
      </c>
      <c r="N297" s="1">
        <v>102568.74</v>
      </c>
      <c r="O297" s="1">
        <v>102560</v>
      </c>
      <c r="P297" s="7">
        <v>8.7390000000000008</v>
      </c>
    </row>
    <row r="298" spans="1:16">
      <c r="A298" s="1">
        <v>2508</v>
      </c>
      <c r="B298" s="14" t="s">
        <v>314</v>
      </c>
      <c r="C298" s="1" t="s">
        <v>243</v>
      </c>
      <c r="D298" s="1" t="s">
        <v>84</v>
      </c>
      <c r="E298" s="1" t="s">
        <v>320</v>
      </c>
      <c r="F298" s="1" t="s">
        <v>321</v>
      </c>
      <c r="G298" s="1">
        <v>18.309999999999999</v>
      </c>
      <c r="H298" s="1">
        <v>5003</v>
      </c>
      <c r="I298" s="1">
        <v>91604.93</v>
      </c>
      <c r="J298" s="1">
        <v>7764</v>
      </c>
      <c r="K298" s="1">
        <v>150</v>
      </c>
      <c r="L298" s="1">
        <v>99518.93</v>
      </c>
      <c r="M298" s="1">
        <v>2985.57</v>
      </c>
      <c r="N298" s="1">
        <v>102504.5</v>
      </c>
      <c r="O298" s="1">
        <v>102500</v>
      </c>
      <c r="P298" s="7">
        <v>4.5</v>
      </c>
    </row>
    <row r="299" spans="1:16">
      <c r="A299" s="1">
        <v>2574</v>
      </c>
      <c r="B299" s="14" t="s">
        <v>412</v>
      </c>
      <c r="C299" s="1" t="s">
        <v>413</v>
      </c>
      <c r="D299" s="1" t="s">
        <v>48</v>
      </c>
      <c r="E299" s="1" t="s">
        <v>247</v>
      </c>
      <c r="F299" s="1" t="s">
        <v>414</v>
      </c>
      <c r="G299" s="1">
        <v>18.329999999999998</v>
      </c>
      <c r="H299" s="1">
        <v>5003</v>
      </c>
      <c r="I299" s="1">
        <v>91704.99</v>
      </c>
      <c r="J299" s="1">
        <v>7332</v>
      </c>
      <c r="K299" s="1">
        <v>2500</v>
      </c>
      <c r="L299" s="1">
        <v>101536.99</v>
      </c>
      <c r="M299" s="1">
        <v>3046.11</v>
      </c>
      <c r="N299" s="1">
        <v>104583.1</v>
      </c>
      <c r="O299" s="1">
        <v>104583</v>
      </c>
      <c r="P299" s="7">
        <v>0.1</v>
      </c>
    </row>
    <row r="300" spans="1:16">
      <c r="A300" s="2">
        <v>2688</v>
      </c>
      <c r="B300" s="16" t="s">
        <v>686</v>
      </c>
      <c r="C300" s="2" t="s">
        <v>693</v>
      </c>
      <c r="D300" s="1" t="s">
        <v>52</v>
      </c>
      <c r="E300" s="2" t="s">
        <v>27</v>
      </c>
      <c r="F300" s="2" t="s">
        <v>694</v>
      </c>
      <c r="G300" s="2">
        <v>18.64</v>
      </c>
      <c r="H300" s="2">
        <v>4860</v>
      </c>
      <c r="I300" s="2">
        <v>90590.399999999994</v>
      </c>
      <c r="J300" s="2">
        <v>11184</v>
      </c>
      <c r="K300" s="2" t="s">
        <v>20</v>
      </c>
      <c r="L300" s="2">
        <v>101774.39999999999</v>
      </c>
      <c r="M300" s="2">
        <v>3053.23</v>
      </c>
      <c r="N300" s="2">
        <v>104827.63</v>
      </c>
      <c r="O300" s="2">
        <v>104800</v>
      </c>
      <c r="P300" s="8">
        <v>27.63</v>
      </c>
    </row>
    <row r="301" spans="1:16">
      <c r="A301" s="1">
        <v>2458</v>
      </c>
      <c r="B301" s="14" t="s">
        <v>178</v>
      </c>
      <c r="C301" s="1" t="s">
        <v>179</v>
      </c>
      <c r="D301" s="1" t="s">
        <v>180</v>
      </c>
      <c r="E301" s="1" t="s">
        <v>181</v>
      </c>
      <c r="F301" s="1" t="s">
        <v>182</v>
      </c>
      <c r="G301" s="1">
        <v>24.63</v>
      </c>
      <c r="H301" s="1">
        <v>5038</v>
      </c>
      <c r="I301" s="1">
        <v>124085.94</v>
      </c>
      <c r="J301" s="1">
        <v>14778</v>
      </c>
      <c r="K301" s="1" t="s">
        <v>20</v>
      </c>
      <c r="L301" s="1">
        <v>138863.94</v>
      </c>
      <c r="M301" s="1">
        <v>4165.92</v>
      </c>
      <c r="N301" s="1">
        <v>143029.85999999999</v>
      </c>
      <c r="O301" s="1">
        <v>143030</v>
      </c>
      <c r="P301" s="7">
        <v>-0.14000000000000001</v>
      </c>
    </row>
    <row r="302" spans="1:16">
      <c r="A302" s="1">
        <v>2549</v>
      </c>
      <c r="B302" s="14" t="s">
        <v>494</v>
      </c>
      <c r="C302" s="1" t="s">
        <v>495</v>
      </c>
      <c r="D302" s="1" t="s">
        <v>48</v>
      </c>
      <c r="E302" s="1" t="s">
        <v>157</v>
      </c>
      <c r="F302" s="1" t="s">
        <v>496</v>
      </c>
      <c r="G302" s="1">
        <v>43.09</v>
      </c>
      <c r="H302" s="1">
        <v>4871</v>
      </c>
      <c r="I302" s="1">
        <v>209891.39</v>
      </c>
      <c r="J302" s="1">
        <v>16805</v>
      </c>
      <c r="K302" s="1">
        <v>2000</v>
      </c>
      <c r="L302" s="1">
        <v>228696.39</v>
      </c>
      <c r="M302" s="1">
        <v>6860.8917000000001</v>
      </c>
      <c r="N302" s="1">
        <v>235557.28</v>
      </c>
      <c r="O302" s="1">
        <v>235500</v>
      </c>
      <c r="P302" s="7">
        <v>57.281700000000001</v>
      </c>
    </row>
    <row r="303" spans="1:16">
      <c r="A303" s="1">
        <v>2440</v>
      </c>
      <c r="B303" s="14" t="s">
        <v>109</v>
      </c>
      <c r="C303" s="1"/>
      <c r="D303" s="1" t="s">
        <v>20</v>
      </c>
      <c r="E303" s="1" t="s">
        <v>20</v>
      </c>
      <c r="F303" s="1" t="s">
        <v>20</v>
      </c>
      <c r="G303" s="1" t="s">
        <v>20</v>
      </c>
      <c r="H303" s="1" t="s">
        <v>20</v>
      </c>
      <c r="I303" s="1" t="s">
        <v>20</v>
      </c>
      <c r="J303" s="1" t="s">
        <v>20</v>
      </c>
      <c r="K303" s="1" t="s">
        <v>20</v>
      </c>
      <c r="L303" s="1" t="s">
        <v>20</v>
      </c>
      <c r="M303" s="1" t="s">
        <v>20</v>
      </c>
      <c r="N303" s="1" t="s">
        <v>20</v>
      </c>
      <c r="O303" s="1" t="s">
        <v>20</v>
      </c>
      <c r="P303" s="7" t="s">
        <v>20</v>
      </c>
    </row>
    <row r="304" spans="1:16">
      <c r="A304" s="1">
        <v>2506</v>
      </c>
      <c r="B304" s="14" t="s">
        <v>109</v>
      </c>
      <c r="C304" s="1" t="s">
        <v>20</v>
      </c>
      <c r="D304" s="1"/>
      <c r="E304" s="1" t="s">
        <v>109</v>
      </c>
      <c r="F304" s="1" t="s">
        <v>20</v>
      </c>
      <c r="G304" s="1" t="s">
        <v>20</v>
      </c>
      <c r="H304" s="1" t="s">
        <v>20</v>
      </c>
      <c r="I304" s="1" t="s">
        <v>20</v>
      </c>
      <c r="J304" s="1" t="s">
        <v>20</v>
      </c>
      <c r="K304" s="1" t="s">
        <v>20</v>
      </c>
      <c r="L304" s="1" t="s">
        <v>20</v>
      </c>
      <c r="M304" s="1" t="s">
        <v>20</v>
      </c>
      <c r="N304" s="1" t="s">
        <v>20</v>
      </c>
      <c r="O304" s="1" t="s">
        <v>20</v>
      </c>
      <c r="P304" s="7" t="s">
        <v>20</v>
      </c>
    </row>
    <row r="305" spans="1:16">
      <c r="A305" s="1">
        <v>2530</v>
      </c>
      <c r="B305" s="15" t="s">
        <v>109</v>
      </c>
      <c r="C305" s="1" t="s">
        <v>20</v>
      </c>
      <c r="D305" s="1"/>
      <c r="E305" s="1" t="s">
        <v>109</v>
      </c>
      <c r="F305" s="1" t="s">
        <v>20</v>
      </c>
      <c r="G305" s="1" t="s">
        <v>20</v>
      </c>
      <c r="H305" s="1" t="s">
        <v>20</v>
      </c>
      <c r="I305" s="1" t="s">
        <v>20</v>
      </c>
      <c r="J305" s="1" t="s">
        <v>20</v>
      </c>
      <c r="K305" s="1" t="s">
        <v>20</v>
      </c>
      <c r="L305" s="1" t="s">
        <v>20</v>
      </c>
      <c r="M305" s="1" t="s">
        <v>20</v>
      </c>
      <c r="N305" s="1" t="s">
        <v>20</v>
      </c>
      <c r="O305" s="1" t="s">
        <v>20</v>
      </c>
      <c r="P305" s="7" t="s">
        <v>20</v>
      </c>
    </row>
    <row r="306" spans="1:16">
      <c r="A306" s="1">
        <v>2554</v>
      </c>
      <c r="B306" s="14" t="s">
        <v>109</v>
      </c>
      <c r="C306" s="1" t="s">
        <v>20</v>
      </c>
      <c r="D306" s="1"/>
      <c r="E306" s="1" t="s">
        <v>109</v>
      </c>
      <c r="F306" s="1" t="s">
        <v>20</v>
      </c>
      <c r="G306" s="1" t="s">
        <v>20</v>
      </c>
      <c r="H306" s="1" t="s">
        <v>20</v>
      </c>
      <c r="I306" s="1" t="s">
        <v>20</v>
      </c>
      <c r="J306" s="1" t="s">
        <v>20</v>
      </c>
      <c r="K306" s="1" t="s">
        <v>20</v>
      </c>
      <c r="L306" s="1" t="s">
        <v>20</v>
      </c>
      <c r="M306" s="1" t="s">
        <v>20</v>
      </c>
      <c r="N306" s="1" t="s">
        <v>20</v>
      </c>
      <c r="O306" s="1" t="s">
        <v>20</v>
      </c>
      <c r="P306" s="7" t="s">
        <v>20</v>
      </c>
    </row>
    <row r="307" spans="1:16">
      <c r="A307" s="1">
        <v>2564</v>
      </c>
      <c r="B307" s="15" t="s">
        <v>109</v>
      </c>
      <c r="C307" s="1" t="s">
        <v>20</v>
      </c>
      <c r="D307" s="1"/>
      <c r="E307" s="1" t="s">
        <v>20</v>
      </c>
      <c r="F307" s="1" t="s">
        <v>20</v>
      </c>
      <c r="G307" s="1" t="s">
        <v>20</v>
      </c>
      <c r="H307" s="1" t="s">
        <v>20</v>
      </c>
      <c r="I307" s="1" t="s">
        <v>20</v>
      </c>
      <c r="J307" s="1" t="s">
        <v>20</v>
      </c>
      <c r="K307" s="1" t="s">
        <v>20</v>
      </c>
      <c r="L307" s="1" t="s">
        <v>20</v>
      </c>
      <c r="M307" s="1" t="s">
        <v>20</v>
      </c>
      <c r="N307" s="1" t="s">
        <v>20</v>
      </c>
      <c r="O307" s="1" t="s">
        <v>20</v>
      </c>
      <c r="P307" s="7" t="s">
        <v>20</v>
      </c>
    </row>
    <row r="308" spans="1:16">
      <c r="A308" s="1">
        <v>2576</v>
      </c>
      <c r="B308" s="14" t="s">
        <v>109</v>
      </c>
      <c r="C308" s="1" t="s">
        <v>20</v>
      </c>
      <c r="D308" s="1"/>
      <c r="E308" s="1" t="s">
        <v>109</v>
      </c>
      <c r="F308" s="1" t="s">
        <v>20</v>
      </c>
      <c r="G308" s="1" t="s">
        <v>20</v>
      </c>
      <c r="H308" s="1" t="s">
        <v>20</v>
      </c>
      <c r="I308" s="1" t="s">
        <v>20</v>
      </c>
      <c r="J308" s="1" t="s">
        <v>20</v>
      </c>
      <c r="K308" s="1" t="s">
        <v>20</v>
      </c>
      <c r="L308" s="1" t="s">
        <v>20</v>
      </c>
      <c r="M308" s="1" t="s">
        <v>20</v>
      </c>
      <c r="N308" s="1" t="s">
        <v>20</v>
      </c>
      <c r="O308" s="1" t="s">
        <v>20</v>
      </c>
      <c r="P308" s="7" t="s">
        <v>20</v>
      </c>
    </row>
    <row r="309" spans="1:16">
      <c r="A309" s="1">
        <v>2605</v>
      </c>
      <c r="B309" s="14" t="s">
        <v>508</v>
      </c>
      <c r="C309" s="1" t="s">
        <v>20</v>
      </c>
      <c r="D309" s="1"/>
      <c r="E309" s="1" t="s">
        <v>508</v>
      </c>
      <c r="F309" s="1" t="s">
        <v>20</v>
      </c>
      <c r="G309" s="1" t="s">
        <v>20</v>
      </c>
      <c r="H309" s="1" t="s">
        <v>20</v>
      </c>
      <c r="I309" s="1" t="s">
        <v>20</v>
      </c>
      <c r="J309" s="1" t="s">
        <v>20</v>
      </c>
      <c r="K309" s="1" t="s">
        <v>20</v>
      </c>
      <c r="L309" s="1" t="s">
        <v>20</v>
      </c>
      <c r="M309" s="1" t="s">
        <v>20</v>
      </c>
      <c r="N309" s="1" t="s">
        <v>20</v>
      </c>
      <c r="O309" s="1" t="s">
        <v>20</v>
      </c>
      <c r="P309" s="7" t="s">
        <v>20</v>
      </c>
    </row>
    <row r="310" spans="1:16">
      <c r="A310" s="1">
        <v>2628</v>
      </c>
      <c r="B310" s="15" t="s">
        <v>508</v>
      </c>
      <c r="C310" s="1" t="s">
        <v>20</v>
      </c>
      <c r="D310" s="1" t="s">
        <v>65</v>
      </c>
      <c r="E310" s="1" t="s">
        <v>508</v>
      </c>
      <c r="F310" s="1" t="s">
        <v>20</v>
      </c>
      <c r="G310" s="1" t="s">
        <v>20</v>
      </c>
      <c r="H310" s="1" t="s">
        <v>20</v>
      </c>
      <c r="I310" s="1" t="s">
        <v>20</v>
      </c>
      <c r="J310" s="1" t="s">
        <v>20</v>
      </c>
      <c r="K310" s="1" t="s">
        <v>20</v>
      </c>
      <c r="L310" s="1" t="s">
        <v>20</v>
      </c>
      <c r="M310" s="1" t="s">
        <v>20</v>
      </c>
      <c r="N310" s="1" t="s">
        <v>20</v>
      </c>
      <c r="O310" s="1" t="s">
        <v>20</v>
      </c>
      <c r="P310" s="7" t="s">
        <v>20</v>
      </c>
    </row>
    <row r="311" spans="1:16">
      <c r="A311" s="1">
        <v>2632</v>
      </c>
      <c r="B311" s="15" t="s">
        <v>508</v>
      </c>
      <c r="C311" s="1" t="s">
        <v>20</v>
      </c>
      <c r="D311" s="1"/>
      <c r="E311" s="1" t="s">
        <v>508</v>
      </c>
      <c r="F311" s="1" t="s">
        <v>20</v>
      </c>
      <c r="G311" s="1" t="s">
        <v>20</v>
      </c>
      <c r="H311" s="1" t="s">
        <v>20</v>
      </c>
      <c r="I311" s="1" t="s">
        <v>20</v>
      </c>
      <c r="J311" s="1" t="s">
        <v>20</v>
      </c>
      <c r="K311" s="1" t="s">
        <v>20</v>
      </c>
      <c r="L311" s="1" t="s">
        <v>20</v>
      </c>
      <c r="M311" s="1" t="s">
        <v>20</v>
      </c>
      <c r="N311" s="1" t="s">
        <v>20</v>
      </c>
      <c r="O311" s="1" t="s">
        <v>20</v>
      </c>
      <c r="P311" s="7" t="s">
        <v>20</v>
      </c>
    </row>
    <row r="312" spans="1:16">
      <c r="A312" s="1">
        <v>2633</v>
      </c>
      <c r="B312" s="14" t="s">
        <v>508</v>
      </c>
      <c r="C312" s="1" t="s">
        <v>20</v>
      </c>
      <c r="D312" s="1"/>
      <c r="E312" s="1" t="s">
        <v>508</v>
      </c>
      <c r="F312" s="1" t="s">
        <v>20</v>
      </c>
      <c r="G312" s="1" t="s">
        <v>20</v>
      </c>
      <c r="H312" s="1" t="s">
        <v>20</v>
      </c>
      <c r="I312" s="1" t="s">
        <v>20</v>
      </c>
      <c r="J312" s="1" t="s">
        <v>20</v>
      </c>
      <c r="K312" s="1" t="s">
        <v>20</v>
      </c>
      <c r="L312" s="1" t="s">
        <v>20</v>
      </c>
      <c r="M312" s="1" t="s">
        <v>20</v>
      </c>
      <c r="N312" s="1" t="s">
        <v>20</v>
      </c>
      <c r="O312" s="1" t="s">
        <v>20</v>
      </c>
      <c r="P312" s="7" t="s">
        <v>20</v>
      </c>
    </row>
    <row r="313" spans="1:16">
      <c r="A313" s="2">
        <v>2645</v>
      </c>
      <c r="B313" s="17" t="s">
        <v>109</v>
      </c>
      <c r="C313" s="2" t="s">
        <v>20</v>
      </c>
      <c r="D313" s="1"/>
      <c r="E313" s="2" t="s">
        <v>109</v>
      </c>
      <c r="F313" s="2" t="s">
        <v>20</v>
      </c>
      <c r="G313" s="2" t="s">
        <v>20</v>
      </c>
      <c r="H313" s="2" t="s">
        <v>20</v>
      </c>
      <c r="I313" s="2" t="s">
        <v>20</v>
      </c>
      <c r="J313" s="2" t="s">
        <v>20</v>
      </c>
      <c r="K313" s="2" t="s">
        <v>20</v>
      </c>
      <c r="L313" s="2" t="s">
        <v>20</v>
      </c>
      <c r="M313" s="2" t="s">
        <v>20</v>
      </c>
      <c r="N313" s="2" t="s">
        <v>20</v>
      </c>
      <c r="O313" s="2" t="s">
        <v>20</v>
      </c>
      <c r="P313" s="8" t="s">
        <v>20</v>
      </c>
    </row>
    <row r="314" spans="1:16">
      <c r="A314" s="3">
        <v>2676</v>
      </c>
      <c r="B314" s="22" t="s">
        <v>508</v>
      </c>
      <c r="C314" s="3" t="s">
        <v>20</v>
      </c>
      <c r="D314" s="4"/>
      <c r="E314" s="3" t="s">
        <v>508</v>
      </c>
      <c r="F314" s="3" t="s">
        <v>20</v>
      </c>
      <c r="G314" s="3" t="s">
        <v>20</v>
      </c>
      <c r="H314" s="3" t="s">
        <v>20</v>
      </c>
      <c r="I314" s="3" t="s">
        <v>20</v>
      </c>
      <c r="J314" s="3" t="s">
        <v>20</v>
      </c>
      <c r="K314" s="3" t="s">
        <v>20</v>
      </c>
      <c r="L314" s="3" t="s">
        <v>20</v>
      </c>
      <c r="M314" s="3" t="s">
        <v>20</v>
      </c>
      <c r="N314" s="3" t="s">
        <v>20</v>
      </c>
      <c r="O314" s="3" t="s">
        <v>20</v>
      </c>
      <c r="P314" s="10" t="s">
        <v>20</v>
      </c>
    </row>
    <row r="315" spans="1:16">
      <c r="A315" s="3">
        <v>2677</v>
      </c>
      <c r="B315" s="23" t="s">
        <v>508</v>
      </c>
      <c r="C315" s="3" t="s">
        <v>20</v>
      </c>
      <c r="D315" s="4"/>
      <c r="E315" s="3" t="s">
        <v>508</v>
      </c>
      <c r="F315" s="3" t="s">
        <v>20</v>
      </c>
      <c r="G315" s="3" t="s">
        <v>20</v>
      </c>
      <c r="H315" s="3" t="s">
        <v>20</v>
      </c>
      <c r="I315" s="3" t="s">
        <v>20</v>
      </c>
      <c r="J315" s="3" t="s">
        <v>20</v>
      </c>
      <c r="K315" s="3" t="s">
        <v>20</v>
      </c>
      <c r="L315" s="3" t="s">
        <v>20</v>
      </c>
      <c r="M315" s="3" t="s">
        <v>20</v>
      </c>
      <c r="N315" s="3" t="s">
        <v>20</v>
      </c>
      <c r="O315" s="3" t="s">
        <v>20</v>
      </c>
      <c r="P315" s="10" t="s">
        <v>20</v>
      </c>
    </row>
    <row r="316" spans="1:16">
      <c r="A316" s="3">
        <v>2699</v>
      </c>
      <c r="B316" s="23" t="s">
        <v>109</v>
      </c>
      <c r="C316" s="3" t="s">
        <v>20</v>
      </c>
      <c r="D316" s="4"/>
      <c r="E316" s="3" t="s">
        <v>109</v>
      </c>
      <c r="F316" s="3" t="s">
        <v>20</v>
      </c>
      <c r="G316" s="3" t="s">
        <v>20</v>
      </c>
      <c r="H316" s="3" t="s">
        <v>20</v>
      </c>
      <c r="I316" s="3" t="s">
        <v>20</v>
      </c>
      <c r="J316" s="3" t="s">
        <v>20</v>
      </c>
      <c r="K316" s="3" t="s">
        <v>20</v>
      </c>
      <c r="L316" s="3" t="s">
        <v>20</v>
      </c>
      <c r="M316" s="3" t="s">
        <v>20</v>
      </c>
      <c r="N316" s="3" t="s">
        <v>20</v>
      </c>
      <c r="O316" s="3" t="s">
        <v>20</v>
      </c>
      <c r="P316" s="10" t="s">
        <v>20</v>
      </c>
    </row>
    <row r="317" spans="1:16" ht="15.75" thickBot="1">
      <c r="A317" s="3">
        <v>2722</v>
      </c>
      <c r="B317" s="45" t="s">
        <v>770</v>
      </c>
      <c r="C317" s="3"/>
      <c r="D317" s="4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10"/>
    </row>
    <row r="318" spans="1:16">
      <c r="A318" s="3">
        <v>2723</v>
      </c>
      <c r="B318" s="23" t="s">
        <v>771</v>
      </c>
      <c r="C318" s="3"/>
      <c r="D318" s="4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10"/>
    </row>
    <row r="319" spans="1:16">
      <c r="A319" s="46">
        <v>2611</v>
      </c>
      <c r="B319" s="47" t="s">
        <v>784</v>
      </c>
      <c r="C319" s="46"/>
      <c r="D319" s="48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9"/>
    </row>
    <row r="320" spans="1:16">
      <c r="A320" s="11"/>
      <c r="B320" s="11"/>
      <c r="C320" s="11"/>
      <c r="D320" s="12"/>
      <c r="E320" s="11"/>
      <c r="F320" s="11"/>
      <c r="G320" s="11">
        <f>SUM(G9:G319)</f>
        <v>1206.9780000000003</v>
      </c>
      <c r="H320" s="11"/>
      <c r="I320" s="11">
        <f t="shared" ref="I320:P320" si="0">SUM(I9:I319)</f>
        <v>5953144.6100000022</v>
      </c>
      <c r="J320" s="11">
        <f t="shared" si="0"/>
        <v>692438.9</v>
      </c>
      <c r="K320" s="11">
        <f t="shared" si="0"/>
        <v>63500</v>
      </c>
      <c r="L320" s="11">
        <f t="shared" si="0"/>
        <v>6709083.5100000016</v>
      </c>
      <c r="M320" s="11">
        <f t="shared" si="0"/>
        <v>201272.38660000003</v>
      </c>
      <c r="N320" s="11">
        <f t="shared" si="0"/>
        <v>6910355.9116000002</v>
      </c>
      <c r="O320" s="11">
        <f t="shared" si="0"/>
        <v>6905671</v>
      </c>
      <c r="P320" s="11">
        <f t="shared" si="0"/>
        <v>4684.8065999999999</v>
      </c>
    </row>
  </sheetData>
  <mergeCells count="1">
    <mergeCell ref="A1:P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P320"/>
  <sheetViews>
    <sheetView workbookViewId="0">
      <selection activeCell="C14" sqref="A9:P319"/>
    </sheetView>
  </sheetViews>
  <sheetFormatPr defaultRowHeight="15"/>
  <sheetData>
    <row r="1" spans="1:16" ht="26.25">
      <c r="A1" s="155" t="s">
        <v>787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7"/>
    </row>
    <row r="2" spans="1:16" ht="26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</row>
    <row r="3" spans="1:16" ht="15.75" thickBot="1"/>
    <row r="4" spans="1:16" ht="15.75" thickBot="1">
      <c r="A4" s="50" t="s">
        <v>785</v>
      </c>
      <c r="B4" s="26" t="s">
        <v>0</v>
      </c>
      <c r="C4" s="41" t="s">
        <v>1</v>
      </c>
      <c r="D4" s="41" t="s">
        <v>2</v>
      </c>
      <c r="E4" s="41" t="s">
        <v>3</v>
      </c>
      <c r="F4" s="41" t="s">
        <v>4</v>
      </c>
      <c r="G4" s="41" t="s">
        <v>5</v>
      </c>
      <c r="H4" s="41" t="s">
        <v>6</v>
      </c>
      <c r="I4" s="41" t="s">
        <v>7</v>
      </c>
      <c r="J4" s="58" t="s">
        <v>8</v>
      </c>
      <c r="K4" s="41" t="s">
        <v>9</v>
      </c>
      <c r="L4" s="41" t="s">
        <v>10</v>
      </c>
      <c r="M4" s="41" t="s">
        <v>11</v>
      </c>
      <c r="N4" s="41" t="s">
        <v>12</v>
      </c>
      <c r="O4" s="41" t="s">
        <v>13</v>
      </c>
      <c r="P4" s="59" t="s">
        <v>14</v>
      </c>
    </row>
    <row r="5" spans="1:16" ht="15.75" thickBot="1">
      <c r="A5" s="60">
        <v>1</v>
      </c>
      <c r="B5" s="24" t="str">
        <f>IFERROR(VLOOKUP($A$5,$A$8:$P$320,COLUMNS($A$4:B4),0),"Not Found")</f>
        <v>Not Found</v>
      </c>
      <c r="C5" s="24" t="str">
        <f>IFERROR(VLOOKUP($A$5,$A$8:$P$320,COLUMNS($A$4:C4),0),"Not Found")</f>
        <v>Not Found</v>
      </c>
      <c r="D5" s="24" t="str">
        <f>IFERROR(VLOOKUP($A$5,$A$8:$P$320,COLUMNS($A$4:D4),0),"Not Found")</f>
        <v>Not Found</v>
      </c>
      <c r="E5" s="24" t="str">
        <f>IFERROR(VLOOKUP($A$5,$A$8:$P$320,COLUMNS($A$4:E4),0),"Not Found")</f>
        <v>Not Found</v>
      </c>
      <c r="F5" s="24" t="str">
        <f>IFERROR(VLOOKUP($A$5,$A$8:$P$320,COLUMNS($A$4:F4),0),"Not Found")</f>
        <v>Not Found</v>
      </c>
      <c r="G5" s="24" t="str">
        <f>IFERROR(VLOOKUP($A$5,$A$8:$P$320,COLUMNS($A$4:G4),0),"Not Found")</f>
        <v>Not Found</v>
      </c>
      <c r="H5" s="24" t="str">
        <f>IFERROR(VLOOKUP($A$5,$A$8:$P$320,COLUMNS($A$4:H4),0),"Not Found")</f>
        <v>Not Found</v>
      </c>
      <c r="I5" s="24" t="str">
        <f>IFERROR(VLOOKUP($A$5,$A$8:$P$320,COLUMNS($A$4:I4),0),"Not Found")</f>
        <v>Not Found</v>
      </c>
      <c r="J5" s="24" t="str">
        <f>IFERROR(VLOOKUP($A$5,$A$8:$P$320,COLUMNS($A$4:J4),0),"Not Found")</f>
        <v>Not Found</v>
      </c>
      <c r="K5" s="24" t="str">
        <f>IFERROR(VLOOKUP($A$5,$A$8:$P$320,COLUMNS($A$4:K4),0),"Not Found")</f>
        <v>Not Found</v>
      </c>
      <c r="L5" s="24" t="str">
        <f>IFERROR(VLOOKUP($A$5,$A$8:$P$320,COLUMNS($A$4:L4),0),"Not Found")</f>
        <v>Not Found</v>
      </c>
      <c r="M5" s="24" t="str">
        <f>IFERROR(VLOOKUP($A$5,$A$8:$P$320,COLUMNS($A$4:M4),0),"Not Found")</f>
        <v>Not Found</v>
      </c>
      <c r="N5" s="24" t="str">
        <f>IFERROR(VLOOKUP($A$5,$A$8:$P$320,COLUMNS($A$4:N4),0),"Not Found")</f>
        <v>Not Found</v>
      </c>
      <c r="O5" s="24" t="str">
        <f>IFERROR(VLOOKUP($A$5,$A$8:$P$320,COLUMNS($A$4:O4),0),"Not Found")</f>
        <v>Not Found</v>
      </c>
      <c r="P5" s="24" t="str">
        <f>IFERROR(VLOOKUP($A$5,$A$8:$P$320,COLUMNS($A$4:P4),0),"Not Found")</f>
        <v>Not Found</v>
      </c>
    </row>
    <row r="7" spans="1:16" ht="15.75" thickBot="1"/>
    <row r="8" spans="1:16">
      <c r="A8" s="25" t="s">
        <v>785</v>
      </c>
      <c r="B8" s="26" t="s">
        <v>0</v>
      </c>
      <c r="C8" s="25" t="s">
        <v>1</v>
      </c>
      <c r="D8" s="25" t="s">
        <v>2</v>
      </c>
      <c r="E8" s="25" t="s">
        <v>3</v>
      </c>
      <c r="F8" s="25" t="s">
        <v>4</v>
      </c>
      <c r="G8" s="25" t="s">
        <v>5</v>
      </c>
      <c r="H8" s="25" t="s">
        <v>6</v>
      </c>
      <c r="I8" s="25" t="s">
        <v>7</v>
      </c>
      <c r="J8" s="27" t="s">
        <v>8</v>
      </c>
      <c r="K8" s="25" t="s">
        <v>9</v>
      </c>
      <c r="L8" s="25" t="s">
        <v>10</v>
      </c>
      <c r="M8" s="25" t="s">
        <v>11</v>
      </c>
      <c r="N8" s="25" t="s">
        <v>12</v>
      </c>
      <c r="O8" s="25" t="s">
        <v>13</v>
      </c>
      <c r="P8" s="28" t="s">
        <v>14</v>
      </c>
    </row>
    <row r="9" spans="1:16">
      <c r="A9" s="1">
        <v>2430</v>
      </c>
      <c r="B9" s="14" t="s">
        <v>74</v>
      </c>
      <c r="C9" s="1" t="s">
        <v>75</v>
      </c>
      <c r="D9" s="1" t="s">
        <v>76</v>
      </c>
      <c r="E9" s="1" t="s">
        <v>77</v>
      </c>
      <c r="F9" s="1" t="s">
        <v>78</v>
      </c>
      <c r="G9" s="1">
        <v>0.21</v>
      </c>
      <c r="H9" s="1">
        <v>5051</v>
      </c>
      <c r="I9" s="1">
        <v>1060.71</v>
      </c>
      <c r="J9" s="1">
        <v>700</v>
      </c>
      <c r="K9" s="1" t="s">
        <v>20</v>
      </c>
      <c r="L9" s="1">
        <v>1760.71</v>
      </c>
      <c r="M9" s="1">
        <v>52.82</v>
      </c>
      <c r="N9" s="1">
        <v>1813.53</v>
      </c>
      <c r="O9" s="1">
        <v>1810</v>
      </c>
      <c r="P9" s="7">
        <v>3.53</v>
      </c>
    </row>
    <row r="10" spans="1:16">
      <c r="A10" s="1">
        <v>2455</v>
      </c>
      <c r="B10" s="14" t="s">
        <v>162</v>
      </c>
      <c r="C10" s="1" t="s">
        <v>167</v>
      </c>
      <c r="D10" s="1" t="s">
        <v>168</v>
      </c>
      <c r="E10" s="1" t="s">
        <v>165</v>
      </c>
      <c r="F10" s="1" t="s">
        <v>169</v>
      </c>
      <c r="G10" s="1">
        <v>0.23</v>
      </c>
      <c r="H10" s="1">
        <v>5041</v>
      </c>
      <c r="I10" s="1">
        <v>1159.43</v>
      </c>
      <c r="J10" s="1">
        <v>800</v>
      </c>
      <c r="K10" s="1" t="s">
        <v>20</v>
      </c>
      <c r="L10" s="1">
        <v>1959.43</v>
      </c>
      <c r="M10" s="1">
        <v>58.78</v>
      </c>
      <c r="N10" s="1">
        <v>2018.21</v>
      </c>
      <c r="O10" s="1">
        <v>2040</v>
      </c>
      <c r="P10" s="7">
        <v>-21.79</v>
      </c>
    </row>
    <row r="11" spans="1:16">
      <c r="A11" s="1">
        <v>2457</v>
      </c>
      <c r="B11" s="16" t="s">
        <v>170</v>
      </c>
      <c r="C11" s="1" t="s">
        <v>175</v>
      </c>
      <c r="D11" s="1" t="s">
        <v>176</v>
      </c>
      <c r="E11" s="2" t="s">
        <v>165</v>
      </c>
      <c r="F11" s="1" t="s">
        <v>177</v>
      </c>
      <c r="G11" s="1">
        <v>0.25</v>
      </c>
      <c r="H11" s="1">
        <v>5044</v>
      </c>
      <c r="I11" s="1">
        <v>1261</v>
      </c>
      <c r="J11" s="1">
        <v>800</v>
      </c>
      <c r="K11" s="1" t="s">
        <v>20</v>
      </c>
      <c r="L11" s="1">
        <v>2061</v>
      </c>
      <c r="M11" s="1">
        <v>61.83</v>
      </c>
      <c r="N11" s="1">
        <v>2122.83</v>
      </c>
      <c r="O11" s="1">
        <v>2115</v>
      </c>
      <c r="P11" s="7">
        <v>7.83</v>
      </c>
    </row>
    <row r="12" spans="1:16">
      <c r="A12" s="1">
        <v>2454</v>
      </c>
      <c r="B12" s="15" t="s">
        <v>162</v>
      </c>
      <c r="C12" s="1" t="s">
        <v>163</v>
      </c>
      <c r="D12" s="1" t="s">
        <v>164</v>
      </c>
      <c r="E12" s="1" t="s">
        <v>165</v>
      </c>
      <c r="F12" s="1" t="s">
        <v>166</v>
      </c>
      <c r="G12" s="1">
        <v>0.28000000000000003</v>
      </c>
      <c r="H12" s="1">
        <v>5041</v>
      </c>
      <c r="I12" s="1">
        <v>1411.48</v>
      </c>
      <c r="J12" s="1">
        <v>800</v>
      </c>
      <c r="K12" s="1" t="s">
        <v>20</v>
      </c>
      <c r="L12" s="1">
        <v>2211.48</v>
      </c>
      <c r="M12" s="1">
        <v>66.34</v>
      </c>
      <c r="N12" s="1">
        <v>2277.8200000000002</v>
      </c>
      <c r="O12" s="1">
        <v>2260</v>
      </c>
      <c r="P12" s="7">
        <v>17.82</v>
      </c>
    </row>
    <row r="13" spans="1:16">
      <c r="A13" s="1">
        <v>2616</v>
      </c>
      <c r="B13" s="15" t="s">
        <v>531</v>
      </c>
      <c r="C13" s="1" t="s">
        <v>532</v>
      </c>
      <c r="D13" s="1" t="s">
        <v>65</v>
      </c>
      <c r="E13" s="1" t="s">
        <v>533</v>
      </c>
      <c r="F13" s="1" t="s">
        <v>534</v>
      </c>
      <c r="G13" s="1">
        <v>0.28000000000000003</v>
      </c>
      <c r="H13" s="1">
        <v>4861</v>
      </c>
      <c r="I13" s="1">
        <v>1361.08</v>
      </c>
      <c r="J13" s="1">
        <v>580</v>
      </c>
      <c r="K13" s="1" t="s">
        <v>20</v>
      </c>
      <c r="L13" s="1">
        <v>1941.08</v>
      </c>
      <c r="M13" s="1">
        <v>58.232399999999998</v>
      </c>
      <c r="N13" s="1">
        <v>1999.3124</v>
      </c>
      <c r="O13" s="1">
        <v>2000</v>
      </c>
      <c r="P13" s="7">
        <v>-0.68759999999999999</v>
      </c>
    </row>
    <row r="14" spans="1:16">
      <c r="A14" s="2">
        <v>2670</v>
      </c>
      <c r="B14" s="16" t="s">
        <v>650</v>
      </c>
      <c r="C14" s="2" t="s">
        <v>657</v>
      </c>
      <c r="D14" s="1" t="s">
        <v>57</v>
      </c>
      <c r="E14" s="2" t="s">
        <v>533</v>
      </c>
      <c r="F14" s="2" t="s">
        <v>658</v>
      </c>
      <c r="G14" s="2">
        <v>0.35</v>
      </c>
      <c r="H14" s="2">
        <v>4833</v>
      </c>
      <c r="I14" s="2">
        <v>1691.55</v>
      </c>
      <c r="J14" s="2">
        <v>800</v>
      </c>
      <c r="K14" s="2" t="s">
        <v>20</v>
      </c>
      <c r="L14" s="2">
        <v>2491.5500000000002</v>
      </c>
      <c r="M14" s="2">
        <v>74.75</v>
      </c>
      <c r="N14" s="2">
        <v>2566.3000000000002</v>
      </c>
      <c r="O14" s="2">
        <v>2560</v>
      </c>
      <c r="P14" s="8">
        <v>6.3</v>
      </c>
    </row>
    <row r="15" spans="1:16">
      <c r="A15" s="1">
        <v>2611</v>
      </c>
      <c r="B15" s="14" t="s">
        <v>516</v>
      </c>
      <c r="C15" s="1" t="s">
        <v>783</v>
      </c>
      <c r="D15" s="1" t="s">
        <v>48</v>
      </c>
      <c r="E15" s="1" t="s">
        <v>27</v>
      </c>
      <c r="F15" s="1" t="s">
        <v>521</v>
      </c>
      <c r="G15" s="1">
        <v>0.45</v>
      </c>
      <c r="H15" s="1">
        <v>4843</v>
      </c>
      <c r="I15" s="1">
        <v>2179.35</v>
      </c>
      <c r="J15" s="1">
        <v>830</v>
      </c>
      <c r="K15" s="1" t="s">
        <v>20</v>
      </c>
      <c r="L15" s="1">
        <v>3009.35</v>
      </c>
      <c r="M15" s="1">
        <v>90.280500000000004</v>
      </c>
      <c r="N15" s="1">
        <v>3099.6305000000002</v>
      </c>
      <c r="O15" s="1">
        <v>3100</v>
      </c>
      <c r="P15" s="7">
        <v>-0.3695</v>
      </c>
    </row>
    <row r="16" spans="1:16">
      <c r="A16" s="1">
        <v>2466</v>
      </c>
      <c r="B16" s="14" t="s">
        <v>210</v>
      </c>
      <c r="C16" s="1" t="s">
        <v>213</v>
      </c>
      <c r="D16" s="1" t="s">
        <v>214</v>
      </c>
      <c r="E16" s="1" t="s">
        <v>77</v>
      </c>
      <c r="F16" s="1" t="s">
        <v>215</v>
      </c>
      <c r="G16" s="1">
        <v>0.48</v>
      </c>
      <c r="H16" s="1">
        <v>5034</v>
      </c>
      <c r="I16" s="1">
        <v>2416.3200000000002</v>
      </c>
      <c r="J16" s="1">
        <v>800</v>
      </c>
      <c r="K16" s="1" t="s">
        <v>20</v>
      </c>
      <c r="L16" s="1">
        <v>3216.32</v>
      </c>
      <c r="M16" s="1">
        <v>96.49</v>
      </c>
      <c r="N16" s="1">
        <v>3312.81</v>
      </c>
      <c r="O16" s="1">
        <v>3313</v>
      </c>
      <c r="P16" s="7">
        <v>-0.19</v>
      </c>
    </row>
    <row r="17" spans="1:16">
      <c r="A17" s="1">
        <v>2541</v>
      </c>
      <c r="B17" s="14" t="s">
        <v>473</v>
      </c>
      <c r="C17" s="1" t="s">
        <v>475</v>
      </c>
      <c r="D17" s="1" t="s">
        <v>62</v>
      </c>
      <c r="E17" s="1" t="s">
        <v>27</v>
      </c>
      <c r="F17" s="1" t="s">
        <v>476</v>
      </c>
      <c r="G17" s="1">
        <v>0.48</v>
      </c>
      <c r="H17" s="1">
        <v>4767</v>
      </c>
      <c r="I17" s="1">
        <v>2288.16</v>
      </c>
      <c r="J17" s="1">
        <v>900</v>
      </c>
      <c r="K17" s="1" t="s">
        <v>20</v>
      </c>
      <c r="L17" s="1">
        <v>3188.16</v>
      </c>
      <c r="M17" s="1">
        <v>95.644800000000004</v>
      </c>
      <c r="N17" s="1">
        <v>3283.8047999999999</v>
      </c>
      <c r="O17" s="1">
        <v>3280</v>
      </c>
      <c r="P17" s="7">
        <v>3.8048000000000002</v>
      </c>
    </row>
    <row r="18" spans="1:16">
      <c r="A18" s="1">
        <v>2489</v>
      </c>
      <c r="B18" s="15" t="s">
        <v>266</v>
      </c>
      <c r="C18" s="1" t="s">
        <v>278</v>
      </c>
      <c r="D18" s="1" t="s">
        <v>87</v>
      </c>
      <c r="E18" s="1" t="s">
        <v>27</v>
      </c>
      <c r="F18" s="1" t="s">
        <v>281</v>
      </c>
      <c r="G18" s="1">
        <v>0.5</v>
      </c>
      <c r="H18" s="1">
        <v>5013</v>
      </c>
      <c r="I18" s="1">
        <v>2506.5</v>
      </c>
      <c r="J18" s="1">
        <v>700</v>
      </c>
      <c r="K18" s="1" t="s">
        <v>20</v>
      </c>
      <c r="L18" s="1">
        <v>3206.5</v>
      </c>
      <c r="M18" s="1">
        <v>96.2</v>
      </c>
      <c r="N18" s="1">
        <v>3302.7</v>
      </c>
      <c r="O18" s="1">
        <v>3300</v>
      </c>
      <c r="P18" s="7">
        <v>2.7</v>
      </c>
    </row>
    <row r="19" spans="1:16">
      <c r="A19" s="2">
        <v>2644</v>
      </c>
      <c r="B19" s="16" t="s">
        <v>598</v>
      </c>
      <c r="C19" s="2" t="s">
        <v>599</v>
      </c>
      <c r="D19" s="1" t="s">
        <v>38</v>
      </c>
      <c r="E19" s="2" t="s">
        <v>27</v>
      </c>
      <c r="F19" s="2" t="s">
        <v>600</v>
      </c>
      <c r="G19" s="2">
        <v>0.51</v>
      </c>
      <c r="H19" s="2">
        <v>4957</v>
      </c>
      <c r="I19" s="2">
        <v>2528.0700000000002</v>
      </c>
      <c r="J19" s="2">
        <v>900</v>
      </c>
      <c r="K19" s="2" t="s">
        <v>20</v>
      </c>
      <c r="L19" s="2">
        <v>3428.07</v>
      </c>
      <c r="M19" s="2">
        <v>102.84</v>
      </c>
      <c r="N19" s="2">
        <v>3530.91</v>
      </c>
      <c r="O19" s="2">
        <v>3530</v>
      </c>
      <c r="P19" s="8">
        <v>0.91</v>
      </c>
    </row>
    <row r="20" spans="1:16">
      <c r="A20" s="2">
        <v>2651</v>
      </c>
      <c r="B20" s="17" t="s">
        <v>608</v>
      </c>
      <c r="C20" s="2" t="s">
        <v>615</v>
      </c>
      <c r="D20" s="1" t="s">
        <v>62</v>
      </c>
      <c r="E20" s="2" t="s">
        <v>27</v>
      </c>
      <c r="F20" s="2" t="s">
        <v>616</v>
      </c>
      <c r="G20" s="2">
        <v>0.61</v>
      </c>
      <c r="H20" s="2">
        <v>4890</v>
      </c>
      <c r="I20" s="2">
        <v>2982.9</v>
      </c>
      <c r="J20" s="2">
        <v>900</v>
      </c>
      <c r="K20" s="2" t="s">
        <v>20</v>
      </c>
      <c r="L20" s="2">
        <v>3882.9</v>
      </c>
      <c r="M20" s="2">
        <v>116.49</v>
      </c>
      <c r="N20" s="2">
        <v>3999.39</v>
      </c>
      <c r="O20" s="2">
        <v>3990</v>
      </c>
      <c r="P20" s="8">
        <v>9.39</v>
      </c>
    </row>
    <row r="21" spans="1:16">
      <c r="A21" s="1">
        <v>2582</v>
      </c>
      <c r="B21" s="14" t="s">
        <v>426</v>
      </c>
      <c r="C21" s="1" t="s">
        <v>431</v>
      </c>
      <c r="D21" s="1" t="s">
        <v>35</v>
      </c>
      <c r="E21" s="1" t="s">
        <v>27</v>
      </c>
      <c r="F21" s="1" t="s">
        <v>432</v>
      </c>
      <c r="G21" s="1">
        <v>0.67</v>
      </c>
      <c r="H21" s="1">
        <v>4975</v>
      </c>
      <c r="I21" s="1">
        <v>3333.25</v>
      </c>
      <c r="J21" s="1">
        <v>1000</v>
      </c>
      <c r="K21" s="1" t="s">
        <v>20</v>
      </c>
      <c r="L21" s="1">
        <v>4333.25</v>
      </c>
      <c r="M21" s="1">
        <v>130</v>
      </c>
      <c r="N21" s="1">
        <v>4463.25</v>
      </c>
      <c r="O21" s="1">
        <v>4460</v>
      </c>
      <c r="P21" s="7">
        <v>3.25</v>
      </c>
    </row>
    <row r="22" spans="1:16">
      <c r="A22" s="1">
        <v>2414</v>
      </c>
      <c r="B22" s="14" t="s">
        <v>15</v>
      </c>
      <c r="C22" s="1" t="s">
        <v>16</v>
      </c>
      <c r="D22" s="1" t="s">
        <v>17</v>
      </c>
      <c r="E22" s="1" t="s">
        <v>18</v>
      </c>
      <c r="F22" s="1" t="s">
        <v>19</v>
      </c>
      <c r="G22" s="1">
        <v>0.69</v>
      </c>
      <c r="H22" s="1">
        <v>5051</v>
      </c>
      <c r="I22" s="1">
        <v>3485.19</v>
      </c>
      <c r="J22" s="1">
        <v>900</v>
      </c>
      <c r="K22" s="1" t="s">
        <v>20</v>
      </c>
      <c r="L22" s="1">
        <v>4385.1899999999996</v>
      </c>
      <c r="M22" s="1">
        <v>131.54</v>
      </c>
      <c r="N22" s="1">
        <v>4516.7299999999996</v>
      </c>
      <c r="O22" s="1">
        <v>4504</v>
      </c>
      <c r="P22" s="7">
        <v>12.73</v>
      </c>
    </row>
    <row r="23" spans="1:16">
      <c r="A23" s="1">
        <v>2596</v>
      </c>
      <c r="B23" s="14" t="s">
        <v>455</v>
      </c>
      <c r="C23" s="1" t="s">
        <v>462</v>
      </c>
      <c r="D23" s="1" t="s">
        <v>31</v>
      </c>
      <c r="E23" s="1" t="s">
        <v>27</v>
      </c>
      <c r="F23" s="1" t="s">
        <v>463</v>
      </c>
      <c r="G23" s="1">
        <v>0.78</v>
      </c>
      <c r="H23" s="1">
        <v>4785</v>
      </c>
      <c r="I23" s="1">
        <v>3732.3</v>
      </c>
      <c r="J23" s="1">
        <v>1000</v>
      </c>
      <c r="K23" s="1" t="s">
        <v>20</v>
      </c>
      <c r="L23" s="1">
        <v>4732.3</v>
      </c>
      <c r="M23" s="1">
        <v>141.96899999999999</v>
      </c>
      <c r="N23" s="1">
        <v>4874.2700000000004</v>
      </c>
      <c r="O23" s="1">
        <v>4870</v>
      </c>
      <c r="P23" s="7">
        <v>4.2690000000000001</v>
      </c>
    </row>
    <row r="24" spans="1:16">
      <c r="A24" s="1">
        <v>2493</v>
      </c>
      <c r="B24" s="15" t="s">
        <v>266</v>
      </c>
      <c r="C24" s="1" t="s">
        <v>288</v>
      </c>
      <c r="D24" s="1" t="s">
        <v>31</v>
      </c>
      <c r="E24" s="1" t="s">
        <v>27</v>
      </c>
      <c r="F24" s="1" t="s">
        <v>289</v>
      </c>
      <c r="G24" s="1">
        <v>0.8</v>
      </c>
      <c r="H24" s="1">
        <v>5013</v>
      </c>
      <c r="I24" s="1">
        <v>4010.4</v>
      </c>
      <c r="J24" s="1">
        <v>900</v>
      </c>
      <c r="K24" s="1" t="s">
        <v>20</v>
      </c>
      <c r="L24" s="1">
        <v>4910.3999999999996</v>
      </c>
      <c r="M24" s="1">
        <v>147.31</v>
      </c>
      <c r="N24" s="1">
        <v>5057.71</v>
      </c>
      <c r="O24" s="1">
        <v>5050</v>
      </c>
      <c r="P24" s="7">
        <v>7.71</v>
      </c>
    </row>
    <row r="25" spans="1:16">
      <c r="A25" s="1">
        <v>2602</v>
      </c>
      <c r="B25" s="15" t="s">
        <v>498</v>
      </c>
      <c r="C25" s="1" t="s">
        <v>501</v>
      </c>
      <c r="D25" s="1" t="s">
        <v>57</v>
      </c>
      <c r="E25" s="1" t="s">
        <v>271</v>
      </c>
      <c r="F25" s="1" t="s">
        <v>502</v>
      </c>
      <c r="G25" s="1">
        <v>0.8</v>
      </c>
      <c r="H25" s="1">
        <v>4851</v>
      </c>
      <c r="I25" s="1">
        <v>3880.8</v>
      </c>
      <c r="J25" s="1">
        <v>1000</v>
      </c>
      <c r="K25" s="1" t="s">
        <v>20</v>
      </c>
      <c r="L25" s="1">
        <v>4880.8</v>
      </c>
      <c r="M25" s="1">
        <v>146.42400000000001</v>
      </c>
      <c r="N25" s="1">
        <v>5027.2240000000002</v>
      </c>
      <c r="O25" s="1">
        <v>5020</v>
      </c>
      <c r="P25" s="7">
        <v>7.2240000000000002</v>
      </c>
    </row>
    <row r="26" spans="1:16">
      <c r="A26" s="1">
        <v>2445</v>
      </c>
      <c r="B26" s="15" t="s">
        <v>128</v>
      </c>
      <c r="C26" s="1" t="s">
        <v>129</v>
      </c>
      <c r="D26" s="1" t="s">
        <v>130</v>
      </c>
      <c r="E26" s="1" t="s">
        <v>18</v>
      </c>
      <c r="F26" s="1" t="s">
        <v>131</v>
      </c>
      <c r="G26" s="1">
        <v>0.81</v>
      </c>
      <c r="H26" s="1">
        <v>4975</v>
      </c>
      <c r="I26" s="1">
        <v>4029.75</v>
      </c>
      <c r="J26" s="1">
        <v>900</v>
      </c>
      <c r="K26" s="1" t="s">
        <v>20</v>
      </c>
      <c r="L26" s="1">
        <v>4929.75</v>
      </c>
      <c r="M26" s="1">
        <v>147.88999999999999</v>
      </c>
      <c r="N26" s="1">
        <v>5077.6400000000003</v>
      </c>
      <c r="O26" s="1">
        <v>5070</v>
      </c>
      <c r="P26" s="7">
        <v>7.64</v>
      </c>
    </row>
    <row r="27" spans="1:16">
      <c r="A27" s="1">
        <v>2434</v>
      </c>
      <c r="B27" s="14" t="s">
        <v>82</v>
      </c>
      <c r="C27" s="1" t="s">
        <v>86</v>
      </c>
      <c r="D27" s="1" t="s">
        <v>87</v>
      </c>
      <c r="E27" s="1" t="s">
        <v>18</v>
      </c>
      <c r="F27" s="1" t="s">
        <v>89</v>
      </c>
      <c r="G27" s="1">
        <v>0.82</v>
      </c>
      <c r="H27" s="1">
        <v>5095</v>
      </c>
      <c r="I27" s="1">
        <v>4177.8999999999996</v>
      </c>
      <c r="J27" s="1">
        <v>900</v>
      </c>
      <c r="K27" s="1" t="s">
        <v>20</v>
      </c>
      <c r="L27" s="1">
        <v>5077.8999999999996</v>
      </c>
      <c r="M27" s="1">
        <v>152.34</v>
      </c>
      <c r="N27" s="1">
        <v>5230.24</v>
      </c>
      <c r="O27" s="1">
        <v>5225</v>
      </c>
      <c r="P27" s="7">
        <v>5.24</v>
      </c>
    </row>
    <row r="28" spans="1:16">
      <c r="A28" s="1">
        <v>2635</v>
      </c>
      <c r="B28" s="14" t="s">
        <v>576</v>
      </c>
      <c r="C28" s="1" t="s">
        <v>564</v>
      </c>
      <c r="D28" s="1" t="s">
        <v>48</v>
      </c>
      <c r="E28" s="1" t="s">
        <v>27</v>
      </c>
      <c r="F28" s="1" t="s">
        <v>577</v>
      </c>
      <c r="G28" s="1">
        <v>0.85</v>
      </c>
      <c r="H28" s="1">
        <v>4946</v>
      </c>
      <c r="I28" s="1">
        <v>4204.1000000000004</v>
      </c>
      <c r="J28" s="1">
        <v>900</v>
      </c>
      <c r="K28" s="1" t="s">
        <v>20</v>
      </c>
      <c r="L28" s="1">
        <v>5104.1000000000004</v>
      </c>
      <c r="M28" s="1">
        <v>153.12299999999999</v>
      </c>
      <c r="N28" s="1">
        <v>5257.223</v>
      </c>
      <c r="O28" s="1">
        <v>5250</v>
      </c>
      <c r="P28" s="7">
        <v>7.2229999999999999</v>
      </c>
    </row>
    <row r="29" spans="1:16">
      <c r="A29" s="1">
        <v>2599</v>
      </c>
      <c r="B29" s="15" t="s">
        <v>464</v>
      </c>
      <c r="C29" s="1" t="s">
        <v>469</v>
      </c>
      <c r="D29" s="1" t="s">
        <v>52</v>
      </c>
      <c r="E29" s="1" t="s">
        <v>140</v>
      </c>
      <c r="F29" s="1" t="s">
        <v>470</v>
      </c>
      <c r="G29" s="1">
        <v>0.86</v>
      </c>
      <c r="H29" s="1">
        <v>4785</v>
      </c>
      <c r="I29" s="1">
        <v>4115.1000000000004</v>
      </c>
      <c r="J29" s="1">
        <v>1000</v>
      </c>
      <c r="K29" s="1" t="s">
        <v>20</v>
      </c>
      <c r="L29" s="1">
        <v>5115.1000000000004</v>
      </c>
      <c r="M29" s="1">
        <v>153.453</v>
      </c>
      <c r="N29" s="1">
        <v>5268.55</v>
      </c>
      <c r="O29" s="1">
        <v>5250</v>
      </c>
      <c r="P29" s="7">
        <v>18.553000000000001</v>
      </c>
    </row>
    <row r="30" spans="1:16">
      <c r="A30" s="1">
        <v>2625</v>
      </c>
      <c r="B30" s="14" t="s">
        <v>556</v>
      </c>
      <c r="C30" s="1" t="s">
        <v>557</v>
      </c>
      <c r="D30" s="1" t="s">
        <v>57</v>
      </c>
      <c r="E30" s="1" t="s">
        <v>27</v>
      </c>
      <c r="F30" s="1" t="s">
        <v>558</v>
      </c>
      <c r="G30" s="1">
        <v>0.86</v>
      </c>
      <c r="H30" s="1">
        <v>4948</v>
      </c>
      <c r="I30" s="1">
        <v>4255.28</v>
      </c>
      <c r="J30" s="1">
        <v>900</v>
      </c>
      <c r="K30" s="1" t="s">
        <v>20</v>
      </c>
      <c r="L30" s="1">
        <v>5155.28</v>
      </c>
      <c r="M30" s="1">
        <v>154.6584</v>
      </c>
      <c r="N30" s="1">
        <v>5309.9384</v>
      </c>
      <c r="O30" s="1">
        <v>5300</v>
      </c>
      <c r="P30" s="7">
        <v>9.9383999999999997</v>
      </c>
    </row>
    <row r="31" spans="1:16">
      <c r="A31" s="1">
        <v>2416</v>
      </c>
      <c r="B31" s="14" t="s">
        <v>24</v>
      </c>
      <c r="C31" s="1" t="s">
        <v>25</v>
      </c>
      <c r="D31" s="1" t="s">
        <v>26</v>
      </c>
      <c r="E31" s="1" t="s">
        <v>27</v>
      </c>
      <c r="F31" s="1" t="s">
        <v>28</v>
      </c>
      <c r="G31" s="1">
        <v>0.87</v>
      </c>
      <c r="H31" s="1">
        <v>5018</v>
      </c>
      <c r="I31" s="1">
        <v>4365.66</v>
      </c>
      <c r="J31" s="1">
        <v>900</v>
      </c>
      <c r="K31" s="1" t="s">
        <v>20</v>
      </c>
      <c r="L31" s="1">
        <v>5265.66</v>
      </c>
      <c r="M31" s="1">
        <v>157.96</v>
      </c>
      <c r="N31" s="1">
        <v>5423.62</v>
      </c>
      <c r="O31" s="1">
        <v>5420</v>
      </c>
      <c r="P31" s="7">
        <v>3.62</v>
      </c>
    </row>
    <row r="32" spans="1:16">
      <c r="A32" s="1">
        <v>2453</v>
      </c>
      <c r="B32" s="14" t="s">
        <v>146</v>
      </c>
      <c r="C32" s="1" t="s">
        <v>159</v>
      </c>
      <c r="D32" s="1" t="s">
        <v>160</v>
      </c>
      <c r="E32" s="1" t="s">
        <v>18</v>
      </c>
      <c r="F32" s="1" t="s">
        <v>161</v>
      </c>
      <c r="G32" s="1">
        <v>0.87</v>
      </c>
      <c r="H32" s="1">
        <v>4962</v>
      </c>
      <c r="I32" s="1">
        <v>4316.9399999999996</v>
      </c>
      <c r="J32" s="1">
        <v>900</v>
      </c>
      <c r="K32" s="1" t="s">
        <v>20</v>
      </c>
      <c r="L32" s="1">
        <v>5216.9399999999996</v>
      </c>
      <c r="M32" s="1">
        <v>156.51</v>
      </c>
      <c r="N32" s="1">
        <v>5373.45</v>
      </c>
      <c r="O32" s="1">
        <v>5370</v>
      </c>
      <c r="P32" s="7">
        <v>3.45</v>
      </c>
    </row>
    <row r="33" spans="1:16">
      <c r="A33" s="1">
        <v>2437</v>
      </c>
      <c r="B33" s="15" t="s">
        <v>97</v>
      </c>
      <c r="C33" s="1" t="s">
        <v>98</v>
      </c>
      <c r="D33" s="1" t="s">
        <v>20</v>
      </c>
      <c r="E33" s="1" t="s">
        <v>99</v>
      </c>
      <c r="F33" s="1" t="s">
        <v>100</v>
      </c>
      <c r="G33" s="1">
        <v>0.88</v>
      </c>
      <c r="H33" s="1">
        <v>4975</v>
      </c>
      <c r="I33" s="1">
        <v>4378</v>
      </c>
      <c r="J33" s="1">
        <v>900</v>
      </c>
      <c r="K33" s="1" t="s">
        <v>20</v>
      </c>
      <c r="L33" s="1">
        <v>5278</v>
      </c>
      <c r="M33" s="1">
        <v>158.34</v>
      </c>
      <c r="N33" s="1">
        <v>5436.34</v>
      </c>
      <c r="O33" s="1">
        <v>5430</v>
      </c>
      <c r="P33" s="7">
        <v>6.34</v>
      </c>
    </row>
    <row r="34" spans="1:16">
      <c r="A34" s="1">
        <v>2472</v>
      </c>
      <c r="B34" s="14" t="s">
        <v>236</v>
      </c>
      <c r="C34" s="1" t="s">
        <v>237</v>
      </c>
      <c r="D34" s="1" t="s">
        <v>26</v>
      </c>
      <c r="E34" s="1" t="s">
        <v>238</v>
      </c>
      <c r="F34" s="1" t="s">
        <v>239</v>
      </c>
      <c r="G34" s="1">
        <v>0.88</v>
      </c>
      <c r="H34" s="1">
        <v>5024</v>
      </c>
      <c r="I34" s="1">
        <v>4421.12</v>
      </c>
      <c r="J34" s="1">
        <v>800</v>
      </c>
      <c r="K34" s="1" t="s">
        <v>20</v>
      </c>
      <c r="L34" s="1">
        <v>5221.12</v>
      </c>
      <c r="M34" s="1">
        <v>156.63</v>
      </c>
      <c r="N34" s="1">
        <v>5377.75</v>
      </c>
      <c r="O34" s="1">
        <v>5370</v>
      </c>
      <c r="P34" s="7">
        <v>7.75</v>
      </c>
    </row>
    <row r="35" spans="1:16">
      <c r="A35" s="1">
        <v>2591</v>
      </c>
      <c r="B35" s="15" t="s">
        <v>448</v>
      </c>
      <c r="C35" s="1" t="s">
        <v>451</v>
      </c>
      <c r="D35" s="1" t="s">
        <v>65</v>
      </c>
      <c r="E35" s="1" t="s">
        <v>27</v>
      </c>
      <c r="F35" s="1" t="s">
        <v>452</v>
      </c>
      <c r="G35" s="1">
        <v>0.88</v>
      </c>
      <c r="H35" s="1">
        <v>4838</v>
      </c>
      <c r="I35" s="1">
        <v>4257.4399999999996</v>
      </c>
      <c r="J35" s="1">
        <v>900</v>
      </c>
      <c r="K35" s="1" t="s">
        <v>20</v>
      </c>
      <c r="L35" s="1">
        <v>5157.4399999999996</v>
      </c>
      <c r="M35" s="1">
        <v>154.72319999999999</v>
      </c>
      <c r="N35" s="1">
        <v>5312.16</v>
      </c>
      <c r="O35" s="1">
        <v>5300</v>
      </c>
      <c r="P35" s="7">
        <v>12.1632</v>
      </c>
    </row>
    <row r="36" spans="1:16">
      <c r="A36" s="1">
        <v>2427</v>
      </c>
      <c r="B36" s="15" t="s">
        <v>55</v>
      </c>
      <c r="C36" s="1" t="s">
        <v>64</v>
      </c>
      <c r="D36" s="1" t="s">
        <v>65</v>
      </c>
      <c r="E36" s="1" t="s">
        <v>27</v>
      </c>
      <c r="F36" s="1" t="s">
        <v>66</v>
      </c>
      <c r="G36" s="1">
        <v>0.92</v>
      </c>
      <c r="H36" s="1">
        <v>5033</v>
      </c>
      <c r="I36" s="1">
        <v>4630.3599999999997</v>
      </c>
      <c r="J36" s="1">
        <v>900</v>
      </c>
      <c r="K36" s="1" t="s">
        <v>20</v>
      </c>
      <c r="L36" s="1">
        <v>5530.36</v>
      </c>
      <c r="M36" s="1">
        <v>165.91</v>
      </c>
      <c r="N36" s="1">
        <v>5696.27</v>
      </c>
      <c r="O36" s="1">
        <v>5690</v>
      </c>
      <c r="P36" s="7">
        <v>6.27</v>
      </c>
    </row>
    <row r="37" spans="1:16">
      <c r="A37" s="2">
        <v>2656</v>
      </c>
      <c r="B37" s="16" t="s">
        <v>625</v>
      </c>
      <c r="C37" s="2" t="s">
        <v>403</v>
      </c>
      <c r="D37" s="1" t="s">
        <v>38</v>
      </c>
      <c r="E37" s="2" t="s">
        <v>27</v>
      </c>
      <c r="F37" s="2" t="s">
        <v>626</v>
      </c>
      <c r="G37" s="2">
        <v>0.92</v>
      </c>
      <c r="H37" s="2">
        <v>4885</v>
      </c>
      <c r="I37" s="2">
        <v>4494.2</v>
      </c>
      <c r="J37" s="2">
        <v>850</v>
      </c>
      <c r="K37" s="2" t="s">
        <v>20</v>
      </c>
      <c r="L37" s="2">
        <v>5344.2</v>
      </c>
      <c r="M37" s="2">
        <v>160.33000000000001</v>
      </c>
      <c r="N37" s="2">
        <v>5504.53</v>
      </c>
      <c r="O37" s="2">
        <v>5500</v>
      </c>
      <c r="P37" s="8">
        <v>4.53</v>
      </c>
    </row>
    <row r="38" spans="1:16">
      <c r="A38" s="1">
        <v>2500</v>
      </c>
      <c r="B38" s="14" t="s">
        <v>266</v>
      </c>
      <c r="C38" s="1" t="s">
        <v>303</v>
      </c>
      <c r="D38" s="1" t="s">
        <v>57</v>
      </c>
      <c r="E38" s="1" t="s">
        <v>271</v>
      </c>
      <c r="F38" s="1" t="s">
        <v>304</v>
      </c>
      <c r="G38" s="1">
        <v>0.93</v>
      </c>
      <c r="H38" s="1">
        <v>5013</v>
      </c>
      <c r="I38" s="1">
        <v>4662.09</v>
      </c>
      <c r="J38" s="1">
        <v>900</v>
      </c>
      <c r="K38" s="1" t="s">
        <v>20</v>
      </c>
      <c r="L38" s="1">
        <v>5562.09</v>
      </c>
      <c r="M38" s="1">
        <v>166.86</v>
      </c>
      <c r="N38" s="1">
        <v>5728.95</v>
      </c>
      <c r="O38" s="1">
        <v>5700</v>
      </c>
      <c r="P38" s="7">
        <v>28.95</v>
      </c>
    </row>
    <row r="39" spans="1:16">
      <c r="A39" s="1">
        <v>2544</v>
      </c>
      <c r="B39" s="15" t="s">
        <v>477</v>
      </c>
      <c r="C39" s="1" t="s">
        <v>481</v>
      </c>
      <c r="D39" s="1" t="s">
        <v>31</v>
      </c>
      <c r="E39" s="1" t="s">
        <v>27</v>
      </c>
      <c r="F39" s="1" t="s">
        <v>482</v>
      </c>
      <c r="G39" s="1">
        <v>0.93</v>
      </c>
      <c r="H39" s="1">
        <v>4767</v>
      </c>
      <c r="I39" s="1">
        <v>4433.3100000000004</v>
      </c>
      <c r="J39" s="1">
        <v>900</v>
      </c>
      <c r="K39" s="1" t="s">
        <v>20</v>
      </c>
      <c r="L39" s="1">
        <v>5333.31</v>
      </c>
      <c r="M39" s="1">
        <v>159.99930000000001</v>
      </c>
      <c r="N39" s="1">
        <v>5493.3092999999999</v>
      </c>
      <c r="O39" s="1">
        <v>5490</v>
      </c>
      <c r="P39" s="7">
        <v>3.3092999999999999</v>
      </c>
    </row>
    <row r="40" spans="1:16">
      <c r="A40" s="2">
        <v>2658</v>
      </c>
      <c r="B40" s="17" t="s">
        <v>627</v>
      </c>
      <c r="C40" s="2" t="s">
        <v>628</v>
      </c>
      <c r="D40" s="1" t="s">
        <v>31</v>
      </c>
      <c r="E40" s="2" t="s">
        <v>27</v>
      </c>
      <c r="F40" s="2" t="s">
        <v>629</v>
      </c>
      <c r="G40" s="2">
        <v>0.94</v>
      </c>
      <c r="H40" s="2">
        <v>4885</v>
      </c>
      <c r="I40" s="2">
        <v>4591.8999999999996</v>
      </c>
      <c r="J40" s="2">
        <v>900</v>
      </c>
      <c r="K40" s="2" t="s">
        <v>20</v>
      </c>
      <c r="L40" s="2">
        <v>5491.9</v>
      </c>
      <c r="M40" s="2">
        <v>164.76</v>
      </c>
      <c r="N40" s="2">
        <v>5656.66</v>
      </c>
      <c r="O40" s="2">
        <v>5650</v>
      </c>
      <c r="P40" s="8">
        <v>6.66</v>
      </c>
    </row>
    <row r="41" spans="1:16">
      <c r="A41" s="1">
        <v>2463</v>
      </c>
      <c r="B41" s="15" t="s">
        <v>203</v>
      </c>
      <c r="C41" s="1" t="s">
        <v>204</v>
      </c>
      <c r="D41" s="1" t="s">
        <v>205</v>
      </c>
      <c r="E41" s="1" t="s">
        <v>140</v>
      </c>
      <c r="F41" s="1" t="s">
        <v>206</v>
      </c>
      <c r="G41" s="1">
        <v>0.95</v>
      </c>
      <c r="H41" s="1">
        <v>5033</v>
      </c>
      <c r="I41" s="1">
        <v>4781.3500000000004</v>
      </c>
      <c r="J41" s="1">
        <v>900</v>
      </c>
      <c r="K41" s="1" t="s">
        <v>20</v>
      </c>
      <c r="L41" s="1">
        <v>5681.35</v>
      </c>
      <c r="M41" s="1">
        <v>170.44</v>
      </c>
      <c r="N41" s="1">
        <v>5851.79</v>
      </c>
      <c r="O41" s="1">
        <v>5850</v>
      </c>
      <c r="P41" s="7">
        <v>1.79</v>
      </c>
    </row>
    <row r="42" spans="1:16">
      <c r="A42" s="1">
        <v>2470</v>
      </c>
      <c r="B42" s="14" t="s">
        <v>224</v>
      </c>
      <c r="C42" s="1" t="s">
        <v>228</v>
      </c>
      <c r="D42" s="1" t="s">
        <v>229</v>
      </c>
      <c r="E42" s="1" t="s">
        <v>230</v>
      </c>
      <c r="F42" s="1" t="s">
        <v>231</v>
      </c>
      <c r="G42" s="1">
        <v>0.98</v>
      </c>
      <c r="H42" s="1">
        <v>5008</v>
      </c>
      <c r="I42" s="1">
        <v>4907.84</v>
      </c>
      <c r="J42" s="1">
        <v>1000</v>
      </c>
      <c r="K42" s="1" t="s">
        <v>20</v>
      </c>
      <c r="L42" s="1">
        <v>5907.84</v>
      </c>
      <c r="M42" s="1">
        <v>177.24</v>
      </c>
      <c r="N42" s="1">
        <v>6085.08</v>
      </c>
      <c r="O42" s="1">
        <v>6080</v>
      </c>
      <c r="P42" s="7">
        <v>5.08</v>
      </c>
    </row>
    <row r="43" spans="1:16">
      <c r="A43" s="1">
        <v>2443</v>
      </c>
      <c r="B43" s="15" t="s">
        <v>120</v>
      </c>
      <c r="C43" s="1" t="s">
        <v>121</v>
      </c>
      <c r="D43" s="1" t="s">
        <v>122</v>
      </c>
      <c r="E43" s="1" t="s">
        <v>118</v>
      </c>
      <c r="F43" s="1" t="s">
        <v>123</v>
      </c>
      <c r="G43" s="1">
        <v>1</v>
      </c>
      <c r="H43" s="1">
        <v>4980</v>
      </c>
      <c r="I43" s="1">
        <v>4980</v>
      </c>
      <c r="J43" s="1">
        <v>900</v>
      </c>
      <c r="K43" s="1" t="s">
        <v>20</v>
      </c>
      <c r="L43" s="1">
        <v>5880</v>
      </c>
      <c r="M43" s="1">
        <v>176.4</v>
      </c>
      <c r="N43" s="1">
        <v>6056.4</v>
      </c>
      <c r="O43" s="1">
        <v>6050</v>
      </c>
      <c r="P43" s="7">
        <v>6.4</v>
      </c>
    </row>
    <row r="44" spans="1:16">
      <c r="A44" s="1">
        <v>2459</v>
      </c>
      <c r="B44" s="15" t="s">
        <v>183</v>
      </c>
      <c r="C44" s="1" t="s">
        <v>184</v>
      </c>
      <c r="D44" s="1" t="s">
        <v>185</v>
      </c>
      <c r="E44" s="1" t="s">
        <v>18</v>
      </c>
      <c r="F44" s="1" t="s">
        <v>186</v>
      </c>
      <c r="G44" s="1">
        <v>1</v>
      </c>
      <c r="H44" s="1" t="s">
        <v>20</v>
      </c>
      <c r="I44" s="1" t="s">
        <v>20</v>
      </c>
      <c r="J44" s="1" t="s">
        <v>20</v>
      </c>
      <c r="K44" s="1" t="s">
        <v>20</v>
      </c>
      <c r="L44" s="1" t="s">
        <v>20</v>
      </c>
      <c r="M44" s="1" t="s">
        <v>20</v>
      </c>
      <c r="N44" s="1" t="s">
        <v>20</v>
      </c>
      <c r="O44" s="1" t="s">
        <v>20</v>
      </c>
      <c r="P44" s="7" t="s">
        <v>20</v>
      </c>
    </row>
    <row r="45" spans="1:16">
      <c r="A45" s="1">
        <v>2459</v>
      </c>
      <c r="B45" s="14" t="s">
        <v>183</v>
      </c>
      <c r="C45" s="1" t="s">
        <v>184</v>
      </c>
      <c r="D45" s="1" t="s">
        <v>185</v>
      </c>
      <c r="E45" s="1" t="s">
        <v>18</v>
      </c>
      <c r="F45" s="1" t="s">
        <v>187</v>
      </c>
      <c r="G45" s="1">
        <v>1</v>
      </c>
      <c r="H45" s="1" t="s">
        <v>20</v>
      </c>
      <c r="I45" s="1" t="s">
        <v>20</v>
      </c>
      <c r="J45" s="1" t="s">
        <v>20</v>
      </c>
      <c r="K45" s="1" t="s">
        <v>20</v>
      </c>
      <c r="L45" s="1" t="s">
        <v>20</v>
      </c>
      <c r="M45" s="1" t="s">
        <v>20</v>
      </c>
      <c r="N45" s="1" t="s">
        <v>20</v>
      </c>
      <c r="O45" s="1" t="s">
        <v>20</v>
      </c>
      <c r="P45" s="7" t="s">
        <v>20</v>
      </c>
    </row>
    <row r="46" spans="1:16">
      <c r="A46" s="1">
        <v>2595</v>
      </c>
      <c r="B46" s="15" t="s">
        <v>455</v>
      </c>
      <c r="C46" s="1" t="s">
        <v>460</v>
      </c>
      <c r="D46" s="1" t="s">
        <v>38</v>
      </c>
      <c r="E46" s="1" t="s">
        <v>27</v>
      </c>
      <c r="F46" s="1" t="s">
        <v>461</v>
      </c>
      <c r="G46" s="1">
        <v>1.01</v>
      </c>
      <c r="H46" s="1">
        <v>4785</v>
      </c>
      <c r="I46" s="1">
        <v>4832.8500000000004</v>
      </c>
      <c r="J46" s="1">
        <v>1300</v>
      </c>
      <c r="K46" s="1" t="s">
        <v>20</v>
      </c>
      <c r="L46" s="1">
        <v>6132.85</v>
      </c>
      <c r="M46" s="1">
        <v>183.9855</v>
      </c>
      <c r="N46" s="1">
        <v>6316.84</v>
      </c>
      <c r="O46" s="1">
        <v>6300</v>
      </c>
      <c r="P46" s="7">
        <v>16.8355</v>
      </c>
    </row>
    <row r="47" spans="1:16">
      <c r="A47" s="1">
        <v>2631</v>
      </c>
      <c r="B47" s="14" t="s">
        <v>570</v>
      </c>
      <c r="C47" s="1" t="s">
        <v>571</v>
      </c>
      <c r="D47" s="1" t="s">
        <v>35</v>
      </c>
      <c r="E47" s="1" t="s">
        <v>572</v>
      </c>
      <c r="F47" s="1" t="s">
        <v>573</v>
      </c>
      <c r="G47" s="1">
        <v>1.04</v>
      </c>
      <c r="H47" s="1">
        <v>4927</v>
      </c>
      <c r="I47" s="1">
        <v>5124.08</v>
      </c>
      <c r="J47" s="1">
        <v>1500</v>
      </c>
      <c r="K47" s="1" t="s">
        <v>20</v>
      </c>
      <c r="L47" s="1">
        <v>6624.08</v>
      </c>
      <c r="M47" s="1">
        <v>198.72239999999999</v>
      </c>
      <c r="N47" s="1">
        <v>6822.8023999999996</v>
      </c>
      <c r="O47" s="1">
        <v>6800</v>
      </c>
      <c r="P47" s="7">
        <v>22.802399999999999</v>
      </c>
    </row>
    <row r="48" spans="1:16">
      <c r="A48" s="2">
        <v>2665</v>
      </c>
      <c r="B48" s="17" t="s">
        <v>639</v>
      </c>
      <c r="C48" s="2" t="s">
        <v>646</v>
      </c>
      <c r="D48" s="1" t="s">
        <v>69</v>
      </c>
      <c r="E48" s="2" t="s">
        <v>27</v>
      </c>
      <c r="F48" s="2" t="s">
        <v>647</v>
      </c>
      <c r="G48" s="2">
        <v>1.05</v>
      </c>
      <c r="H48" s="2">
        <v>4833</v>
      </c>
      <c r="I48" s="2">
        <v>5074.6499999999996</v>
      </c>
      <c r="J48" s="2">
        <v>1300</v>
      </c>
      <c r="K48" s="2" t="s">
        <v>20</v>
      </c>
      <c r="L48" s="2">
        <v>6374.65</v>
      </c>
      <c r="M48" s="2">
        <v>191.24</v>
      </c>
      <c r="N48" s="2">
        <v>6565.89</v>
      </c>
      <c r="O48" s="2">
        <v>6560</v>
      </c>
      <c r="P48" s="8">
        <v>5.89</v>
      </c>
    </row>
    <row r="49" spans="1:16">
      <c r="A49" s="2">
        <v>2682</v>
      </c>
      <c r="B49" s="16" t="s">
        <v>679</v>
      </c>
      <c r="C49" s="2" t="s">
        <v>680</v>
      </c>
      <c r="D49" s="1" t="s">
        <v>57</v>
      </c>
      <c r="E49" s="2" t="s">
        <v>18</v>
      </c>
      <c r="F49" s="2" t="s">
        <v>681</v>
      </c>
      <c r="G49" s="2">
        <v>1.05</v>
      </c>
      <c r="H49" s="2">
        <v>4860</v>
      </c>
      <c r="I49" s="2">
        <v>5103</v>
      </c>
      <c r="J49" s="2">
        <v>1400</v>
      </c>
      <c r="K49" s="2" t="s">
        <v>20</v>
      </c>
      <c r="L49" s="2">
        <v>6503</v>
      </c>
      <c r="M49" s="2">
        <v>195.09</v>
      </c>
      <c r="N49" s="2">
        <v>6698.09</v>
      </c>
      <c r="O49" s="2">
        <v>6690</v>
      </c>
      <c r="P49" s="8">
        <v>8.09</v>
      </c>
    </row>
    <row r="50" spans="1:16">
      <c r="A50" s="1">
        <v>2431</v>
      </c>
      <c r="B50" s="15" t="s">
        <v>79</v>
      </c>
      <c r="C50" s="1" t="s">
        <v>80</v>
      </c>
      <c r="D50" s="1" t="s">
        <v>62</v>
      </c>
      <c r="E50" s="1" t="s">
        <v>18</v>
      </c>
      <c r="F50" s="1" t="s">
        <v>81</v>
      </c>
      <c r="G50" s="1">
        <v>1.06</v>
      </c>
      <c r="H50" s="1">
        <v>5220</v>
      </c>
      <c r="I50" s="1">
        <v>5533.2</v>
      </c>
      <c r="J50" s="1">
        <v>1300</v>
      </c>
      <c r="K50" s="1" t="s">
        <v>20</v>
      </c>
      <c r="L50" s="1">
        <v>6833.2</v>
      </c>
      <c r="M50" s="1">
        <v>205</v>
      </c>
      <c r="N50" s="1">
        <v>7038.2</v>
      </c>
      <c r="O50" s="1">
        <v>7000</v>
      </c>
      <c r="P50" s="7">
        <v>38.200000000000003</v>
      </c>
    </row>
    <row r="51" spans="1:16">
      <c r="A51" s="1">
        <v>2456</v>
      </c>
      <c r="B51" s="14" t="s">
        <v>170</v>
      </c>
      <c r="C51" s="1" t="s">
        <v>171</v>
      </c>
      <c r="D51" s="1" t="s">
        <v>172</v>
      </c>
      <c r="E51" s="1" t="s">
        <v>18</v>
      </c>
      <c r="F51" s="1" t="s">
        <v>174</v>
      </c>
      <c r="G51" s="1">
        <v>1.06</v>
      </c>
      <c r="H51" s="1">
        <v>5044</v>
      </c>
      <c r="I51" s="1">
        <v>30314.44</v>
      </c>
      <c r="J51" s="1">
        <v>4030</v>
      </c>
      <c r="K51" s="1">
        <v>150</v>
      </c>
      <c r="L51" s="1">
        <v>34494.44</v>
      </c>
      <c r="M51" s="1">
        <v>1034.83</v>
      </c>
      <c r="N51" s="1">
        <v>35529.269999999997</v>
      </c>
      <c r="O51" s="1">
        <v>35530</v>
      </c>
      <c r="P51" s="7">
        <v>-0.73</v>
      </c>
    </row>
    <row r="52" spans="1:16">
      <c r="A52" s="2">
        <v>2679</v>
      </c>
      <c r="B52" s="17" t="s">
        <v>670</v>
      </c>
      <c r="C52" s="2" t="s">
        <v>674</v>
      </c>
      <c r="D52" s="1" t="s">
        <v>48</v>
      </c>
      <c r="E52" s="2" t="s">
        <v>27</v>
      </c>
      <c r="F52" s="2" t="s">
        <v>675</v>
      </c>
      <c r="G52" s="2">
        <v>1.06</v>
      </c>
      <c r="H52" s="2">
        <v>4860</v>
      </c>
      <c r="I52" s="2">
        <v>5151.6000000000004</v>
      </c>
      <c r="J52" s="2">
        <v>1200</v>
      </c>
      <c r="K52" s="2" t="s">
        <v>20</v>
      </c>
      <c r="L52" s="2">
        <v>6351.6</v>
      </c>
      <c r="M52" s="2">
        <v>190.55</v>
      </c>
      <c r="N52" s="2">
        <v>6542.15</v>
      </c>
      <c r="O52" s="2">
        <v>6464</v>
      </c>
      <c r="P52" s="8">
        <v>78.150000000000006</v>
      </c>
    </row>
    <row r="53" spans="1:16">
      <c r="A53" s="1">
        <v>2446</v>
      </c>
      <c r="B53" s="14" t="s">
        <v>128</v>
      </c>
      <c r="C53" s="1" t="s">
        <v>132</v>
      </c>
      <c r="D53" s="1" t="s">
        <v>122</v>
      </c>
      <c r="E53" s="1" t="s">
        <v>18</v>
      </c>
      <c r="F53" s="1" t="s">
        <v>133</v>
      </c>
      <c r="G53" s="1">
        <v>1.07</v>
      </c>
      <c r="H53" s="1">
        <v>4975</v>
      </c>
      <c r="I53" s="1">
        <v>5323.25</v>
      </c>
      <c r="J53" s="1">
        <v>900</v>
      </c>
      <c r="K53" s="1" t="s">
        <v>20</v>
      </c>
      <c r="L53" s="1">
        <v>6223.25</v>
      </c>
      <c r="M53" s="1">
        <v>186.7</v>
      </c>
      <c r="N53" s="1">
        <v>6409.95</v>
      </c>
      <c r="O53" s="1">
        <v>6410</v>
      </c>
      <c r="P53" s="7">
        <v>-0.05</v>
      </c>
    </row>
    <row r="54" spans="1:16">
      <c r="A54" s="2">
        <v>2683</v>
      </c>
      <c r="B54" s="17" t="s">
        <v>679</v>
      </c>
      <c r="C54" s="2" t="s">
        <v>682</v>
      </c>
      <c r="D54" s="1" t="s">
        <v>62</v>
      </c>
      <c r="E54" s="2" t="s">
        <v>271</v>
      </c>
      <c r="F54" s="2" t="s">
        <v>683</v>
      </c>
      <c r="G54" s="2">
        <v>1.0900000000000001</v>
      </c>
      <c r="H54" s="2">
        <v>4860</v>
      </c>
      <c r="I54" s="2">
        <v>5297.4</v>
      </c>
      <c r="J54" s="2">
        <v>1400</v>
      </c>
      <c r="K54" s="2" t="s">
        <v>20</v>
      </c>
      <c r="L54" s="2">
        <v>6697.4</v>
      </c>
      <c r="M54" s="2">
        <v>200.92</v>
      </c>
      <c r="N54" s="2">
        <v>6898.32</v>
      </c>
      <c r="O54" s="2">
        <v>6890</v>
      </c>
      <c r="P54" s="8">
        <v>8.32</v>
      </c>
    </row>
    <row r="55" spans="1:16">
      <c r="A55" s="1">
        <v>2614</v>
      </c>
      <c r="B55" s="15" t="s">
        <v>524</v>
      </c>
      <c r="C55" s="1" t="s">
        <v>528</v>
      </c>
      <c r="D55" s="1" t="s">
        <v>57</v>
      </c>
      <c r="E55" s="1" t="s">
        <v>271</v>
      </c>
      <c r="F55" s="1" t="s">
        <v>529</v>
      </c>
      <c r="G55" s="1">
        <v>1.1299999999999999</v>
      </c>
      <c r="H55" s="1">
        <v>4847</v>
      </c>
      <c r="I55" s="1">
        <v>5477.11</v>
      </c>
      <c r="J55" s="1">
        <v>1300</v>
      </c>
      <c r="K55" s="1">
        <v>80</v>
      </c>
      <c r="L55" s="1">
        <v>6857.11</v>
      </c>
      <c r="M55" s="1">
        <v>205.7133</v>
      </c>
      <c r="N55" s="1">
        <v>7062.8233</v>
      </c>
      <c r="O55" s="1">
        <v>7060</v>
      </c>
      <c r="P55" s="7">
        <v>2.8233000000000001</v>
      </c>
    </row>
    <row r="56" spans="1:16">
      <c r="A56" s="1">
        <v>2432</v>
      </c>
      <c r="B56" s="14" t="s">
        <v>82</v>
      </c>
      <c r="C56" s="1" t="s">
        <v>83</v>
      </c>
      <c r="D56" s="1" t="s">
        <v>84</v>
      </c>
      <c r="E56" s="1" t="s">
        <v>18</v>
      </c>
      <c r="F56" s="1" t="s">
        <v>85</v>
      </c>
      <c r="G56" s="1">
        <v>1.17</v>
      </c>
      <c r="H56" s="1">
        <v>5095</v>
      </c>
      <c r="I56" s="1">
        <v>5961.15</v>
      </c>
      <c r="J56" s="1">
        <v>1200</v>
      </c>
      <c r="K56" s="1" t="s">
        <v>20</v>
      </c>
      <c r="L56" s="1">
        <v>7161.15</v>
      </c>
      <c r="M56" s="1">
        <v>214.83</v>
      </c>
      <c r="N56" s="1">
        <v>7375.98</v>
      </c>
      <c r="O56" s="1">
        <v>7370</v>
      </c>
      <c r="P56" s="7">
        <v>5.98</v>
      </c>
    </row>
    <row r="57" spans="1:16">
      <c r="A57" s="1">
        <v>2627</v>
      </c>
      <c r="B57" s="14" t="s">
        <v>561</v>
      </c>
      <c r="C57" s="1" t="s">
        <v>562</v>
      </c>
      <c r="D57" s="1" t="s">
        <v>62</v>
      </c>
      <c r="E57" s="1" t="s">
        <v>27</v>
      </c>
      <c r="F57" s="1" t="s">
        <v>563</v>
      </c>
      <c r="G57" s="1">
        <v>1.2</v>
      </c>
      <c r="H57" s="1">
        <v>4923</v>
      </c>
      <c r="I57" s="1">
        <v>5907.6</v>
      </c>
      <c r="J57" s="1">
        <v>1300</v>
      </c>
      <c r="K57" s="1" t="s">
        <v>20</v>
      </c>
      <c r="L57" s="1">
        <v>7207.6</v>
      </c>
      <c r="M57" s="1">
        <v>216.22800000000001</v>
      </c>
      <c r="N57" s="1">
        <v>7423.8280000000004</v>
      </c>
      <c r="O57" s="1">
        <v>7420</v>
      </c>
      <c r="P57" s="7">
        <v>3.8279999999999998</v>
      </c>
    </row>
    <row r="58" spans="1:16">
      <c r="A58" s="1">
        <v>2510</v>
      </c>
      <c r="B58" s="14" t="s">
        <v>314</v>
      </c>
      <c r="C58" s="1" t="s">
        <v>323</v>
      </c>
      <c r="D58" s="1" t="s">
        <v>87</v>
      </c>
      <c r="E58" s="1" t="s">
        <v>27</v>
      </c>
      <c r="F58" s="1" t="s">
        <v>324</v>
      </c>
      <c r="G58" s="1">
        <v>1.21</v>
      </c>
      <c r="H58" s="1">
        <v>5003</v>
      </c>
      <c r="I58" s="1">
        <v>6053.63</v>
      </c>
      <c r="J58" s="1">
        <v>1300</v>
      </c>
      <c r="K58" s="1" t="s">
        <v>20</v>
      </c>
      <c r="L58" s="1">
        <v>7353.63</v>
      </c>
      <c r="M58" s="1">
        <v>220.61</v>
      </c>
      <c r="N58" s="1">
        <v>7574.24</v>
      </c>
      <c r="O58" s="1">
        <v>7570</v>
      </c>
      <c r="P58" s="7">
        <v>4.24</v>
      </c>
    </row>
    <row r="59" spans="1:16">
      <c r="A59" s="1">
        <v>2610</v>
      </c>
      <c r="B59" s="15" t="s">
        <v>516</v>
      </c>
      <c r="C59" s="1" t="s">
        <v>517</v>
      </c>
      <c r="D59" s="1" t="s">
        <v>45</v>
      </c>
      <c r="E59" s="1" t="s">
        <v>27</v>
      </c>
      <c r="F59" s="1" t="s">
        <v>519</v>
      </c>
      <c r="G59" s="1">
        <v>1.24</v>
      </c>
      <c r="H59" s="1">
        <v>4843</v>
      </c>
      <c r="I59" s="1">
        <v>6005.32</v>
      </c>
      <c r="J59" s="1">
        <v>1300</v>
      </c>
      <c r="K59" s="1" t="s">
        <v>20</v>
      </c>
      <c r="L59" s="1">
        <v>7305.32</v>
      </c>
      <c r="M59" s="1">
        <v>219.15960000000001</v>
      </c>
      <c r="N59" s="1">
        <v>7524.4795999999997</v>
      </c>
      <c r="O59" s="1">
        <v>7500</v>
      </c>
      <c r="P59" s="7">
        <v>24.479600000000001</v>
      </c>
    </row>
    <row r="60" spans="1:16">
      <c r="A60" s="2">
        <v>2652</v>
      </c>
      <c r="B60" s="16" t="s">
        <v>608</v>
      </c>
      <c r="C60" s="2" t="s">
        <v>617</v>
      </c>
      <c r="D60" s="1" t="s">
        <v>65</v>
      </c>
      <c r="E60" s="2" t="s">
        <v>27</v>
      </c>
      <c r="F60" s="2" t="s">
        <v>618</v>
      </c>
      <c r="G60" s="2">
        <v>1.24</v>
      </c>
      <c r="H60" s="2">
        <v>4890</v>
      </c>
      <c r="I60" s="2">
        <v>6063.6</v>
      </c>
      <c r="J60" s="2">
        <v>1500</v>
      </c>
      <c r="K60" s="2" t="s">
        <v>20</v>
      </c>
      <c r="L60" s="2">
        <v>7563.6</v>
      </c>
      <c r="M60" s="2">
        <v>226.91</v>
      </c>
      <c r="N60" s="2">
        <v>7790.51</v>
      </c>
      <c r="O60" s="2">
        <v>7700</v>
      </c>
      <c r="P60" s="8">
        <v>90.51</v>
      </c>
    </row>
    <row r="61" spans="1:16">
      <c r="A61" s="1">
        <v>2550</v>
      </c>
      <c r="B61" s="15" t="s">
        <v>494</v>
      </c>
      <c r="C61" s="1" t="s">
        <v>479</v>
      </c>
      <c r="D61" s="1" t="s">
        <v>52</v>
      </c>
      <c r="E61" s="1" t="s">
        <v>22</v>
      </c>
      <c r="F61" s="1" t="s">
        <v>497</v>
      </c>
      <c r="G61" s="1">
        <v>1.25</v>
      </c>
      <c r="H61" s="1">
        <v>4871</v>
      </c>
      <c r="I61" s="1">
        <v>6088.75</v>
      </c>
      <c r="J61" s="1">
        <v>1300</v>
      </c>
      <c r="K61" s="1" t="s">
        <v>20</v>
      </c>
      <c r="L61" s="1">
        <v>7388.75</v>
      </c>
      <c r="M61" s="1">
        <v>221.66249999999999</v>
      </c>
      <c r="N61" s="1">
        <v>7610.4125000000004</v>
      </c>
      <c r="O61" s="1">
        <v>7600</v>
      </c>
      <c r="P61" s="7">
        <v>10.4125</v>
      </c>
    </row>
    <row r="62" spans="1:16">
      <c r="A62" s="1">
        <v>2418</v>
      </c>
      <c r="B62" s="14" t="s">
        <v>33</v>
      </c>
      <c r="C62" s="1" t="s">
        <v>34</v>
      </c>
      <c r="D62" s="1" t="s">
        <v>35</v>
      </c>
      <c r="E62" s="1" t="s">
        <v>27</v>
      </c>
      <c r="F62" s="1" t="s">
        <v>36</v>
      </c>
      <c r="G62" s="1">
        <v>1.3</v>
      </c>
      <c r="H62" s="1">
        <v>5033</v>
      </c>
      <c r="I62" s="1">
        <v>6542.9</v>
      </c>
      <c r="J62" s="1">
        <v>1300</v>
      </c>
      <c r="K62" s="1" t="s">
        <v>20</v>
      </c>
      <c r="L62" s="1">
        <v>7842.9</v>
      </c>
      <c r="M62" s="1">
        <v>235.28</v>
      </c>
      <c r="N62" s="1">
        <v>8078.18</v>
      </c>
      <c r="O62" s="1">
        <v>8070</v>
      </c>
      <c r="P62" s="7">
        <v>8.18</v>
      </c>
    </row>
    <row r="63" spans="1:16">
      <c r="A63" s="1">
        <v>2617</v>
      </c>
      <c r="B63" s="14" t="s">
        <v>531</v>
      </c>
      <c r="C63" s="1" t="s">
        <v>535</v>
      </c>
      <c r="D63" s="1" t="s">
        <v>69</v>
      </c>
      <c r="E63" s="1" t="s">
        <v>27</v>
      </c>
      <c r="F63" s="1" t="s">
        <v>536</v>
      </c>
      <c r="G63" s="1">
        <v>1.31</v>
      </c>
      <c r="H63" s="1">
        <v>4861</v>
      </c>
      <c r="I63" s="1">
        <v>6367.91</v>
      </c>
      <c r="J63" s="1">
        <v>1300</v>
      </c>
      <c r="K63" s="1" t="s">
        <v>20</v>
      </c>
      <c r="L63" s="1">
        <v>7667.91</v>
      </c>
      <c r="M63" s="1">
        <v>230.03729999999999</v>
      </c>
      <c r="N63" s="1">
        <v>7897.9472999999998</v>
      </c>
      <c r="O63" s="1">
        <v>7890</v>
      </c>
      <c r="P63" s="7">
        <v>7.9473000000000003</v>
      </c>
    </row>
    <row r="64" spans="1:16">
      <c r="A64" s="1">
        <v>2608</v>
      </c>
      <c r="B64" s="15" t="s">
        <v>514</v>
      </c>
      <c r="C64" s="1" t="s">
        <v>479</v>
      </c>
      <c r="D64" s="1" t="s">
        <v>38</v>
      </c>
      <c r="E64" s="1" t="s">
        <v>22</v>
      </c>
      <c r="F64" s="1" t="s">
        <v>515</v>
      </c>
      <c r="G64" s="1">
        <v>1.33</v>
      </c>
      <c r="H64" s="1">
        <v>4900</v>
      </c>
      <c r="I64" s="1">
        <v>6517</v>
      </c>
      <c r="J64" s="1">
        <v>1300</v>
      </c>
      <c r="K64" s="1" t="s">
        <v>20</v>
      </c>
      <c r="L64" s="1">
        <v>7817</v>
      </c>
      <c r="M64" s="1">
        <v>234.51</v>
      </c>
      <c r="N64" s="1">
        <v>8051.51</v>
      </c>
      <c r="O64" s="1">
        <v>7828</v>
      </c>
      <c r="P64" s="7">
        <v>223.51</v>
      </c>
    </row>
    <row r="65" spans="1:16">
      <c r="A65" s="2">
        <v>2695</v>
      </c>
      <c r="B65" s="17" t="s">
        <v>707</v>
      </c>
      <c r="C65" s="2" t="s">
        <v>709</v>
      </c>
      <c r="D65" s="1" t="s">
        <v>35</v>
      </c>
      <c r="E65" s="2" t="s">
        <v>584</v>
      </c>
      <c r="F65" s="2" t="s">
        <v>710</v>
      </c>
      <c r="G65" s="2">
        <v>1.33</v>
      </c>
      <c r="H65" s="2">
        <v>4850</v>
      </c>
      <c r="I65" s="2">
        <v>6450.5</v>
      </c>
      <c r="J65" s="2">
        <v>1400</v>
      </c>
      <c r="K65" s="2" t="s">
        <v>20</v>
      </c>
      <c r="L65" s="2">
        <v>7850.5</v>
      </c>
      <c r="M65" s="2">
        <v>235.52</v>
      </c>
      <c r="N65" s="2">
        <v>8086.02</v>
      </c>
      <c r="O65" s="2">
        <v>8080</v>
      </c>
      <c r="P65" s="8">
        <v>6.02</v>
      </c>
    </row>
    <row r="66" spans="1:16">
      <c r="A66" s="1">
        <v>2585</v>
      </c>
      <c r="B66" s="15" t="s">
        <v>433</v>
      </c>
      <c r="C66" s="1" t="s">
        <v>439</v>
      </c>
      <c r="D66" s="1" t="s">
        <v>45</v>
      </c>
      <c r="E66" s="1" t="s">
        <v>42</v>
      </c>
      <c r="F66" s="1" t="s">
        <v>440</v>
      </c>
      <c r="G66" s="1">
        <v>1.34</v>
      </c>
      <c r="H66" s="1">
        <v>4850</v>
      </c>
      <c r="I66" s="1">
        <v>6499</v>
      </c>
      <c r="J66" s="1">
        <v>1300</v>
      </c>
      <c r="K66" s="1">
        <v>150</v>
      </c>
      <c r="L66" s="1">
        <v>7949</v>
      </c>
      <c r="M66" s="1">
        <v>238.47</v>
      </c>
      <c r="N66" s="1">
        <v>8187.47</v>
      </c>
      <c r="O66" s="1">
        <v>8180</v>
      </c>
      <c r="P66" s="7">
        <v>7.47</v>
      </c>
    </row>
    <row r="67" spans="1:16">
      <c r="A67" s="1">
        <v>2555</v>
      </c>
      <c r="B67" s="15" t="s">
        <v>314</v>
      </c>
      <c r="C67" s="1" t="s">
        <v>364</v>
      </c>
      <c r="D67" s="1" t="s">
        <v>31</v>
      </c>
      <c r="E67" s="1" t="s">
        <v>360</v>
      </c>
      <c r="F67" s="1" t="s">
        <v>365</v>
      </c>
      <c r="G67" s="1">
        <v>1.4</v>
      </c>
      <c r="H67" s="1">
        <v>5003</v>
      </c>
      <c r="I67" s="1">
        <v>7004.2</v>
      </c>
      <c r="J67" s="1">
        <v>1300</v>
      </c>
      <c r="K67" s="1" t="s">
        <v>20</v>
      </c>
      <c r="L67" s="1">
        <v>8304.2000000000007</v>
      </c>
      <c r="M67" s="1">
        <v>249.13</v>
      </c>
      <c r="N67" s="1">
        <v>8553.33</v>
      </c>
      <c r="O67" s="1">
        <v>8700</v>
      </c>
      <c r="P67" s="7">
        <v>-146.66999999999999</v>
      </c>
    </row>
    <row r="68" spans="1:16">
      <c r="A68" s="1">
        <v>2561</v>
      </c>
      <c r="B68" s="15" t="s">
        <v>368</v>
      </c>
      <c r="C68" s="1" t="s">
        <v>378</v>
      </c>
      <c r="D68" s="1" t="s">
        <v>52</v>
      </c>
      <c r="E68" s="1" t="s">
        <v>379</v>
      </c>
      <c r="F68" s="1" t="s">
        <v>380</v>
      </c>
      <c r="G68" s="1">
        <v>1.4</v>
      </c>
      <c r="H68" s="1">
        <v>5020</v>
      </c>
      <c r="I68" s="1">
        <v>7028</v>
      </c>
      <c r="J68" s="1">
        <v>1300</v>
      </c>
      <c r="K68" s="1">
        <v>80</v>
      </c>
      <c r="L68" s="1">
        <v>8408</v>
      </c>
      <c r="M68" s="1">
        <v>252.24</v>
      </c>
      <c r="N68" s="1">
        <v>8660.24</v>
      </c>
      <c r="O68" s="1">
        <v>8660</v>
      </c>
      <c r="P68" s="7">
        <v>0.24</v>
      </c>
    </row>
    <row r="69" spans="1:16">
      <c r="A69" s="1">
        <v>2570</v>
      </c>
      <c r="B69" s="14" t="s">
        <v>399</v>
      </c>
      <c r="C69" s="1" t="s">
        <v>405</v>
      </c>
      <c r="D69" s="1" t="s">
        <v>35</v>
      </c>
      <c r="E69" s="1" t="s">
        <v>372</v>
      </c>
      <c r="F69" s="1" t="s">
        <v>406</v>
      </c>
      <c r="G69" s="1">
        <v>1.4</v>
      </c>
      <c r="H69" s="1">
        <v>5036</v>
      </c>
      <c r="I69" s="1">
        <v>7050.4</v>
      </c>
      <c r="J69" s="1">
        <v>1300</v>
      </c>
      <c r="K69" s="1">
        <v>80</v>
      </c>
      <c r="L69" s="1">
        <v>8430.4</v>
      </c>
      <c r="M69" s="1">
        <v>252.91</v>
      </c>
      <c r="N69" s="1">
        <v>8683.31</v>
      </c>
      <c r="O69" s="1">
        <v>8680</v>
      </c>
      <c r="P69" s="7">
        <v>3.31</v>
      </c>
    </row>
    <row r="70" spans="1:16">
      <c r="A70" s="2">
        <v>2659</v>
      </c>
      <c r="B70" s="17" t="s">
        <v>627</v>
      </c>
      <c r="C70" s="2" t="s">
        <v>632</v>
      </c>
      <c r="D70" s="1" t="s">
        <v>48</v>
      </c>
      <c r="E70" s="2" t="s">
        <v>584</v>
      </c>
      <c r="F70" s="2" t="s">
        <v>633</v>
      </c>
      <c r="G70" s="2">
        <v>1.44</v>
      </c>
      <c r="H70" s="2">
        <v>4905</v>
      </c>
      <c r="I70" s="2">
        <v>7063.2</v>
      </c>
      <c r="J70" s="2">
        <v>1050</v>
      </c>
      <c r="K70" s="2" t="s">
        <v>20</v>
      </c>
      <c r="L70" s="2">
        <v>8113.2</v>
      </c>
      <c r="M70" s="2">
        <v>243.4</v>
      </c>
      <c r="N70" s="2">
        <v>8356.6</v>
      </c>
      <c r="O70" s="2">
        <v>8350</v>
      </c>
      <c r="P70" s="8">
        <v>6.6</v>
      </c>
    </row>
    <row r="71" spans="1:16">
      <c r="A71" s="2">
        <v>2668</v>
      </c>
      <c r="B71" s="16" t="s">
        <v>650</v>
      </c>
      <c r="C71" s="2" t="s">
        <v>653</v>
      </c>
      <c r="D71" s="1" t="s">
        <v>52</v>
      </c>
      <c r="E71" s="2" t="s">
        <v>584</v>
      </c>
      <c r="F71" s="2" t="s">
        <v>654</v>
      </c>
      <c r="G71" s="2">
        <v>1.44</v>
      </c>
      <c r="H71" s="2">
        <v>4833</v>
      </c>
      <c r="I71" s="2">
        <v>6959.52</v>
      </c>
      <c r="J71" s="2">
        <v>1500</v>
      </c>
      <c r="K71" s="2" t="s">
        <v>20</v>
      </c>
      <c r="L71" s="2">
        <v>8459.52</v>
      </c>
      <c r="M71" s="2">
        <v>253.79</v>
      </c>
      <c r="N71" s="2">
        <v>8713.31</v>
      </c>
      <c r="O71" s="2">
        <v>8710</v>
      </c>
      <c r="P71" s="8">
        <v>3.31</v>
      </c>
    </row>
    <row r="72" spans="1:16">
      <c r="A72" s="1">
        <v>2495</v>
      </c>
      <c r="B72" s="15" t="s">
        <v>266</v>
      </c>
      <c r="C72" s="1" t="s">
        <v>292</v>
      </c>
      <c r="D72" s="1" t="s">
        <v>38</v>
      </c>
      <c r="E72" s="1" t="s">
        <v>22</v>
      </c>
      <c r="F72" s="1" t="s">
        <v>293</v>
      </c>
      <c r="G72" s="1">
        <v>1.47</v>
      </c>
      <c r="H72" s="1">
        <v>5013</v>
      </c>
      <c r="I72" s="1">
        <v>7369.11</v>
      </c>
      <c r="J72" s="1">
        <v>1300</v>
      </c>
      <c r="K72" s="1" t="s">
        <v>20</v>
      </c>
      <c r="L72" s="1">
        <v>8669.11</v>
      </c>
      <c r="M72" s="1">
        <v>260.07</v>
      </c>
      <c r="N72" s="1">
        <v>8929.18</v>
      </c>
      <c r="O72" s="1">
        <v>8930</v>
      </c>
      <c r="P72" s="7">
        <v>-0.82</v>
      </c>
    </row>
    <row r="73" spans="1:16">
      <c r="A73" s="2">
        <v>2686</v>
      </c>
      <c r="B73" s="16" t="s">
        <v>686</v>
      </c>
      <c r="C73" s="2" t="s">
        <v>689</v>
      </c>
      <c r="D73" s="1" t="s">
        <v>45</v>
      </c>
      <c r="E73" s="2" t="s">
        <v>27</v>
      </c>
      <c r="F73" s="2" t="s">
        <v>690</v>
      </c>
      <c r="G73" s="2">
        <v>1.5</v>
      </c>
      <c r="H73" s="2">
        <v>4860</v>
      </c>
      <c r="I73" s="2">
        <v>7290</v>
      </c>
      <c r="J73" s="2">
        <v>1500</v>
      </c>
      <c r="K73" s="2" t="s">
        <v>20</v>
      </c>
      <c r="L73" s="2">
        <v>8790</v>
      </c>
      <c r="M73" s="2">
        <v>263.7</v>
      </c>
      <c r="N73" s="2">
        <v>9053.7000000000007</v>
      </c>
      <c r="O73" s="2">
        <v>9050</v>
      </c>
      <c r="P73" s="8">
        <v>3.7</v>
      </c>
    </row>
    <row r="74" spans="1:16">
      <c r="A74" s="1">
        <v>2420</v>
      </c>
      <c r="B74" s="14" t="s">
        <v>33</v>
      </c>
      <c r="C74" s="1" t="s">
        <v>41</v>
      </c>
      <c r="D74" s="1" t="s">
        <v>31</v>
      </c>
      <c r="E74" s="1" t="s">
        <v>42</v>
      </c>
      <c r="F74" s="1" t="s">
        <v>43</v>
      </c>
      <c r="G74" s="1">
        <v>1.51</v>
      </c>
      <c r="H74" s="1">
        <v>5033</v>
      </c>
      <c r="I74" s="1">
        <v>7599.83</v>
      </c>
      <c r="J74" s="1">
        <v>1300</v>
      </c>
      <c r="K74" s="1">
        <v>100</v>
      </c>
      <c r="L74" s="1">
        <v>8999.83</v>
      </c>
      <c r="M74" s="1">
        <v>269.98</v>
      </c>
      <c r="N74" s="1">
        <v>9269.81</v>
      </c>
      <c r="O74" s="1">
        <v>9270</v>
      </c>
      <c r="P74" s="7">
        <v>-0.19</v>
      </c>
    </row>
    <row r="75" spans="1:16">
      <c r="A75" s="1">
        <v>2494</v>
      </c>
      <c r="B75" s="14" t="s">
        <v>266</v>
      </c>
      <c r="C75" s="1" t="s">
        <v>290</v>
      </c>
      <c r="D75" s="1" t="s">
        <v>35</v>
      </c>
      <c r="E75" s="1" t="s">
        <v>27</v>
      </c>
      <c r="F75" s="1" t="s">
        <v>291</v>
      </c>
      <c r="G75" s="1">
        <v>1.52</v>
      </c>
      <c r="H75" s="1">
        <v>5013</v>
      </c>
      <c r="I75" s="1">
        <v>7619.76</v>
      </c>
      <c r="J75" s="1">
        <v>1300</v>
      </c>
      <c r="K75" s="1" t="s">
        <v>20</v>
      </c>
      <c r="L75" s="1">
        <v>8919.76</v>
      </c>
      <c r="M75" s="1">
        <v>267.58999999999997</v>
      </c>
      <c r="N75" s="1">
        <v>9187.35</v>
      </c>
      <c r="O75" s="1">
        <v>9180</v>
      </c>
      <c r="P75" s="7">
        <v>7.35</v>
      </c>
    </row>
    <row r="76" spans="1:16">
      <c r="A76" s="1">
        <v>2592</v>
      </c>
      <c r="B76" s="14" t="s">
        <v>448</v>
      </c>
      <c r="C76" s="1" t="s">
        <v>453</v>
      </c>
      <c r="D76" s="1" t="s">
        <v>69</v>
      </c>
      <c r="E76" s="1" t="s">
        <v>360</v>
      </c>
      <c r="F76" s="1" t="s">
        <v>454</v>
      </c>
      <c r="G76" s="1">
        <v>1.52</v>
      </c>
      <c r="H76" s="1">
        <v>4838</v>
      </c>
      <c r="I76" s="1">
        <v>7353.76</v>
      </c>
      <c r="J76" s="1">
        <v>1300</v>
      </c>
      <c r="K76" s="1">
        <v>100</v>
      </c>
      <c r="L76" s="1">
        <v>8753.76</v>
      </c>
      <c r="M76" s="1">
        <v>262.61279999999999</v>
      </c>
      <c r="N76" s="1">
        <v>9016.3700000000008</v>
      </c>
      <c r="O76" s="1">
        <v>9000</v>
      </c>
      <c r="P76" s="7">
        <v>16.372800000000002</v>
      </c>
    </row>
    <row r="77" spans="1:16">
      <c r="A77" s="1">
        <v>2502</v>
      </c>
      <c r="B77" s="14" t="s">
        <v>266</v>
      </c>
      <c r="C77" s="1" t="s">
        <v>307</v>
      </c>
      <c r="D77" s="1" t="s">
        <v>62</v>
      </c>
      <c r="E77" s="1" t="s">
        <v>27</v>
      </c>
      <c r="F77" s="1" t="s">
        <v>308</v>
      </c>
      <c r="G77" s="1">
        <v>1.53</v>
      </c>
      <c r="H77" s="1">
        <v>5013</v>
      </c>
      <c r="I77" s="1">
        <v>7669.89</v>
      </c>
      <c r="J77" s="1">
        <v>1300</v>
      </c>
      <c r="K77" s="1">
        <v>100</v>
      </c>
      <c r="L77" s="1">
        <v>9069.89</v>
      </c>
      <c r="M77" s="1">
        <v>272.10000000000002</v>
      </c>
      <c r="N77" s="1">
        <v>9341.99</v>
      </c>
      <c r="O77" s="1">
        <v>9340</v>
      </c>
      <c r="P77" s="7">
        <v>1.99</v>
      </c>
    </row>
    <row r="78" spans="1:16">
      <c r="A78" s="2">
        <v>2664</v>
      </c>
      <c r="B78" s="16" t="s">
        <v>639</v>
      </c>
      <c r="C78" s="2" t="s">
        <v>644</v>
      </c>
      <c r="D78" s="1" t="s">
        <v>65</v>
      </c>
      <c r="E78" s="2" t="s">
        <v>584</v>
      </c>
      <c r="F78" s="2" t="s">
        <v>645</v>
      </c>
      <c r="G78" s="2">
        <v>1.54</v>
      </c>
      <c r="H78" s="2">
        <v>4833</v>
      </c>
      <c r="I78" s="2">
        <v>7442.82</v>
      </c>
      <c r="J78" s="2">
        <v>1500</v>
      </c>
      <c r="K78" s="2" t="s">
        <v>20</v>
      </c>
      <c r="L78" s="2">
        <v>8942.82</v>
      </c>
      <c r="M78" s="2">
        <v>268.27999999999997</v>
      </c>
      <c r="N78" s="2">
        <v>9211.1</v>
      </c>
      <c r="O78" s="2">
        <v>9200</v>
      </c>
      <c r="P78" s="8">
        <v>11.1</v>
      </c>
    </row>
    <row r="79" spans="1:16">
      <c r="A79" s="2">
        <v>2685</v>
      </c>
      <c r="B79" s="17" t="s">
        <v>686</v>
      </c>
      <c r="C79" s="2" t="s">
        <v>687</v>
      </c>
      <c r="D79" s="1" t="s">
        <v>69</v>
      </c>
      <c r="E79" s="2" t="s">
        <v>372</v>
      </c>
      <c r="F79" s="2" t="s">
        <v>688</v>
      </c>
      <c r="G79" s="2">
        <v>1.54</v>
      </c>
      <c r="H79" s="2">
        <v>4860</v>
      </c>
      <c r="I79" s="2">
        <v>7484.4</v>
      </c>
      <c r="J79" s="2">
        <v>1500</v>
      </c>
      <c r="K79" s="2">
        <v>80</v>
      </c>
      <c r="L79" s="2">
        <v>9064.4</v>
      </c>
      <c r="M79" s="2">
        <v>271.93</v>
      </c>
      <c r="N79" s="2">
        <v>9336.33</v>
      </c>
      <c r="O79" s="2">
        <v>9330</v>
      </c>
      <c r="P79" s="8">
        <v>6.33</v>
      </c>
    </row>
    <row r="80" spans="1:16">
      <c r="A80" s="2">
        <v>2694</v>
      </c>
      <c r="B80" s="16" t="s">
        <v>707</v>
      </c>
      <c r="C80" s="2" t="s">
        <v>613</v>
      </c>
      <c r="D80" s="1" t="s">
        <v>31</v>
      </c>
      <c r="E80" s="2" t="s">
        <v>27</v>
      </c>
      <c r="F80" s="2" t="s">
        <v>708</v>
      </c>
      <c r="G80" s="2">
        <v>1.55</v>
      </c>
      <c r="H80" s="2">
        <v>4890</v>
      </c>
      <c r="I80" s="2">
        <v>7579.5</v>
      </c>
      <c r="J80" s="2">
        <v>1400</v>
      </c>
      <c r="K80" s="2" t="s">
        <v>20</v>
      </c>
      <c r="L80" s="2">
        <v>8979.5</v>
      </c>
      <c r="M80" s="2">
        <v>269.39</v>
      </c>
      <c r="N80" s="2">
        <v>9248.89</v>
      </c>
      <c r="O80" s="2">
        <v>9240</v>
      </c>
      <c r="P80" s="8">
        <v>8.89</v>
      </c>
    </row>
    <row r="81" spans="1:16">
      <c r="A81" s="2">
        <v>2718</v>
      </c>
      <c r="B81" s="16" t="s">
        <v>745</v>
      </c>
      <c r="C81" s="2" t="s">
        <v>759</v>
      </c>
      <c r="D81" s="1" t="s">
        <v>45</v>
      </c>
      <c r="E81" s="2" t="s">
        <v>27</v>
      </c>
      <c r="F81" s="2" t="s">
        <v>760</v>
      </c>
      <c r="G81" s="2">
        <v>1.55</v>
      </c>
      <c r="H81" s="2">
        <v>4865</v>
      </c>
      <c r="I81" s="2">
        <v>7540.75</v>
      </c>
      <c r="J81" s="2">
        <v>1500</v>
      </c>
      <c r="K81" s="2" t="s">
        <v>20</v>
      </c>
      <c r="L81" s="2">
        <v>9040.75</v>
      </c>
      <c r="M81" s="2">
        <v>271.22000000000003</v>
      </c>
      <c r="N81" s="2">
        <v>9311.9699999999993</v>
      </c>
      <c r="O81" s="2">
        <v>9300</v>
      </c>
      <c r="P81" s="8">
        <v>11.97</v>
      </c>
    </row>
    <row r="82" spans="1:16">
      <c r="A82" s="1">
        <v>2449</v>
      </c>
      <c r="B82" s="15" t="s">
        <v>134</v>
      </c>
      <c r="C82" s="1" t="s">
        <v>142</v>
      </c>
      <c r="D82" s="1" t="s">
        <v>143</v>
      </c>
      <c r="E82" s="1" t="s">
        <v>144</v>
      </c>
      <c r="F82" s="1" t="s">
        <v>145</v>
      </c>
      <c r="G82" s="1">
        <v>1.56</v>
      </c>
      <c r="H82" s="1">
        <v>5023</v>
      </c>
      <c r="I82" s="1">
        <v>7835.88</v>
      </c>
      <c r="J82" s="1">
        <v>1300</v>
      </c>
      <c r="K82" s="1" t="s">
        <v>20</v>
      </c>
      <c r="L82" s="1">
        <v>9135.8799999999992</v>
      </c>
      <c r="M82" s="1">
        <v>274.08</v>
      </c>
      <c r="N82" s="1">
        <v>9409.9599999999991</v>
      </c>
      <c r="O82" s="1">
        <v>9400</v>
      </c>
      <c r="P82" s="7">
        <v>9.9600000000000009</v>
      </c>
    </row>
    <row r="83" spans="1:16">
      <c r="A83" s="1">
        <v>2543</v>
      </c>
      <c r="B83" s="14" t="s">
        <v>477</v>
      </c>
      <c r="C83" s="1" t="s">
        <v>479</v>
      </c>
      <c r="D83" s="1" t="s">
        <v>69</v>
      </c>
      <c r="E83" s="1" t="s">
        <v>27</v>
      </c>
      <c r="F83" s="1" t="s">
        <v>480</v>
      </c>
      <c r="G83" s="1">
        <v>1.56</v>
      </c>
      <c r="H83" s="1">
        <v>4767</v>
      </c>
      <c r="I83" s="1">
        <v>7436.52</v>
      </c>
      <c r="J83" s="1">
        <v>1400</v>
      </c>
      <c r="K83" s="1" t="s">
        <v>20</v>
      </c>
      <c r="L83" s="1">
        <v>8836.52</v>
      </c>
      <c r="M83" s="1">
        <v>265.09559999999999</v>
      </c>
      <c r="N83" s="1">
        <v>9101.6155999999992</v>
      </c>
      <c r="O83" s="1">
        <v>9000</v>
      </c>
      <c r="P83" s="7">
        <v>101.6156</v>
      </c>
    </row>
    <row r="84" spans="1:16">
      <c r="A84" s="2">
        <v>2703</v>
      </c>
      <c r="B84" s="17" t="s">
        <v>722</v>
      </c>
      <c r="C84" s="2" t="s">
        <v>725</v>
      </c>
      <c r="D84" s="1" t="s">
        <v>62</v>
      </c>
      <c r="E84" s="2" t="s">
        <v>584</v>
      </c>
      <c r="F84" s="2" t="s">
        <v>726</v>
      </c>
      <c r="G84" s="2">
        <v>1.56</v>
      </c>
      <c r="H84" s="2">
        <v>4835</v>
      </c>
      <c r="I84" s="2">
        <v>7542.6</v>
      </c>
      <c r="J84" s="2">
        <v>2300</v>
      </c>
      <c r="K84" s="2" t="s">
        <v>20</v>
      </c>
      <c r="L84" s="2">
        <v>9842.6</v>
      </c>
      <c r="M84" s="2">
        <v>295.27999999999997</v>
      </c>
      <c r="N84" s="2">
        <v>10137.879999999999</v>
      </c>
      <c r="O84" s="2">
        <v>10130</v>
      </c>
      <c r="P84" s="8">
        <v>7.88</v>
      </c>
    </row>
    <row r="85" spans="1:16">
      <c r="A85" s="1">
        <v>2575</v>
      </c>
      <c r="B85" s="15" t="s">
        <v>415</v>
      </c>
      <c r="C85" s="1" t="s">
        <v>416</v>
      </c>
      <c r="D85" s="1" t="s">
        <v>52</v>
      </c>
      <c r="E85" s="1" t="s">
        <v>271</v>
      </c>
      <c r="F85" s="1" t="s">
        <v>417</v>
      </c>
      <c r="G85" s="1">
        <v>1.57</v>
      </c>
      <c r="H85" s="1">
        <v>4971</v>
      </c>
      <c r="I85" s="1">
        <v>7804.47</v>
      </c>
      <c r="J85" s="1">
        <v>1300</v>
      </c>
      <c r="K85" s="1">
        <v>100</v>
      </c>
      <c r="L85" s="1">
        <v>9204.4699999999993</v>
      </c>
      <c r="M85" s="1">
        <v>276.13</v>
      </c>
      <c r="N85" s="1">
        <v>9480.6</v>
      </c>
      <c r="O85" s="1">
        <v>9450</v>
      </c>
      <c r="P85" s="7">
        <v>30.6</v>
      </c>
    </row>
    <row r="86" spans="1:16">
      <c r="A86" s="1">
        <v>2415</v>
      </c>
      <c r="B86" s="15" t="s">
        <v>15</v>
      </c>
      <c r="C86" s="1" t="s">
        <v>21</v>
      </c>
      <c r="D86" s="1" t="s">
        <v>17</v>
      </c>
      <c r="E86" s="1" t="s">
        <v>22</v>
      </c>
      <c r="F86" s="1" t="s">
        <v>23</v>
      </c>
      <c r="G86" s="1">
        <v>1.58</v>
      </c>
      <c r="H86" s="1">
        <v>5051</v>
      </c>
      <c r="I86" s="1">
        <v>7980.58</v>
      </c>
      <c r="J86" s="1">
        <v>1400</v>
      </c>
      <c r="K86" s="1" t="s">
        <v>20</v>
      </c>
      <c r="L86" s="1">
        <v>9380.58</v>
      </c>
      <c r="M86" s="1">
        <v>281.39999999999998</v>
      </c>
      <c r="N86" s="1">
        <v>9661.98</v>
      </c>
      <c r="O86" s="1">
        <v>9660</v>
      </c>
      <c r="P86" s="7">
        <v>1.98</v>
      </c>
    </row>
    <row r="87" spans="1:16">
      <c r="A87" s="1">
        <v>2601</v>
      </c>
      <c r="B87" s="14" t="s">
        <v>498</v>
      </c>
      <c r="C87" s="1" t="s">
        <v>499</v>
      </c>
      <c r="D87" s="1" t="s">
        <v>57</v>
      </c>
      <c r="E87" s="1" t="s">
        <v>271</v>
      </c>
      <c r="F87" s="1" t="s">
        <v>500</v>
      </c>
      <c r="G87" s="1">
        <v>1.6</v>
      </c>
      <c r="H87" s="1">
        <v>4851</v>
      </c>
      <c r="I87" s="1">
        <v>7761.6</v>
      </c>
      <c r="J87" s="1">
        <v>1300</v>
      </c>
      <c r="K87" s="1">
        <v>80</v>
      </c>
      <c r="L87" s="1">
        <v>9141.6</v>
      </c>
      <c r="M87" s="1">
        <v>274.24799999999999</v>
      </c>
      <c r="N87" s="1">
        <v>9415.848</v>
      </c>
      <c r="O87" s="1">
        <v>9410</v>
      </c>
      <c r="P87" s="7">
        <v>5.8479999999999999</v>
      </c>
    </row>
    <row r="88" spans="1:16">
      <c r="A88" s="1">
        <v>2562</v>
      </c>
      <c r="B88" s="15" t="s">
        <v>385</v>
      </c>
      <c r="C88" s="1" t="s">
        <v>388</v>
      </c>
      <c r="D88" s="1" t="s">
        <v>65</v>
      </c>
      <c r="E88" s="1" t="s">
        <v>27</v>
      </c>
      <c r="F88" s="1" t="s">
        <v>389</v>
      </c>
      <c r="G88" s="1">
        <v>1.63</v>
      </c>
      <c r="H88" s="1">
        <v>5041</v>
      </c>
      <c r="I88" s="1">
        <v>8216.83</v>
      </c>
      <c r="J88" s="1">
        <v>1200</v>
      </c>
      <c r="K88" s="1" t="s">
        <v>20</v>
      </c>
      <c r="L88" s="1">
        <v>9416.83</v>
      </c>
      <c r="M88" s="1">
        <v>282.5</v>
      </c>
      <c r="N88" s="1">
        <v>9699.33</v>
      </c>
      <c r="O88" s="1">
        <v>9700</v>
      </c>
      <c r="P88" s="7">
        <v>-0.67</v>
      </c>
    </row>
    <row r="89" spans="1:16">
      <c r="A89" s="1">
        <v>2422</v>
      </c>
      <c r="B89" s="14" t="s">
        <v>33</v>
      </c>
      <c r="C89" s="1" t="s">
        <v>47</v>
      </c>
      <c r="D89" s="1" t="s">
        <v>48</v>
      </c>
      <c r="E89" s="1" t="s">
        <v>49</v>
      </c>
      <c r="F89" s="1" t="s">
        <v>50</v>
      </c>
      <c r="G89" s="1">
        <v>1.65</v>
      </c>
      <c r="H89" s="1">
        <v>5033</v>
      </c>
      <c r="I89" s="1">
        <v>8304.4500000000007</v>
      </c>
      <c r="J89" s="1">
        <v>1300</v>
      </c>
      <c r="K89" s="1">
        <v>80</v>
      </c>
      <c r="L89" s="1">
        <v>9684.4500000000007</v>
      </c>
      <c r="M89" s="1">
        <v>290.52</v>
      </c>
      <c r="N89" s="1">
        <v>9974.9699999999993</v>
      </c>
      <c r="O89" s="1">
        <v>9970</v>
      </c>
      <c r="P89" s="7">
        <v>4.97</v>
      </c>
    </row>
    <row r="90" spans="1:16">
      <c r="A90" s="1">
        <v>2435</v>
      </c>
      <c r="B90" s="15" t="s">
        <v>90</v>
      </c>
      <c r="C90" s="1" t="s">
        <v>91</v>
      </c>
      <c r="D90" s="1" t="s">
        <v>20</v>
      </c>
      <c r="E90" s="1" t="s">
        <v>27</v>
      </c>
      <c r="F90" s="1" t="s">
        <v>92</v>
      </c>
      <c r="G90" s="1">
        <v>1.65</v>
      </c>
      <c r="H90" s="1">
        <v>4921</v>
      </c>
      <c r="I90" s="1">
        <v>8119.65</v>
      </c>
      <c r="J90" s="1">
        <v>1200</v>
      </c>
      <c r="K90" s="1" t="s">
        <v>20</v>
      </c>
      <c r="L90" s="1">
        <v>9319.65</v>
      </c>
      <c r="M90" s="1">
        <v>279.58999999999997</v>
      </c>
      <c r="N90" s="1">
        <v>9599.24</v>
      </c>
      <c r="O90" s="1">
        <v>9600</v>
      </c>
      <c r="P90" s="7">
        <v>-0.76</v>
      </c>
    </row>
    <row r="91" spans="1:16">
      <c r="A91" s="1">
        <v>2482</v>
      </c>
      <c r="B91" s="14" t="s">
        <v>261</v>
      </c>
      <c r="C91" s="1" t="s">
        <v>264</v>
      </c>
      <c r="D91" s="1" t="s">
        <v>62</v>
      </c>
      <c r="E91" s="1" t="s">
        <v>22</v>
      </c>
      <c r="F91" s="1" t="s">
        <v>265</v>
      </c>
      <c r="G91" s="1">
        <v>1.65</v>
      </c>
      <c r="H91" s="1">
        <v>4999</v>
      </c>
      <c r="I91" s="1">
        <v>8248.35</v>
      </c>
      <c r="J91" s="1">
        <v>1200</v>
      </c>
      <c r="K91" s="1" t="s">
        <v>20</v>
      </c>
      <c r="L91" s="1">
        <v>9448.35</v>
      </c>
      <c r="M91" s="1">
        <v>283.45</v>
      </c>
      <c r="N91" s="1">
        <v>9731.7999999999993</v>
      </c>
      <c r="O91" s="1">
        <v>9730</v>
      </c>
      <c r="P91" s="7">
        <v>1.8</v>
      </c>
    </row>
    <row r="92" spans="1:16">
      <c r="A92" s="1">
        <v>2619</v>
      </c>
      <c r="B92" s="14" t="s">
        <v>539</v>
      </c>
      <c r="C92" s="1" t="s">
        <v>540</v>
      </c>
      <c r="D92" s="1" t="s">
        <v>35</v>
      </c>
      <c r="E92" s="1" t="s">
        <v>271</v>
      </c>
      <c r="F92" s="1" t="s">
        <v>541</v>
      </c>
      <c r="G92" s="1">
        <v>1.65</v>
      </c>
      <c r="H92" s="1">
        <v>4861</v>
      </c>
      <c r="I92" s="1">
        <v>8020.65</v>
      </c>
      <c r="J92" s="1">
        <v>1400</v>
      </c>
      <c r="K92" s="1" t="s">
        <v>20</v>
      </c>
      <c r="L92" s="1">
        <v>9420.65</v>
      </c>
      <c r="M92" s="1">
        <v>282.61950000000002</v>
      </c>
      <c r="N92" s="1">
        <v>9703.2695000000003</v>
      </c>
      <c r="O92" s="1">
        <v>9700</v>
      </c>
      <c r="P92" s="7">
        <v>3.2694999999999999</v>
      </c>
    </row>
    <row r="93" spans="1:16">
      <c r="A93" s="1">
        <v>2488</v>
      </c>
      <c r="B93" s="14" t="s">
        <v>266</v>
      </c>
      <c r="C93" s="1" t="s">
        <v>278</v>
      </c>
      <c r="D93" s="1" t="s">
        <v>84</v>
      </c>
      <c r="E93" s="1" t="s">
        <v>279</v>
      </c>
      <c r="F93" s="1" t="s">
        <v>280</v>
      </c>
      <c r="G93" s="1">
        <v>1.669</v>
      </c>
      <c r="H93" s="1">
        <v>5013</v>
      </c>
      <c r="I93" s="1">
        <v>8366.7000000000007</v>
      </c>
      <c r="J93" s="1">
        <v>900</v>
      </c>
      <c r="K93" s="1">
        <v>80</v>
      </c>
      <c r="L93" s="1">
        <v>9346.7000000000007</v>
      </c>
      <c r="M93" s="1">
        <v>280.39999999999998</v>
      </c>
      <c r="N93" s="1">
        <v>9627.1</v>
      </c>
      <c r="O93" s="1">
        <v>9620</v>
      </c>
      <c r="P93" s="7">
        <v>7.1</v>
      </c>
    </row>
    <row r="94" spans="1:16">
      <c r="A94" s="1">
        <v>2492</v>
      </c>
      <c r="B94" s="14" t="s">
        <v>266</v>
      </c>
      <c r="C94" s="1" t="s">
        <v>286</v>
      </c>
      <c r="D94" s="1" t="s">
        <v>26</v>
      </c>
      <c r="E94" s="1" t="s">
        <v>279</v>
      </c>
      <c r="F94" s="1" t="s">
        <v>287</v>
      </c>
      <c r="G94" s="1">
        <v>1.669</v>
      </c>
      <c r="H94" s="1">
        <v>5013</v>
      </c>
      <c r="I94" s="1">
        <v>8366.7000000000007</v>
      </c>
      <c r="J94" s="1">
        <v>1250</v>
      </c>
      <c r="K94" s="1" t="s">
        <v>20</v>
      </c>
      <c r="L94" s="1">
        <v>9616.7000000000007</v>
      </c>
      <c r="M94" s="1">
        <v>288.5</v>
      </c>
      <c r="N94" s="1">
        <v>9905.2000000000007</v>
      </c>
      <c r="O94" s="1">
        <v>9900</v>
      </c>
      <c r="P94" s="7">
        <v>5.2</v>
      </c>
    </row>
    <row r="95" spans="1:16">
      <c r="A95" s="1">
        <v>2467</v>
      </c>
      <c r="B95" s="15" t="s">
        <v>216</v>
      </c>
      <c r="C95" s="1" t="s">
        <v>217</v>
      </c>
      <c r="D95" s="1" t="s">
        <v>218</v>
      </c>
      <c r="E95" s="1" t="s">
        <v>118</v>
      </c>
      <c r="F95" s="1" t="s">
        <v>219</v>
      </c>
      <c r="G95" s="1">
        <v>1.67</v>
      </c>
      <c r="H95" s="1">
        <v>5037</v>
      </c>
      <c r="I95" s="1">
        <v>8411.7900000000009</v>
      </c>
      <c r="J95" s="1">
        <v>1300</v>
      </c>
      <c r="K95" s="1" t="s">
        <v>20</v>
      </c>
      <c r="L95" s="1">
        <v>9711.7900000000009</v>
      </c>
      <c r="M95" s="1">
        <v>291.35000000000002</v>
      </c>
      <c r="N95" s="1">
        <v>10003.14</v>
      </c>
      <c r="O95" s="1">
        <v>10000</v>
      </c>
      <c r="P95" s="7">
        <v>3.14</v>
      </c>
    </row>
    <row r="96" spans="1:16">
      <c r="A96" s="1">
        <v>2563</v>
      </c>
      <c r="B96" s="14" t="s">
        <v>385</v>
      </c>
      <c r="C96" s="1" t="s">
        <v>390</v>
      </c>
      <c r="D96" s="1" t="s">
        <v>69</v>
      </c>
      <c r="E96" s="1" t="s">
        <v>22</v>
      </c>
      <c r="F96" s="1" t="s">
        <v>391</v>
      </c>
      <c r="G96" s="1">
        <v>1.68</v>
      </c>
      <c r="H96" s="1">
        <v>5041</v>
      </c>
      <c r="I96" s="1">
        <v>8468.8799999999992</v>
      </c>
      <c r="J96" s="1">
        <v>1050</v>
      </c>
      <c r="K96" s="1" t="s">
        <v>20</v>
      </c>
      <c r="L96" s="1">
        <v>9518.8799999999992</v>
      </c>
      <c r="M96" s="1">
        <v>285.57</v>
      </c>
      <c r="N96" s="1">
        <v>9804.4500000000007</v>
      </c>
      <c r="O96" s="1">
        <v>9800</v>
      </c>
      <c r="P96" s="7">
        <v>4.45</v>
      </c>
    </row>
    <row r="97" spans="1:16">
      <c r="A97" s="1">
        <v>2573</v>
      </c>
      <c r="B97" s="15" t="s">
        <v>399</v>
      </c>
      <c r="C97" s="1" t="s">
        <v>410</v>
      </c>
      <c r="D97" s="1" t="s">
        <v>45</v>
      </c>
      <c r="E97" s="1" t="s">
        <v>271</v>
      </c>
      <c r="F97" s="1" t="s">
        <v>411</v>
      </c>
      <c r="G97" s="1">
        <v>1.69</v>
      </c>
      <c r="H97" s="1">
        <v>5036</v>
      </c>
      <c r="I97" s="1">
        <v>8510.84</v>
      </c>
      <c r="J97" s="1">
        <v>1300</v>
      </c>
      <c r="K97" s="1">
        <v>100</v>
      </c>
      <c r="L97" s="1">
        <v>9910.84</v>
      </c>
      <c r="M97" s="1">
        <v>297.33</v>
      </c>
      <c r="N97" s="1">
        <v>10208.17</v>
      </c>
      <c r="O97" s="1">
        <v>10200</v>
      </c>
      <c r="P97" s="7">
        <v>8.17</v>
      </c>
    </row>
    <row r="98" spans="1:16">
      <c r="A98" s="1">
        <v>2593</v>
      </c>
      <c r="B98" s="15" t="s">
        <v>455</v>
      </c>
      <c r="C98" s="1" t="s">
        <v>456</v>
      </c>
      <c r="D98" s="1" t="s">
        <v>31</v>
      </c>
      <c r="E98" s="1" t="s">
        <v>22</v>
      </c>
      <c r="F98" s="1" t="s">
        <v>457</v>
      </c>
      <c r="G98" s="1">
        <v>1.71</v>
      </c>
      <c r="H98" s="1">
        <v>4785</v>
      </c>
      <c r="I98" s="1">
        <v>8182.35</v>
      </c>
      <c r="J98" s="1">
        <v>1400</v>
      </c>
      <c r="K98" s="1" t="s">
        <v>20</v>
      </c>
      <c r="L98" s="1">
        <v>9582.35</v>
      </c>
      <c r="M98" s="1">
        <v>287.47050000000002</v>
      </c>
      <c r="N98" s="1">
        <v>9869.82</v>
      </c>
      <c r="O98" s="1">
        <v>9850</v>
      </c>
      <c r="P98" s="7">
        <v>19.820499999999999</v>
      </c>
    </row>
    <row r="99" spans="1:16">
      <c r="A99" s="1">
        <v>2629</v>
      </c>
      <c r="B99" s="14" t="s">
        <v>561</v>
      </c>
      <c r="C99" s="1" t="s">
        <v>564</v>
      </c>
      <c r="D99" s="1" t="s">
        <v>69</v>
      </c>
      <c r="E99" s="1" t="s">
        <v>565</v>
      </c>
      <c r="F99" s="1" t="s">
        <v>566</v>
      </c>
      <c r="G99" s="1">
        <v>1.8</v>
      </c>
      <c r="H99" s="1">
        <v>4923</v>
      </c>
      <c r="I99" s="1">
        <v>8861.4</v>
      </c>
      <c r="J99" s="1">
        <v>1300</v>
      </c>
      <c r="K99" s="1" t="s">
        <v>20</v>
      </c>
      <c r="L99" s="1">
        <v>10161.4</v>
      </c>
      <c r="M99" s="1">
        <v>304.84199999999998</v>
      </c>
      <c r="N99" s="1">
        <v>10466.242</v>
      </c>
      <c r="O99" s="1">
        <v>10460</v>
      </c>
      <c r="P99" s="7">
        <v>6.242</v>
      </c>
    </row>
    <row r="100" spans="1:16">
      <c r="A100" s="1">
        <v>2529</v>
      </c>
      <c r="B100" s="14" t="s">
        <v>314</v>
      </c>
      <c r="C100" s="1" t="s">
        <v>357</v>
      </c>
      <c r="D100" s="1" t="s">
        <v>84</v>
      </c>
      <c r="E100" s="1" t="s">
        <v>22</v>
      </c>
      <c r="F100" s="1" t="s">
        <v>358</v>
      </c>
      <c r="G100" s="1">
        <v>1.81</v>
      </c>
      <c r="H100" s="1">
        <v>5003</v>
      </c>
      <c r="I100" s="1">
        <v>9055.43</v>
      </c>
      <c r="J100" s="1">
        <v>1300</v>
      </c>
      <c r="K100" s="1" t="s">
        <v>20</v>
      </c>
      <c r="L100" s="1">
        <v>10355.43</v>
      </c>
      <c r="M100" s="1">
        <v>310.66000000000003</v>
      </c>
      <c r="N100" s="1">
        <v>10666.09</v>
      </c>
      <c r="O100" s="1">
        <v>10660</v>
      </c>
      <c r="P100" s="7">
        <v>6.09</v>
      </c>
    </row>
    <row r="101" spans="1:16">
      <c r="A101" s="1">
        <v>2581</v>
      </c>
      <c r="B101" s="15" t="s">
        <v>426</v>
      </c>
      <c r="C101" s="1" t="s">
        <v>429</v>
      </c>
      <c r="D101" s="1" t="s">
        <v>31</v>
      </c>
      <c r="E101" s="1" t="s">
        <v>27</v>
      </c>
      <c r="F101" s="1" t="s">
        <v>430</v>
      </c>
      <c r="G101" s="1">
        <v>1.84</v>
      </c>
      <c r="H101" s="1">
        <v>4975</v>
      </c>
      <c r="I101" s="1">
        <v>9154</v>
      </c>
      <c r="J101" s="1">
        <v>1300</v>
      </c>
      <c r="K101" s="1" t="s">
        <v>20</v>
      </c>
      <c r="L101" s="1">
        <v>10454</v>
      </c>
      <c r="M101" s="1">
        <v>313.62</v>
      </c>
      <c r="N101" s="1">
        <v>10767.62</v>
      </c>
      <c r="O101" s="1">
        <v>10770</v>
      </c>
      <c r="P101" s="7">
        <v>-2.38</v>
      </c>
    </row>
    <row r="102" spans="1:16">
      <c r="A102" s="1">
        <v>2471</v>
      </c>
      <c r="B102" s="15" t="s">
        <v>232</v>
      </c>
      <c r="C102" s="1" t="s">
        <v>233</v>
      </c>
      <c r="D102" s="1" t="s">
        <v>17</v>
      </c>
      <c r="E102" s="1" t="s">
        <v>234</v>
      </c>
      <c r="F102" s="1" t="s">
        <v>235</v>
      </c>
      <c r="G102" s="1">
        <v>1.86</v>
      </c>
      <c r="H102" s="1">
        <v>5024</v>
      </c>
      <c r="I102" s="1">
        <v>9344.64</v>
      </c>
      <c r="J102" s="1">
        <v>1400</v>
      </c>
      <c r="K102" s="1">
        <v>80</v>
      </c>
      <c r="L102" s="1">
        <v>10824.64</v>
      </c>
      <c r="M102" s="1">
        <v>324.74</v>
      </c>
      <c r="N102" s="1">
        <v>11149.38</v>
      </c>
      <c r="O102" s="1">
        <v>11150</v>
      </c>
      <c r="P102" s="7">
        <v>-0.62</v>
      </c>
    </row>
    <row r="103" spans="1:16">
      <c r="A103" s="2">
        <v>2704</v>
      </c>
      <c r="B103" s="16" t="s">
        <v>722</v>
      </c>
      <c r="C103" s="2" t="s">
        <v>727</v>
      </c>
      <c r="D103" s="1" t="s">
        <v>65</v>
      </c>
      <c r="E103" s="2" t="s">
        <v>271</v>
      </c>
      <c r="F103" s="2" t="s">
        <v>728</v>
      </c>
      <c r="G103" s="2">
        <v>1.88</v>
      </c>
      <c r="H103" s="2">
        <v>4835</v>
      </c>
      <c r="I103" s="2">
        <v>9089.7999999999993</v>
      </c>
      <c r="J103" s="2">
        <v>1500</v>
      </c>
      <c r="K103" s="2" t="s">
        <v>20</v>
      </c>
      <c r="L103" s="2">
        <v>10589.8</v>
      </c>
      <c r="M103" s="2">
        <v>317.69</v>
      </c>
      <c r="N103" s="2">
        <v>10907.49</v>
      </c>
      <c r="O103" s="2">
        <v>10900</v>
      </c>
      <c r="P103" s="8">
        <v>7.49</v>
      </c>
    </row>
    <row r="104" spans="1:16">
      <c r="A104" s="1">
        <v>2428</v>
      </c>
      <c r="B104" s="14" t="s">
        <v>67</v>
      </c>
      <c r="C104" s="1" t="s">
        <v>68</v>
      </c>
      <c r="D104" s="1" t="s">
        <v>69</v>
      </c>
      <c r="E104" s="1" t="s">
        <v>27</v>
      </c>
      <c r="F104" s="1" t="s">
        <v>70</v>
      </c>
      <c r="G104" s="1">
        <v>1.89</v>
      </c>
      <c r="H104" s="1">
        <v>5044</v>
      </c>
      <c r="I104" s="1">
        <v>9533.16</v>
      </c>
      <c r="J104" s="1">
        <v>1300</v>
      </c>
      <c r="K104" s="1" t="s">
        <v>20</v>
      </c>
      <c r="L104" s="1">
        <v>10833.16</v>
      </c>
      <c r="M104" s="1">
        <v>324.99</v>
      </c>
      <c r="N104" s="1">
        <v>11158.15</v>
      </c>
      <c r="O104" s="1">
        <v>11160</v>
      </c>
      <c r="P104" s="7">
        <v>-1.85</v>
      </c>
    </row>
    <row r="105" spans="1:16">
      <c r="A105" s="1">
        <v>2587</v>
      </c>
      <c r="B105" s="15" t="s">
        <v>433</v>
      </c>
      <c r="C105" s="1" t="s">
        <v>111</v>
      </c>
      <c r="D105" s="1" t="s">
        <v>52</v>
      </c>
      <c r="E105" s="1" t="s">
        <v>27</v>
      </c>
      <c r="F105" s="1" t="s">
        <v>442</v>
      </c>
      <c r="G105" s="1">
        <v>1.89</v>
      </c>
      <c r="H105" s="1">
        <v>4850</v>
      </c>
      <c r="I105" s="1">
        <v>9166.5</v>
      </c>
      <c r="J105" s="1">
        <v>1300</v>
      </c>
      <c r="K105" s="1" t="s">
        <v>20</v>
      </c>
      <c r="L105" s="1">
        <v>10466.5</v>
      </c>
      <c r="M105" s="1">
        <v>313.995</v>
      </c>
      <c r="N105" s="1">
        <v>10780.5</v>
      </c>
      <c r="O105" s="1">
        <v>10780</v>
      </c>
      <c r="P105" s="7">
        <v>0.495</v>
      </c>
    </row>
    <row r="106" spans="1:16">
      <c r="A106" s="1">
        <v>2590</v>
      </c>
      <c r="B106" s="14" t="s">
        <v>448</v>
      </c>
      <c r="C106" s="1" t="s">
        <v>449</v>
      </c>
      <c r="D106" s="1" t="s">
        <v>62</v>
      </c>
      <c r="E106" s="1" t="s">
        <v>27</v>
      </c>
      <c r="F106" s="1" t="s">
        <v>450</v>
      </c>
      <c r="G106" s="1">
        <v>1.89</v>
      </c>
      <c r="H106" s="1">
        <v>4838</v>
      </c>
      <c r="I106" s="1">
        <v>9143.82</v>
      </c>
      <c r="J106" s="1">
        <v>1250</v>
      </c>
      <c r="K106" s="1" t="s">
        <v>20</v>
      </c>
      <c r="L106" s="1">
        <v>10393.82</v>
      </c>
      <c r="M106" s="1">
        <v>311.81459999999998</v>
      </c>
      <c r="N106" s="1">
        <v>10705.63</v>
      </c>
      <c r="O106" s="1">
        <v>10700</v>
      </c>
      <c r="P106" s="7">
        <v>5.6345999999999998</v>
      </c>
    </row>
    <row r="107" spans="1:16">
      <c r="A107" s="1">
        <v>2486</v>
      </c>
      <c r="B107" s="14" t="s">
        <v>266</v>
      </c>
      <c r="C107" s="1" t="s">
        <v>275</v>
      </c>
      <c r="D107" s="1" t="s">
        <v>76</v>
      </c>
      <c r="E107" s="1" t="s">
        <v>27</v>
      </c>
      <c r="F107" s="1" t="s">
        <v>276</v>
      </c>
      <c r="G107" s="1">
        <v>1.9</v>
      </c>
      <c r="H107" s="1">
        <v>5013</v>
      </c>
      <c r="I107" s="1">
        <v>9524.7000000000007</v>
      </c>
      <c r="J107" s="1">
        <v>900</v>
      </c>
      <c r="K107" s="1" t="s">
        <v>20</v>
      </c>
      <c r="L107" s="1">
        <v>10424.700000000001</v>
      </c>
      <c r="M107" s="1">
        <v>312.74</v>
      </c>
      <c r="N107" s="1">
        <v>10737.44</v>
      </c>
      <c r="O107" s="1">
        <v>10730</v>
      </c>
      <c r="P107" s="7">
        <v>7.44</v>
      </c>
    </row>
    <row r="108" spans="1:16">
      <c r="A108" s="1">
        <v>2417</v>
      </c>
      <c r="B108" s="15" t="s">
        <v>29</v>
      </c>
      <c r="C108" s="1" t="s">
        <v>30</v>
      </c>
      <c r="D108" s="1" t="s">
        <v>31</v>
      </c>
      <c r="E108" s="1" t="s">
        <v>27</v>
      </c>
      <c r="F108" s="1" t="s">
        <v>32</v>
      </c>
      <c r="G108" s="1">
        <v>1.93</v>
      </c>
      <c r="H108" s="1">
        <v>5037</v>
      </c>
      <c r="I108" s="1">
        <v>9721.41</v>
      </c>
      <c r="J108" s="1">
        <v>1300</v>
      </c>
      <c r="K108" s="1" t="s">
        <v>20</v>
      </c>
      <c r="L108" s="1">
        <v>11021.41</v>
      </c>
      <c r="M108" s="1">
        <v>330.64</v>
      </c>
      <c r="N108" s="1">
        <v>11352.05</v>
      </c>
      <c r="O108" s="1">
        <v>11350</v>
      </c>
      <c r="P108" s="7">
        <v>2.0499999999999998</v>
      </c>
    </row>
    <row r="109" spans="1:16">
      <c r="A109" s="1">
        <v>2426</v>
      </c>
      <c r="B109" s="14" t="s">
        <v>55</v>
      </c>
      <c r="C109" s="1" t="s">
        <v>61</v>
      </c>
      <c r="D109" s="1" t="s">
        <v>62</v>
      </c>
      <c r="E109" s="1" t="s">
        <v>22</v>
      </c>
      <c r="F109" s="1" t="s">
        <v>63</v>
      </c>
      <c r="G109" s="1">
        <v>1.94</v>
      </c>
      <c r="H109" s="1">
        <v>5033</v>
      </c>
      <c r="I109" s="1">
        <v>9764.02</v>
      </c>
      <c r="J109" s="1">
        <v>1300</v>
      </c>
      <c r="K109" s="1" t="s">
        <v>20</v>
      </c>
      <c r="L109" s="1">
        <v>11064.02</v>
      </c>
      <c r="M109" s="1">
        <v>331.92</v>
      </c>
      <c r="N109" s="1">
        <v>11395.94</v>
      </c>
      <c r="O109" s="1">
        <v>11387</v>
      </c>
      <c r="P109" s="7">
        <v>8.94</v>
      </c>
    </row>
    <row r="110" spans="1:16">
      <c r="A110" s="1">
        <v>2450</v>
      </c>
      <c r="B110" s="15" t="s">
        <v>146</v>
      </c>
      <c r="C110" s="1" t="s">
        <v>147</v>
      </c>
      <c r="D110" s="1" t="s">
        <v>148</v>
      </c>
      <c r="E110" s="1" t="s">
        <v>149</v>
      </c>
      <c r="F110" s="1" t="s">
        <v>151</v>
      </c>
      <c r="G110" s="1">
        <v>1.97</v>
      </c>
      <c r="H110" s="1">
        <v>4962</v>
      </c>
      <c r="I110" s="1">
        <v>20443.439999999999</v>
      </c>
      <c r="J110" s="1">
        <v>2600</v>
      </c>
      <c r="K110" s="1">
        <v>400</v>
      </c>
      <c r="L110" s="1">
        <v>23443.439999999999</v>
      </c>
      <c r="M110" s="1">
        <v>703.3</v>
      </c>
      <c r="N110" s="1">
        <v>24146.74</v>
      </c>
      <c r="O110" s="1">
        <v>24140</v>
      </c>
      <c r="P110" s="7">
        <v>6.74</v>
      </c>
    </row>
    <row r="111" spans="1:16">
      <c r="A111" s="2">
        <v>2700</v>
      </c>
      <c r="B111" s="16" t="s">
        <v>717</v>
      </c>
      <c r="C111" s="2" t="s">
        <v>718</v>
      </c>
      <c r="D111" s="1" t="s">
        <v>52</v>
      </c>
      <c r="E111" s="2" t="s">
        <v>271</v>
      </c>
      <c r="F111" s="2" t="s">
        <v>719</v>
      </c>
      <c r="G111" s="2">
        <v>1.98</v>
      </c>
      <c r="H111" s="2">
        <v>4850</v>
      </c>
      <c r="I111" s="2">
        <v>9603</v>
      </c>
      <c r="J111" s="2">
        <v>1500</v>
      </c>
      <c r="K111" s="2">
        <v>100</v>
      </c>
      <c r="L111" s="2">
        <v>11203</v>
      </c>
      <c r="M111" s="2">
        <v>336.09</v>
      </c>
      <c r="N111" s="2">
        <v>11539.09</v>
      </c>
      <c r="O111" s="2">
        <v>11500</v>
      </c>
      <c r="P111" s="8">
        <v>39.090000000000003</v>
      </c>
    </row>
    <row r="112" spans="1:16">
      <c r="A112" s="1">
        <v>2547</v>
      </c>
      <c r="B112" s="14" t="s">
        <v>488</v>
      </c>
      <c r="C112" s="1" t="s">
        <v>489</v>
      </c>
      <c r="D112" s="1" t="s">
        <v>31</v>
      </c>
      <c r="E112" s="1" t="s">
        <v>22</v>
      </c>
      <c r="F112" s="1" t="s">
        <v>490</v>
      </c>
      <c r="G112" s="1">
        <v>2</v>
      </c>
      <c r="H112" s="1">
        <v>4871</v>
      </c>
      <c r="I112" s="1">
        <v>9742</v>
      </c>
      <c r="J112" s="1">
        <v>1400</v>
      </c>
      <c r="K112" s="1">
        <v>50</v>
      </c>
      <c r="L112" s="1">
        <v>11192</v>
      </c>
      <c r="M112" s="1">
        <v>335.76</v>
      </c>
      <c r="N112" s="1">
        <v>11527.76</v>
      </c>
      <c r="O112" s="1">
        <v>11520</v>
      </c>
      <c r="P112" s="7">
        <v>7.76</v>
      </c>
    </row>
    <row r="113" spans="1:16">
      <c r="A113" s="2">
        <v>2721</v>
      </c>
      <c r="B113" s="17" t="s">
        <v>765</v>
      </c>
      <c r="C113" s="2" t="s">
        <v>766</v>
      </c>
      <c r="D113" s="1" t="s">
        <v>767</v>
      </c>
      <c r="E113" s="2" t="s">
        <v>768</v>
      </c>
      <c r="F113" s="2" t="s">
        <v>769</v>
      </c>
      <c r="G113" s="2">
        <v>2</v>
      </c>
      <c r="H113" s="2">
        <v>4000</v>
      </c>
      <c r="I113" s="2">
        <f>(G113*H113)</f>
        <v>8000</v>
      </c>
      <c r="J113" s="2">
        <v>900</v>
      </c>
      <c r="K113" s="2">
        <v>50</v>
      </c>
      <c r="L113" s="2">
        <f>(I113+J113+K113)</f>
        <v>8950</v>
      </c>
      <c r="M113" s="2">
        <f>(L113*3%)</f>
        <v>268.5</v>
      </c>
      <c r="N113" s="2">
        <f>(L113+M113)</f>
        <v>9218.5</v>
      </c>
      <c r="O113" s="2">
        <v>9200</v>
      </c>
      <c r="P113" s="8">
        <f>(N113-O113)</f>
        <v>18.5</v>
      </c>
    </row>
    <row r="114" spans="1:16">
      <c r="A114" s="2">
        <v>2724</v>
      </c>
      <c r="B114" s="17" t="s">
        <v>780</v>
      </c>
      <c r="C114" s="2" t="s">
        <v>782</v>
      </c>
      <c r="D114" s="1" t="s">
        <v>782</v>
      </c>
      <c r="E114" s="2" t="s">
        <v>782</v>
      </c>
      <c r="F114" s="2" t="s">
        <v>782</v>
      </c>
      <c r="G114" s="2">
        <v>2</v>
      </c>
      <c r="H114" s="2">
        <v>4000</v>
      </c>
      <c r="I114" s="2">
        <f>(Table423456[[#This Row],[Waight]]*Table423456[[#This Row],[Rate]])</f>
        <v>8000</v>
      </c>
      <c r="J114" s="2">
        <v>800</v>
      </c>
      <c r="K114" s="2"/>
      <c r="L114" s="2">
        <f>(Table423456[[#This Row],[Gold value]]+Table423456[[#This Row],[Making Charge]])</f>
        <v>8800</v>
      </c>
      <c r="M114" s="2">
        <f>(Table423456[[#This Row],[ Amount]]*3%)</f>
        <v>264</v>
      </c>
      <c r="N114" s="2">
        <f>(Table423456[[#This Row],[ Amount]]+Table423456[[#This Row],[GST (3%)]])</f>
        <v>9064</v>
      </c>
      <c r="O114" s="2">
        <v>9000</v>
      </c>
      <c r="P114" s="8">
        <f>(Table423456[[#This Row],[Net Amount]]-Table423456[[#This Row],[Balance]])</f>
        <v>64</v>
      </c>
    </row>
    <row r="115" spans="1:16">
      <c r="A115" s="1">
        <v>2526</v>
      </c>
      <c r="B115" s="15" t="s">
        <v>314</v>
      </c>
      <c r="C115" s="1" t="s">
        <v>56</v>
      </c>
      <c r="D115" s="1" t="s">
        <v>38</v>
      </c>
      <c r="E115" s="1" t="s">
        <v>22</v>
      </c>
      <c r="F115" s="1" t="s">
        <v>351</v>
      </c>
      <c r="G115" s="1">
        <v>2.0099999999999998</v>
      </c>
      <c r="H115" s="1">
        <v>5003</v>
      </c>
      <c r="I115" s="1">
        <v>10056.030000000001</v>
      </c>
      <c r="J115" s="1">
        <v>1500</v>
      </c>
      <c r="K115" s="1" t="s">
        <v>20</v>
      </c>
      <c r="L115" s="1">
        <v>11556.03</v>
      </c>
      <c r="M115" s="1">
        <v>346.68</v>
      </c>
      <c r="N115" s="1">
        <v>11902.71</v>
      </c>
      <c r="O115" s="1">
        <v>11900</v>
      </c>
      <c r="P115" s="7">
        <v>2.71</v>
      </c>
    </row>
    <row r="116" spans="1:16">
      <c r="A116" s="2">
        <v>2654</v>
      </c>
      <c r="B116" s="16" t="s">
        <v>608</v>
      </c>
      <c r="C116" s="2" t="s">
        <v>621</v>
      </c>
      <c r="D116" s="1" t="s">
        <v>31</v>
      </c>
      <c r="E116" s="2" t="s">
        <v>27</v>
      </c>
      <c r="F116" s="2" t="s">
        <v>622</v>
      </c>
      <c r="G116" s="2">
        <v>2.02</v>
      </c>
      <c r="H116" s="2">
        <v>4890</v>
      </c>
      <c r="I116" s="2">
        <v>9877.7999999999993</v>
      </c>
      <c r="J116" s="2">
        <v>1600</v>
      </c>
      <c r="K116" s="2" t="s">
        <v>20</v>
      </c>
      <c r="L116" s="2">
        <v>11477.8</v>
      </c>
      <c r="M116" s="2">
        <v>344.33</v>
      </c>
      <c r="N116" s="2">
        <v>11822.13</v>
      </c>
      <c r="O116" s="2">
        <v>11800</v>
      </c>
      <c r="P116" s="8">
        <v>22.13</v>
      </c>
    </row>
    <row r="117" spans="1:16">
      <c r="A117" s="2">
        <v>2662</v>
      </c>
      <c r="B117" s="16" t="s">
        <v>639</v>
      </c>
      <c r="C117" s="2" t="s">
        <v>640</v>
      </c>
      <c r="D117" s="1" t="s">
        <v>57</v>
      </c>
      <c r="E117" s="2" t="s">
        <v>360</v>
      </c>
      <c r="F117" s="2" t="s">
        <v>641</v>
      </c>
      <c r="G117" s="2">
        <v>2.0499999999999998</v>
      </c>
      <c r="H117" s="2">
        <v>4833</v>
      </c>
      <c r="I117" s="2">
        <v>9907.65</v>
      </c>
      <c r="J117" s="2">
        <v>1600</v>
      </c>
      <c r="K117" s="2">
        <v>200</v>
      </c>
      <c r="L117" s="2">
        <v>11707.65</v>
      </c>
      <c r="M117" s="2">
        <v>351.23</v>
      </c>
      <c r="N117" s="2">
        <v>12058.88</v>
      </c>
      <c r="O117" s="2">
        <v>12000</v>
      </c>
      <c r="P117" s="8">
        <v>58.88</v>
      </c>
    </row>
    <row r="118" spans="1:16">
      <c r="A118" s="2">
        <v>2672</v>
      </c>
      <c r="B118" s="16" t="s">
        <v>659</v>
      </c>
      <c r="C118" s="2" t="s">
        <v>663</v>
      </c>
      <c r="D118" s="1" t="s">
        <v>65</v>
      </c>
      <c r="E118" s="2" t="s">
        <v>27</v>
      </c>
      <c r="F118" s="2" t="s">
        <v>664</v>
      </c>
      <c r="G118" s="2">
        <v>2.0499999999999998</v>
      </c>
      <c r="H118" s="2">
        <v>4850</v>
      </c>
      <c r="I118" s="2">
        <v>9942.5</v>
      </c>
      <c r="J118" s="2">
        <v>1700</v>
      </c>
      <c r="K118" s="2" t="s">
        <v>20</v>
      </c>
      <c r="L118" s="2">
        <v>11642.5</v>
      </c>
      <c r="M118" s="2">
        <v>349.28</v>
      </c>
      <c r="N118" s="2">
        <v>11991.78</v>
      </c>
      <c r="O118" s="2">
        <v>11990</v>
      </c>
      <c r="P118" s="8">
        <v>1.77</v>
      </c>
    </row>
    <row r="119" spans="1:16">
      <c r="A119" s="1">
        <v>2557</v>
      </c>
      <c r="B119" s="15" t="s">
        <v>368</v>
      </c>
      <c r="C119" s="1" t="s">
        <v>369</v>
      </c>
      <c r="D119" s="1" t="s">
        <v>38</v>
      </c>
      <c r="E119" s="1" t="s">
        <v>27</v>
      </c>
      <c r="F119" s="1" t="s">
        <v>370</v>
      </c>
      <c r="G119" s="1">
        <v>2.09</v>
      </c>
      <c r="H119" s="1">
        <v>5020</v>
      </c>
      <c r="I119" s="1">
        <v>10491.8</v>
      </c>
      <c r="J119" s="1">
        <v>1500</v>
      </c>
      <c r="K119" s="1"/>
      <c r="L119" s="1">
        <v>11991.8</v>
      </c>
      <c r="M119" s="1">
        <v>359.75</v>
      </c>
      <c r="N119" s="1">
        <v>12351.55</v>
      </c>
      <c r="O119" s="1">
        <v>12350</v>
      </c>
      <c r="P119" s="7">
        <v>1.55</v>
      </c>
    </row>
    <row r="120" spans="1:16">
      <c r="A120" s="1">
        <v>2520</v>
      </c>
      <c r="B120" s="14" t="s">
        <v>314</v>
      </c>
      <c r="C120" s="1" t="s">
        <v>342</v>
      </c>
      <c r="D120" s="1" t="s">
        <v>57</v>
      </c>
      <c r="E120" s="1" t="s">
        <v>22</v>
      </c>
      <c r="F120" s="1" t="s">
        <v>343</v>
      </c>
      <c r="G120" s="1">
        <v>2.1</v>
      </c>
      <c r="H120" s="1">
        <v>5003</v>
      </c>
      <c r="I120" s="1">
        <v>10506.3</v>
      </c>
      <c r="J120" s="1">
        <v>1500</v>
      </c>
      <c r="K120" s="1" t="s">
        <v>20</v>
      </c>
      <c r="L120" s="1">
        <v>12006.3</v>
      </c>
      <c r="M120" s="1">
        <v>360.19</v>
      </c>
      <c r="N120" s="1">
        <v>12366.49</v>
      </c>
      <c r="O120" s="1">
        <v>12300</v>
      </c>
      <c r="P120" s="7">
        <v>66.489999999999995</v>
      </c>
    </row>
    <row r="121" spans="1:16">
      <c r="A121" s="1">
        <v>2425</v>
      </c>
      <c r="B121" s="15" t="s">
        <v>55</v>
      </c>
      <c r="C121" s="1" t="s">
        <v>56</v>
      </c>
      <c r="D121" s="1" t="s">
        <v>57</v>
      </c>
      <c r="E121" s="1" t="s">
        <v>22</v>
      </c>
      <c r="F121" s="1" t="s">
        <v>60</v>
      </c>
      <c r="G121" s="1">
        <v>2.11</v>
      </c>
      <c r="H121" s="1">
        <v>5033</v>
      </c>
      <c r="I121" s="1">
        <v>10619.63</v>
      </c>
      <c r="J121" s="1">
        <v>1500</v>
      </c>
      <c r="K121" s="1" t="s">
        <v>20</v>
      </c>
      <c r="L121" s="1">
        <v>12119.63</v>
      </c>
      <c r="M121" s="1">
        <v>363.59</v>
      </c>
      <c r="N121" s="1">
        <v>12483.22</v>
      </c>
      <c r="O121" s="1">
        <v>12480</v>
      </c>
      <c r="P121" s="7">
        <v>3.22</v>
      </c>
    </row>
    <row r="122" spans="1:16">
      <c r="A122" s="2">
        <v>2702</v>
      </c>
      <c r="B122" s="16" t="s">
        <v>722</v>
      </c>
      <c r="C122" s="2" t="s">
        <v>723</v>
      </c>
      <c r="D122" s="1" t="s">
        <v>57</v>
      </c>
      <c r="E122" s="2" t="s">
        <v>584</v>
      </c>
      <c r="F122" s="2" t="s">
        <v>724</v>
      </c>
      <c r="G122" s="2">
        <v>2.11</v>
      </c>
      <c r="H122" s="2">
        <v>4850</v>
      </c>
      <c r="I122" s="2">
        <v>10233.5</v>
      </c>
      <c r="J122" s="2">
        <v>1700</v>
      </c>
      <c r="K122" s="2" t="s">
        <v>20</v>
      </c>
      <c r="L122" s="2">
        <v>11933.5</v>
      </c>
      <c r="M122" s="2">
        <v>358.01</v>
      </c>
      <c r="N122" s="2">
        <v>12291.51</v>
      </c>
      <c r="O122" s="2">
        <v>12290</v>
      </c>
      <c r="P122" s="8">
        <v>1.5</v>
      </c>
    </row>
    <row r="123" spans="1:16">
      <c r="A123" s="1">
        <v>2558</v>
      </c>
      <c r="B123" s="14" t="s">
        <v>368</v>
      </c>
      <c r="C123" s="1" t="s">
        <v>371</v>
      </c>
      <c r="D123" s="1" t="s">
        <v>31</v>
      </c>
      <c r="E123" s="1" t="s">
        <v>372</v>
      </c>
      <c r="F123" s="1" t="s">
        <v>373</v>
      </c>
      <c r="G123" s="1">
        <v>2.13</v>
      </c>
      <c r="H123" s="1">
        <v>5020</v>
      </c>
      <c r="I123" s="1">
        <v>10692.6</v>
      </c>
      <c r="J123" s="1">
        <v>1500</v>
      </c>
      <c r="K123" s="1">
        <v>150</v>
      </c>
      <c r="L123" s="1">
        <v>12342.6</v>
      </c>
      <c r="M123" s="1">
        <v>370.28</v>
      </c>
      <c r="N123" s="1">
        <v>12712.88</v>
      </c>
      <c r="O123" s="1">
        <v>12700</v>
      </c>
      <c r="P123" s="7">
        <v>12.88</v>
      </c>
    </row>
    <row r="124" spans="1:16">
      <c r="A124" s="1">
        <v>2459</v>
      </c>
      <c r="B124" s="15" t="s">
        <v>183</v>
      </c>
      <c r="C124" s="1" t="s">
        <v>184</v>
      </c>
      <c r="D124" s="1" t="s">
        <v>185</v>
      </c>
      <c r="E124" s="1" t="s">
        <v>22</v>
      </c>
      <c r="F124" s="1" t="s">
        <v>188</v>
      </c>
      <c r="G124" s="1">
        <v>2.14</v>
      </c>
      <c r="H124" s="1">
        <v>4989</v>
      </c>
      <c r="I124" s="1">
        <v>20654.46</v>
      </c>
      <c r="J124" s="1">
        <v>3000</v>
      </c>
      <c r="K124" s="1" t="s">
        <v>20</v>
      </c>
      <c r="L124" s="1">
        <v>23654.46</v>
      </c>
      <c r="M124" s="1">
        <v>709.63</v>
      </c>
      <c r="N124" s="1">
        <v>24364.09</v>
      </c>
      <c r="O124" s="1">
        <v>24360</v>
      </c>
      <c r="P124" s="7">
        <v>4.09</v>
      </c>
    </row>
    <row r="125" spans="1:16">
      <c r="A125" s="1">
        <v>2450</v>
      </c>
      <c r="B125" s="14" t="s">
        <v>146</v>
      </c>
      <c r="C125" s="1" t="s">
        <v>147</v>
      </c>
      <c r="D125" s="1" t="s">
        <v>148</v>
      </c>
      <c r="E125" s="1" t="s">
        <v>149</v>
      </c>
      <c r="F125" s="1" t="s">
        <v>150</v>
      </c>
      <c r="G125" s="1">
        <v>2.15</v>
      </c>
      <c r="H125" s="1" t="s">
        <v>20</v>
      </c>
      <c r="I125" s="1" t="s">
        <v>20</v>
      </c>
      <c r="J125" s="1" t="s">
        <v>20</v>
      </c>
      <c r="K125" s="1" t="s">
        <v>20</v>
      </c>
      <c r="L125" s="1" t="s">
        <v>20</v>
      </c>
      <c r="M125" s="1" t="s">
        <v>20</v>
      </c>
      <c r="N125" s="1" t="s">
        <v>20</v>
      </c>
      <c r="O125" s="1" t="s">
        <v>20</v>
      </c>
      <c r="P125" s="7" t="s">
        <v>20</v>
      </c>
    </row>
    <row r="126" spans="1:16">
      <c r="A126" s="1">
        <v>2518</v>
      </c>
      <c r="B126" s="14" t="s">
        <v>314</v>
      </c>
      <c r="C126" s="1" t="s">
        <v>338</v>
      </c>
      <c r="D126" s="1" t="s">
        <v>48</v>
      </c>
      <c r="E126" s="1" t="s">
        <v>271</v>
      </c>
      <c r="F126" s="1" t="s">
        <v>339</v>
      </c>
      <c r="G126" s="1">
        <v>2.1800000000000002</v>
      </c>
      <c r="H126" s="1">
        <v>5003</v>
      </c>
      <c r="I126" s="1">
        <v>10906.54</v>
      </c>
      <c r="J126" s="1">
        <v>1500</v>
      </c>
      <c r="K126" s="1" t="s">
        <v>20</v>
      </c>
      <c r="L126" s="1">
        <v>12406.54</v>
      </c>
      <c r="M126" s="1">
        <v>372.2</v>
      </c>
      <c r="N126" s="1">
        <v>12778.74</v>
      </c>
      <c r="O126" s="1">
        <v>12700</v>
      </c>
      <c r="P126" s="7">
        <v>78.739999999999995</v>
      </c>
    </row>
    <row r="127" spans="1:16">
      <c r="A127" s="1">
        <v>2519</v>
      </c>
      <c r="B127" s="15" t="s">
        <v>314</v>
      </c>
      <c r="C127" s="1" t="s">
        <v>340</v>
      </c>
      <c r="D127" s="1" t="s">
        <v>52</v>
      </c>
      <c r="E127" s="1" t="s">
        <v>271</v>
      </c>
      <c r="F127" s="1" t="s">
        <v>341</v>
      </c>
      <c r="G127" s="1">
        <v>2.1800000000000002</v>
      </c>
      <c r="H127" s="1">
        <v>5003</v>
      </c>
      <c r="I127" s="1">
        <v>10906.54</v>
      </c>
      <c r="J127" s="1">
        <v>1500</v>
      </c>
      <c r="K127" s="1" t="s">
        <v>20</v>
      </c>
      <c r="L127" s="1">
        <v>12406.54</v>
      </c>
      <c r="M127" s="1">
        <v>372.2</v>
      </c>
      <c r="N127" s="1">
        <v>12778.74</v>
      </c>
      <c r="O127" s="1">
        <v>12700</v>
      </c>
      <c r="P127" s="7">
        <v>78.739999999999995</v>
      </c>
    </row>
    <row r="128" spans="1:16">
      <c r="A128" s="1">
        <v>2477</v>
      </c>
      <c r="B128" s="15" t="s">
        <v>249</v>
      </c>
      <c r="C128" s="1" t="s">
        <v>250</v>
      </c>
      <c r="D128" s="1" t="s">
        <v>45</v>
      </c>
      <c r="E128" s="1" t="s">
        <v>251</v>
      </c>
      <c r="F128" s="1" t="s">
        <v>252</v>
      </c>
      <c r="G128" s="1">
        <v>2.2000000000000002</v>
      </c>
      <c r="H128" s="1">
        <v>5060</v>
      </c>
      <c r="I128" s="1">
        <v>11132</v>
      </c>
      <c r="J128" s="1">
        <v>1500</v>
      </c>
      <c r="K128" s="1" t="s">
        <v>20</v>
      </c>
      <c r="L128" s="1">
        <v>12632</v>
      </c>
      <c r="M128" s="1">
        <v>378.96</v>
      </c>
      <c r="N128" s="1">
        <v>13010.96</v>
      </c>
      <c r="O128" s="1">
        <v>13000</v>
      </c>
      <c r="P128" s="7">
        <v>10.96</v>
      </c>
    </row>
    <row r="129" spans="1:16">
      <c r="A129" s="1">
        <v>2589</v>
      </c>
      <c r="B129" s="15" t="s">
        <v>443</v>
      </c>
      <c r="C129" s="1" t="s">
        <v>446</v>
      </c>
      <c r="D129" s="1" t="s">
        <v>57</v>
      </c>
      <c r="E129" s="1" t="s">
        <v>140</v>
      </c>
      <c r="F129" s="1" t="s">
        <v>447</v>
      </c>
      <c r="G129" s="1">
        <v>2.23</v>
      </c>
      <c r="H129" s="1">
        <v>4850</v>
      </c>
      <c r="I129" s="1">
        <v>10815.5</v>
      </c>
      <c r="J129" s="1">
        <v>1500</v>
      </c>
      <c r="K129" s="1">
        <v>80</v>
      </c>
      <c r="L129" s="1">
        <v>12395.5</v>
      </c>
      <c r="M129" s="1">
        <v>371.86500000000001</v>
      </c>
      <c r="N129" s="1">
        <v>12767.37</v>
      </c>
      <c r="O129" s="1">
        <v>12750</v>
      </c>
      <c r="P129" s="7">
        <v>17.364999999999998</v>
      </c>
    </row>
    <row r="130" spans="1:16">
      <c r="A130" s="1">
        <v>2513</v>
      </c>
      <c r="B130" s="15" t="s">
        <v>314</v>
      </c>
      <c r="C130" s="1" t="s">
        <v>329</v>
      </c>
      <c r="D130" s="1" t="s">
        <v>31</v>
      </c>
      <c r="E130" s="1"/>
      <c r="F130" s="1" t="s">
        <v>330</v>
      </c>
      <c r="G130" s="1">
        <v>2.25</v>
      </c>
      <c r="H130" s="1">
        <v>5003</v>
      </c>
      <c r="I130" s="1">
        <v>11256.75</v>
      </c>
      <c r="J130" s="1">
        <v>1400</v>
      </c>
      <c r="K130" s="1" t="s">
        <v>20</v>
      </c>
      <c r="L130" s="1">
        <v>12656.75</v>
      </c>
      <c r="M130" s="1">
        <v>379.7</v>
      </c>
      <c r="N130" s="1">
        <v>13036.45</v>
      </c>
      <c r="O130" s="1">
        <v>13000</v>
      </c>
      <c r="P130" s="7">
        <v>36.450000000000003</v>
      </c>
    </row>
    <row r="131" spans="1:16">
      <c r="A131" s="1">
        <v>2586</v>
      </c>
      <c r="B131" s="14" t="s">
        <v>433</v>
      </c>
      <c r="C131" s="1" t="s">
        <v>441</v>
      </c>
      <c r="D131" s="1" t="s">
        <v>48</v>
      </c>
      <c r="E131" s="1" t="s">
        <v>27</v>
      </c>
      <c r="F131" s="1" t="s">
        <v>330</v>
      </c>
      <c r="G131" s="1">
        <v>2.25</v>
      </c>
      <c r="H131" s="1">
        <v>4850</v>
      </c>
      <c r="I131" s="1">
        <v>10912.5</v>
      </c>
      <c r="J131" s="1">
        <v>1500</v>
      </c>
      <c r="K131" s="1" t="s">
        <v>20</v>
      </c>
      <c r="L131" s="1">
        <v>12412.5</v>
      </c>
      <c r="M131" s="1">
        <v>372.375</v>
      </c>
      <c r="N131" s="1">
        <v>12784.88</v>
      </c>
      <c r="O131" s="1">
        <v>12784</v>
      </c>
      <c r="P131" s="7">
        <v>0.875</v>
      </c>
    </row>
    <row r="132" spans="1:16">
      <c r="A132" s="1">
        <v>2433</v>
      </c>
      <c r="B132" s="15" t="s">
        <v>82</v>
      </c>
      <c r="C132" s="1" t="s">
        <v>86</v>
      </c>
      <c r="D132" s="1" t="s">
        <v>87</v>
      </c>
      <c r="E132" s="1" t="s">
        <v>27</v>
      </c>
      <c r="F132" s="1" t="s">
        <v>88</v>
      </c>
      <c r="G132" s="1">
        <v>2.27</v>
      </c>
      <c r="H132" s="1">
        <v>5095</v>
      </c>
      <c r="I132" s="1">
        <v>11565.65</v>
      </c>
      <c r="J132" s="1">
        <v>1600</v>
      </c>
      <c r="K132" s="1" t="s">
        <v>20</v>
      </c>
      <c r="L132" s="1">
        <v>13165.65</v>
      </c>
      <c r="M132" s="1">
        <v>394.97</v>
      </c>
      <c r="N132" s="1">
        <v>13560.62</v>
      </c>
      <c r="O132" s="1">
        <v>13560</v>
      </c>
      <c r="P132" s="7">
        <v>0.62</v>
      </c>
    </row>
    <row r="133" spans="1:16">
      <c r="A133" s="1">
        <v>2588</v>
      </c>
      <c r="B133" s="14" t="s">
        <v>443</v>
      </c>
      <c r="C133" s="1" t="s">
        <v>444</v>
      </c>
      <c r="D133" s="1" t="s">
        <v>57</v>
      </c>
      <c r="E133" s="1" t="s">
        <v>27</v>
      </c>
      <c r="F133" s="1" t="s">
        <v>445</v>
      </c>
      <c r="G133" s="1">
        <v>2.29</v>
      </c>
      <c r="H133" s="1">
        <v>4850</v>
      </c>
      <c r="I133" s="1">
        <v>11106.5</v>
      </c>
      <c r="J133" s="1">
        <v>1500</v>
      </c>
      <c r="K133" s="1" t="s">
        <v>20</v>
      </c>
      <c r="L133" s="1">
        <v>12606.5</v>
      </c>
      <c r="M133" s="1">
        <v>378.19499999999999</v>
      </c>
      <c r="N133" s="1">
        <v>12984.7</v>
      </c>
      <c r="O133" s="1">
        <v>12980</v>
      </c>
      <c r="P133" s="7">
        <v>4.6950000000000003</v>
      </c>
    </row>
    <row r="134" spans="1:16">
      <c r="A134" s="1">
        <v>2572</v>
      </c>
      <c r="B134" s="14" t="s">
        <v>399</v>
      </c>
      <c r="C134" s="1" t="s">
        <v>408</v>
      </c>
      <c r="D134" s="1" t="s">
        <v>31</v>
      </c>
      <c r="E134" s="1" t="s">
        <v>271</v>
      </c>
      <c r="F134" s="1" t="s">
        <v>409</v>
      </c>
      <c r="G134" s="1">
        <v>2.34</v>
      </c>
      <c r="H134" s="1">
        <v>5036</v>
      </c>
      <c r="I134" s="1">
        <v>11784.24</v>
      </c>
      <c r="J134" s="1">
        <v>1500</v>
      </c>
      <c r="K134" s="1" t="s">
        <v>20</v>
      </c>
      <c r="L134" s="1">
        <v>13284.24</v>
      </c>
      <c r="M134" s="1">
        <v>398.53</v>
      </c>
      <c r="N134" s="1">
        <v>13682.77</v>
      </c>
      <c r="O134" s="1">
        <v>13780</v>
      </c>
      <c r="P134" s="7">
        <v>-97.23</v>
      </c>
    </row>
    <row r="135" spans="1:16">
      <c r="A135" s="1">
        <v>2612</v>
      </c>
      <c r="B135" s="15" t="s">
        <v>516</v>
      </c>
      <c r="C135" s="1" t="s">
        <v>522</v>
      </c>
      <c r="D135" s="1" t="s">
        <v>52</v>
      </c>
      <c r="E135" s="1" t="s">
        <v>27</v>
      </c>
      <c r="F135" s="1" t="s">
        <v>523</v>
      </c>
      <c r="G135" s="1">
        <v>2.35</v>
      </c>
      <c r="H135" s="1">
        <v>4843</v>
      </c>
      <c r="I135" s="1">
        <v>11381.05</v>
      </c>
      <c r="J135" s="1">
        <v>1500</v>
      </c>
      <c r="K135" s="1" t="s">
        <v>20</v>
      </c>
      <c r="L135" s="1">
        <v>12881.05</v>
      </c>
      <c r="M135" s="1">
        <v>386.43150000000003</v>
      </c>
      <c r="N135" s="1">
        <v>13267.482</v>
      </c>
      <c r="O135" s="1">
        <v>13260</v>
      </c>
      <c r="P135" s="7">
        <v>7.4814999999999996</v>
      </c>
    </row>
    <row r="136" spans="1:16">
      <c r="A136" s="1">
        <v>2438</v>
      </c>
      <c r="B136" s="14" t="s">
        <v>97</v>
      </c>
      <c r="C136" s="1" t="s">
        <v>101</v>
      </c>
      <c r="D136" s="1" t="s">
        <v>20</v>
      </c>
      <c r="E136" s="1" t="s">
        <v>102</v>
      </c>
      <c r="F136" s="1" t="s">
        <v>103</v>
      </c>
      <c r="G136" s="1">
        <v>2.36</v>
      </c>
      <c r="H136" s="1">
        <v>4975</v>
      </c>
      <c r="I136" s="1">
        <v>11741</v>
      </c>
      <c r="J136" s="1">
        <v>1500</v>
      </c>
      <c r="K136" s="1" t="s">
        <v>20</v>
      </c>
      <c r="L136" s="1">
        <v>13241</v>
      </c>
      <c r="M136" s="1">
        <v>397.23</v>
      </c>
      <c r="N136" s="1">
        <v>13638.23</v>
      </c>
      <c r="O136" s="1">
        <v>13630</v>
      </c>
      <c r="P136" s="7">
        <v>8.23</v>
      </c>
    </row>
    <row r="137" spans="1:16">
      <c r="A137" s="1">
        <v>2514</v>
      </c>
      <c r="B137" s="14" t="s">
        <v>314</v>
      </c>
      <c r="C137" s="1" t="s">
        <v>331</v>
      </c>
      <c r="D137" s="1" t="s">
        <v>35</v>
      </c>
      <c r="E137" s="1" t="s">
        <v>27</v>
      </c>
      <c r="F137" s="1" t="s">
        <v>332</v>
      </c>
      <c r="G137" s="1">
        <v>2.37</v>
      </c>
      <c r="H137" s="1">
        <v>5003</v>
      </c>
      <c r="I137" s="1">
        <v>11857.11</v>
      </c>
      <c r="J137" s="1">
        <v>1400</v>
      </c>
      <c r="K137" s="1" t="s">
        <v>20</v>
      </c>
      <c r="L137" s="1">
        <v>13257.11</v>
      </c>
      <c r="M137" s="1">
        <v>397.71</v>
      </c>
      <c r="N137" s="1">
        <v>13654.82</v>
      </c>
      <c r="O137" s="1">
        <v>13650</v>
      </c>
      <c r="P137" s="7">
        <v>4.82</v>
      </c>
    </row>
    <row r="138" spans="1:16">
      <c r="A138" s="1">
        <v>2465</v>
      </c>
      <c r="B138" s="15" t="s">
        <v>210</v>
      </c>
      <c r="C138" s="1" t="s">
        <v>211</v>
      </c>
      <c r="D138" s="1" t="s">
        <v>195</v>
      </c>
      <c r="E138" s="1" t="s">
        <v>140</v>
      </c>
      <c r="F138" s="1" t="s">
        <v>212</v>
      </c>
      <c r="G138" s="1">
        <v>2.38</v>
      </c>
      <c r="H138" s="1">
        <v>5034</v>
      </c>
      <c r="I138" s="1">
        <v>11980.92</v>
      </c>
      <c r="J138" s="1">
        <v>1500</v>
      </c>
      <c r="K138" s="1">
        <v>30</v>
      </c>
      <c r="L138" s="1">
        <v>13510.92</v>
      </c>
      <c r="M138" s="1">
        <v>405.33</v>
      </c>
      <c r="N138" s="1">
        <v>13916.25</v>
      </c>
      <c r="O138" s="1">
        <v>13900</v>
      </c>
      <c r="P138" s="7">
        <v>16.25</v>
      </c>
    </row>
    <row r="139" spans="1:16">
      <c r="A139" s="2">
        <v>2661</v>
      </c>
      <c r="B139" s="17" t="s">
        <v>634</v>
      </c>
      <c r="C139" s="2" t="s">
        <v>637</v>
      </c>
      <c r="D139" s="1" t="s">
        <v>57</v>
      </c>
      <c r="E139" s="2" t="s">
        <v>27</v>
      </c>
      <c r="F139" s="2" t="s">
        <v>638</v>
      </c>
      <c r="G139" s="2">
        <v>2.38</v>
      </c>
      <c r="H139" s="2">
        <v>4870</v>
      </c>
      <c r="I139" s="2">
        <v>11590.6</v>
      </c>
      <c r="J139" s="2">
        <v>1600</v>
      </c>
      <c r="K139" s="2" t="s">
        <v>20</v>
      </c>
      <c r="L139" s="2">
        <v>13190.6</v>
      </c>
      <c r="M139" s="2">
        <v>395.72</v>
      </c>
      <c r="N139" s="2">
        <v>13586.32</v>
      </c>
      <c r="O139" s="2">
        <v>13582</v>
      </c>
      <c r="P139" s="8">
        <v>4.32</v>
      </c>
    </row>
    <row r="140" spans="1:16">
      <c r="A140" s="2">
        <v>2674</v>
      </c>
      <c r="B140" s="16" t="s">
        <v>665</v>
      </c>
      <c r="C140" s="2" t="s">
        <v>668</v>
      </c>
      <c r="D140" s="1" t="s">
        <v>31</v>
      </c>
      <c r="E140" s="2" t="s">
        <v>27</v>
      </c>
      <c r="F140" s="2" t="s">
        <v>669</v>
      </c>
      <c r="G140" s="2">
        <v>2.39</v>
      </c>
      <c r="H140" s="2">
        <v>4865</v>
      </c>
      <c r="I140" s="2">
        <v>11627.35</v>
      </c>
      <c r="J140" s="2">
        <v>1700</v>
      </c>
      <c r="K140" s="2" t="s">
        <v>20</v>
      </c>
      <c r="L140" s="2">
        <v>13327.35</v>
      </c>
      <c r="M140" s="2">
        <v>399.82</v>
      </c>
      <c r="N140" s="2">
        <v>13727.17</v>
      </c>
      <c r="O140" s="2">
        <v>13700</v>
      </c>
      <c r="P140" s="8">
        <v>27.17</v>
      </c>
    </row>
    <row r="141" spans="1:16">
      <c r="A141" s="1">
        <v>2464</v>
      </c>
      <c r="B141" s="14" t="s">
        <v>203</v>
      </c>
      <c r="C141" s="1" t="s">
        <v>207</v>
      </c>
      <c r="D141" s="1" t="s">
        <v>208</v>
      </c>
      <c r="E141" s="1" t="s">
        <v>22</v>
      </c>
      <c r="F141" s="1" t="s">
        <v>209</v>
      </c>
      <c r="G141" s="1">
        <v>2.4</v>
      </c>
      <c r="H141" s="1">
        <v>5033</v>
      </c>
      <c r="I141" s="1">
        <v>12079.2</v>
      </c>
      <c r="J141" s="1">
        <v>1500</v>
      </c>
      <c r="K141" s="1" t="s">
        <v>20</v>
      </c>
      <c r="L141" s="1">
        <v>13579.2</v>
      </c>
      <c r="M141" s="1">
        <v>407.38</v>
      </c>
      <c r="N141" s="1">
        <v>13986.58</v>
      </c>
      <c r="O141" s="1">
        <v>13980</v>
      </c>
      <c r="P141" s="7">
        <v>6.58</v>
      </c>
    </row>
    <row r="142" spans="1:16">
      <c r="A142" s="2">
        <v>2647</v>
      </c>
      <c r="B142" s="17" t="s">
        <v>604</v>
      </c>
      <c r="C142" s="2" t="s">
        <v>605</v>
      </c>
      <c r="D142" s="1" t="s">
        <v>48</v>
      </c>
      <c r="E142" s="2" t="s">
        <v>606</v>
      </c>
      <c r="F142" s="2" t="s">
        <v>607</v>
      </c>
      <c r="G142" s="2">
        <v>2.42</v>
      </c>
      <c r="H142" s="2">
        <v>4890</v>
      </c>
      <c r="I142" s="2">
        <v>11833.8</v>
      </c>
      <c r="J142" s="2">
        <v>1600</v>
      </c>
      <c r="K142" s="2" t="s">
        <v>20</v>
      </c>
      <c r="L142" s="2">
        <v>13433.8</v>
      </c>
      <c r="M142" s="2">
        <v>403.01</v>
      </c>
      <c r="N142" s="2">
        <v>13836.81</v>
      </c>
      <c r="O142" s="2">
        <v>13800</v>
      </c>
      <c r="P142" s="8">
        <v>36.81</v>
      </c>
    </row>
    <row r="143" spans="1:16">
      <c r="A143" s="1">
        <v>2451</v>
      </c>
      <c r="B143" s="14" t="s">
        <v>146</v>
      </c>
      <c r="C143" s="1" t="s">
        <v>152</v>
      </c>
      <c r="D143" s="1" t="s">
        <v>153</v>
      </c>
      <c r="E143" s="1" t="s">
        <v>118</v>
      </c>
      <c r="F143" s="1" t="s">
        <v>154</v>
      </c>
      <c r="G143" s="1">
        <v>2.4300000000000002</v>
      </c>
      <c r="H143" s="1">
        <v>4962</v>
      </c>
      <c r="I143" s="1">
        <v>12057.66</v>
      </c>
      <c r="J143" s="1">
        <v>1400</v>
      </c>
      <c r="K143" s="1" t="s">
        <v>20</v>
      </c>
      <c r="L143" s="1">
        <v>13457.66</v>
      </c>
      <c r="M143" s="1">
        <v>403.72980000000001</v>
      </c>
      <c r="N143" s="1">
        <v>13861.39</v>
      </c>
      <c r="O143" s="1">
        <v>13860</v>
      </c>
      <c r="P143" s="7">
        <v>1.3897999999999999</v>
      </c>
    </row>
    <row r="144" spans="1:16">
      <c r="A144" s="2">
        <v>2663</v>
      </c>
      <c r="B144" s="17" t="s">
        <v>639</v>
      </c>
      <c r="C144" s="2" t="s">
        <v>642</v>
      </c>
      <c r="D144" s="1" t="s">
        <v>62</v>
      </c>
      <c r="E144" s="2" t="s">
        <v>27</v>
      </c>
      <c r="F144" s="2" t="s">
        <v>643</v>
      </c>
      <c r="G144" s="2">
        <v>2.44</v>
      </c>
      <c r="H144" s="2">
        <v>4833</v>
      </c>
      <c r="I144" s="2">
        <v>11792.52</v>
      </c>
      <c r="J144" s="2">
        <v>1600</v>
      </c>
      <c r="K144" s="2" t="s">
        <v>20</v>
      </c>
      <c r="L144" s="2">
        <v>13392.52</v>
      </c>
      <c r="M144" s="2">
        <v>401.78</v>
      </c>
      <c r="N144" s="2">
        <v>13794.3</v>
      </c>
      <c r="O144" s="2">
        <v>13794</v>
      </c>
      <c r="P144" s="8">
        <v>0.3</v>
      </c>
    </row>
    <row r="145" spans="1:16">
      <c r="A145" s="1">
        <v>2597</v>
      </c>
      <c r="B145" s="15" t="s">
        <v>464</v>
      </c>
      <c r="C145" s="1" t="s">
        <v>465</v>
      </c>
      <c r="D145" s="1" t="s">
        <v>45</v>
      </c>
      <c r="E145" s="1" t="s">
        <v>42</v>
      </c>
      <c r="F145" s="1" t="s">
        <v>466</v>
      </c>
      <c r="G145" s="1">
        <v>2.46</v>
      </c>
      <c r="H145" s="1">
        <v>4785</v>
      </c>
      <c r="I145" s="1">
        <v>11771.1</v>
      </c>
      <c r="J145" s="1">
        <v>1400</v>
      </c>
      <c r="K145" s="1">
        <v>200</v>
      </c>
      <c r="L145" s="1">
        <v>13371.1</v>
      </c>
      <c r="M145" s="1">
        <v>401.13299999999998</v>
      </c>
      <c r="N145" s="1">
        <v>13772.23</v>
      </c>
      <c r="O145" s="1">
        <v>13770</v>
      </c>
      <c r="P145" s="7">
        <v>2.2330000000000001</v>
      </c>
    </row>
    <row r="146" spans="1:16">
      <c r="A146" s="1">
        <v>2577</v>
      </c>
      <c r="B146" s="15" t="s">
        <v>418</v>
      </c>
      <c r="C146" s="1" t="s">
        <v>419</v>
      </c>
      <c r="D146" s="1" t="s">
        <v>57</v>
      </c>
      <c r="E146" s="1" t="s">
        <v>27</v>
      </c>
      <c r="F146" s="1" t="s">
        <v>420</v>
      </c>
      <c r="G146" s="1">
        <v>2.4700000000000002</v>
      </c>
      <c r="H146" s="1">
        <v>4984</v>
      </c>
      <c r="I146" s="1">
        <v>12310.48</v>
      </c>
      <c r="J146" s="1">
        <v>1500</v>
      </c>
      <c r="K146" s="1" t="s">
        <v>20</v>
      </c>
      <c r="L146" s="1">
        <v>13810.48</v>
      </c>
      <c r="M146" s="1">
        <v>414.31</v>
      </c>
      <c r="N146" s="1">
        <v>14224.79</v>
      </c>
      <c r="O146" s="1">
        <v>14220</v>
      </c>
      <c r="P146" s="7">
        <v>4.79</v>
      </c>
    </row>
    <row r="147" spans="1:16">
      <c r="A147" s="1">
        <v>2504</v>
      </c>
      <c r="B147" s="14" t="s">
        <v>266</v>
      </c>
      <c r="C147" s="1" t="s">
        <v>312</v>
      </c>
      <c r="D147" s="1" t="s">
        <v>69</v>
      </c>
      <c r="E147" s="1" t="s">
        <v>22</v>
      </c>
      <c r="F147" s="1" t="s">
        <v>313</v>
      </c>
      <c r="G147" s="1">
        <v>2.5099999999999998</v>
      </c>
      <c r="H147" s="1">
        <v>5013</v>
      </c>
      <c r="I147" s="1">
        <v>12582.63</v>
      </c>
      <c r="J147" s="1">
        <v>1500</v>
      </c>
      <c r="K147" s="1" t="s">
        <v>20</v>
      </c>
      <c r="L147" s="1">
        <v>14082.63</v>
      </c>
      <c r="M147" s="1">
        <v>422.48</v>
      </c>
      <c r="N147" s="1">
        <v>14505.11</v>
      </c>
      <c r="O147" s="1">
        <v>14500</v>
      </c>
      <c r="P147" s="7">
        <v>5.1100000000000003</v>
      </c>
    </row>
    <row r="148" spans="1:16">
      <c r="A148" s="1">
        <v>2559</v>
      </c>
      <c r="B148" s="15" t="s">
        <v>368</v>
      </c>
      <c r="C148" s="1" t="s">
        <v>374</v>
      </c>
      <c r="D148" s="1" t="s">
        <v>45</v>
      </c>
      <c r="E148" s="1" t="s">
        <v>53</v>
      </c>
      <c r="F148" s="1" t="s">
        <v>375</v>
      </c>
      <c r="G148" s="1">
        <v>2.52</v>
      </c>
      <c r="H148" s="1">
        <v>5020</v>
      </c>
      <c r="I148" s="1">
        <v>12550</v>
      </c>
      <c r="J148" s="1">
        <v>1700</v>
      </c>
      <c r="K148" s="1" t="s">
        <v>20</v>
      </c>
      <c r="L148" s="1">
        <v>14250</v>
      </c>
      <c r="M148" s="1">
        <v>427.5</v>
      </c>
      <c r="N148" s="1">
        <v>14677.5</v>
      </c>
      <c r="O148" s="1">
        <v>14600</v>
      </c>
      <c r="P148" s="7">
        <v>77.5</v>
      </c>
    </row>
    <row r="149" spans="1:16">
      <c r="A149" s="2">
        <v>2684</v>
      </c>
      <c r="B149" s="16" t="s">
        <v>679</v>
      </c>
      <c r="C149" s="2" t="s">
        <v>684</v>
      </c>
      <c r="D149" s="1" t="s">
        <v>65</v>
      </c>
      <c r="E149" s="2" t="s">
        <v>27</v>
      </c>
      <c r="F149" s="2" t="s">
        <v>685</v>
      </c>
      <c r="G149" s="2">
        <v>2.5499999999999998</v>
      </c>
      <c r="H149" s="2">
        <v>4860</v>
      </c>
      <c r="I149" s="2">
        <v>12393</v>
      </c>
      <c r="J149" s="2">
        <v>1700</v>
      </c>
      <c r="K149" s="2" t="s">
        <v>20</v>
      </c>
      <c r="L149" s="2">
        <v>14093</v>
      </c>
      <c r="M149" s="2">
        <v>422.79</v>
      </c>
      <c r="N149" s="2">
        <v>14515.79</v>
      </c>
      <c r="O149" s="2">
        <v>14500</v>
      </c>
      <c r="P149" s="8">
        <v>15.79</v>
      </c>
    </row>
    <row r="150" spans="1:16">
      <c r="A150" s="2">
        <v>2675</v>
      </c>
      <c r="B150" s="17" t="s">
        <v>670</v>
      </c>
      <c r="C150" s="2" t="s">
        <v>640</v>
      </c>
      <c r="D150" s="1" t="s">
        <v>35</v>
      </c>
      <c r="E150" s="2" t="s">
        <v>360</v>
      </c>
      <c r="F150" s="2" t="s">
        <v>671</v>
      </c>
      <c r="G150" s="2">
        <v>2.6</v>
      </c>
      <c r="H150" s="2">
        <v>4833</v>
      </c>
      <c r="I150" s="2">
        <v>12565.8</v>
      </c>
      <c r="J150" s="2">
        <v>1700</v>
      </c>
      <c r="K150" s="2">
        <v>200</v>
      </c>
      <c r="L150" s="2">
        <v>14465.8</v>
      </c>
      <c r="M150" s="2">
        <v>433.97</v>
      </c>
      <c r="N150" s="2">
        <v>14899.77</v>
      </c>
      <c r="O150" s="2">
        <v>14890</v>
      </c>
      <c r="P150" s="8">
        <v>9.77</v>
      </c>
    </row>
    <row r="151" spans="1:16">
      <c r="A151" s="1">
        <v>2533</v>
      </c>
      <c r="B151" s="14" t="s">
        <v>385</v>
      </c>
      <c r="C151" s="1" t="s">
        <v>386</v>
      </c>
      <c r="D151" s="1" t="s">
        <v>62</v>
      </c>
      <c r="E151" s="1" t="s">
        <v>53</v>
      </c>
      <c r="F151" s="1" t="s">
        <v>387</v>
      </c>
      <c r="G151" s="1">
        <v>2.63</v>
      </c>
      <c r="H151" s="1">
        <v>5041</v>
      </c>
      <c r="I151" s="1">
        <v>13257.83</v>
      </c>
      <c r="J151" s="1">
        <v>1200</v>
      </c>
      <c r="K151" s="1" t="s">
        <v>20</v>
      </c>
      <c r="L151" s="1">
        <v>14457.83</v>
      </c>
      <c r="M151" s="1">
        <v>433.73</v>
      </c>
      <c r="N151" s="1">
        <v>14891.56</v>
      </c>
      <c r="O151" s="1">
        <v>14890</v>
      </c>
      <c r="P151" s="7">
        <v>1.56</v>
      </c>
    </row>
    <row r="152" spans="1:16">
      <c r="A152" s="2">
        <v>2707</v>
      </c>
      <c r="B152" s="17" t="s">
        <v>729</v>
      </c>
      <c r="C152" s="2" t="s">
        <v>734</v>
      </c>
      <c r="D152" s="1" t="s">
        <v>48</v>
      </c>
      <c r="E152" s="2" t="s">
        <v>360</v>
      </c>
      <c r="F152" s="2" t="s">
        <v>735</v>
      </c>
      <c r="G152" s="2">
        <v>2.64</v>
      </c>
      <c r="H152" s="2">
        <v>4830</v>
      </c>
      <c r="I152" s="2">
        <v>12751.2</v>
      </c>
      <c r="J152" s="2">
        <v>1700</v>
      </c>
      <c r="K152" s="2">
        <v>200</v>
      </c>
      <c r="L152" s="2">
        <v>14651.2</v>
      </c>
      <c r="M152" s="2">
        <v>439.54</v>
      </c>
      <c r="N152" s="2">
        <v>15090.74</v>
      </c>
      <c r="O152" s="2">
        <v>15090</v>
      </c>
      <c r="P152" s="8">
        <v>0.74</v>
      </c>
    </row>
    <row r="153" spans="1:16">
      <c r="A153" s="1">
        <v>2479</v>
      </c>
      <c r="B153" s="15" t="s">
        <v>253</v>
      </c>
      <c r="C153" s="1" t="s">
        <v>254</v>
      </c>
      <c r="D153" s="1" t="s">
        <v>52</v>
      </c>
      <c r="E153" s="1" t="s">
        <v>247</v>
      </c>
      <c r="F153" s="1" t="s">
        <v>256</v>
      </c>
      <c r="G153" s="1">
        <v>2.69</v>
      </c>
      <c r="H153" s="1">
        <v>5155</v>
      </c>
      <c r="I153" s="1">
        <v>13866.95</v>
      </c>
      <c r="J153" s="1">
        <v>1500</v>
      </c>
      <c r="K153" s="1">
        <v>1500</v>
      </c>
      <c r="L153" s="1">
        <v>16866.95</v>
      </c>
      <c r="M153" s="1">
        <v>506.01</v>
      </c>
      <c r="N153" s="1">
        <v>17372.96</v>
      </c>
      <c r="O153" s="1">
        <v>17370</v>
      </c>
      <c r="P153" s="7">
        <v>2.96</v>
      </c>
    </row>
    <row r="154" spans="1:16">
      <c r="A154" s="1">
        <v>2580</v>
      </c>
      <c r="B154" s="14" t="s">
        <v>426</v>
      </c>
      <c r="C154" s="1" t="s">
        <v>427</v>
      </c>
      <c r="D154" s="1" t="s">
        <v>69</v>
      </c>
      <c r="E154" s="1" t="s">
        <v>22</v>
      </c>
      <c r="F154" s="1" t="s">
        <v>428</v>
      </c>
      <c r="G154" s="1">
        <v>2.74</v>
      </c>
      <c r="H154" s="1">
        <v>4974</v>
      </c>
      <c r="I154" s="1">
        <v>13628.76</v>
      </c>
      <c r="J154" s="1">
        <v>1500</v>
      </c>
      <c r="K154" s="1" t="s">
        <v>20</v>
      </c>
      <c r="L154" s="1">
        <v>15128.76</v>
      </c>
      <c r="M154" s="1">
        <v>453.86</v>
      </c>
      <c r="N154" s="1">
        <v>15582.62</v>
      </c>
      <c r="O154" s="1">
        <v>15500</v>
      </c>
      <c r="P154" s="7">
        <v>82.62</v>
      </c>
    </row>
    <row r="155" spans="1:16">
      <c r="A155" s="1">
        <v>2487</v>
      </c>
      <c r="B155" s="15" t="s">
        <v>266</v>
      </c>
      <c r="C155" s="1" t="s">
        <v>275</v>
      </c>
      <c r="D155" s="1" t="s">
        <v>62</v>
      </c>
      <c r="E155" s="1" t="s">
        <v>118</v>
      </c>
      <c r="F155" s="1" t="s">
        <v>277</v>
      </c>
      <c r="G155" s="1">
        <v>2.75</v>
      </c>
      <c r="H155" s="1">
        <v>5013</v>
      </c>
      <c r="I155" s="1">
        <v>13785.75</v>
      </c>
      <c r="J155" s="1">
        <v>1200</v>
      </c>
      <c r="K155" s="1" t="s">
        <v>20</v>
      </c>
      <c r="L155" s="1">
        <v>14985.75</v>
      </c>
      <c r="M155" s="1">
        <v>449.57</v>
      </c>
      <c r="N155" s="1">
        <v>15435.32</v>
      </c>
      <c r="O155" s="1">
        <v>15430</v>
      </c>
      <c r="P155" s="7">
        <v>5.32</v>
      </c>
    </row>
    <row r="156" spans="1:16">
      <c r="A156" s="1">
        <v>2522</v>
      </c>
      <c r="B156" s="14" t="s">
        <v>314</v>
      </c>
      <c r="C156" s="1" t="s">
        <v>346</v>
      </c>
      <c r="D156" s="1" t="s">
        <v>62</v>
      </c>
      <c r="E156" s="1" t="s">
        <v>22</v>
      </c>
      <c r="F156" s="1" t="s">
        <v>347</v>
      </c>
      <c r="G156" s="1">
        <v>2.75</v>
      </c>
      <c r="H156" s="1">
        <v>5003</v>
      </c>
      <c r="I156" s="1">
        <v>13758.25</v>
      </c>
      <c r="J156" s="1">
        <v>1500</v>
      </c>
      <c r="K156" s="1" t="s">
        <v>20</v>
      </c>
      <c r="L156" s="1">
        <v>15258.25</v>
      </c>
      <c r="M156" s="1">
        <v>457.75</v>
      </c>
      <c r="N156" s="1">
        <v>15716</v>
      </c>
      <c r="O156" s="1">
        <v>15700</v>
      </c>
      <c r="P156" s="7">
        <v>16</v>
      </c>
    </row>
    <row r="157" spans="1:16">
      <c r="A157" s="1">
        <v>2545</v>
      </c>
      <c r="B157" s="14" t="s">
        <v>483</v>
      </c>
      <c r="C157" s="1" t="s">
        <v>479</v>
      </c>
      <c r="D157" s="1" t="s">
        <v>35</v>
      </c>
      <c r="E157" s="1" t="s">
        <v>22</v>
      </c>
      <c r="F157" s="1" t="s">
        <v>484</v>
      </c>
      <c r="G157" s="1">
        <v>2.76</v>
      </c>
      <c r="H157" s="1">
        <v>4843</v>
      </c>
      <c r="I157" s="1">
        <v>13366.68</v>
      </c>
      <c r="J157" s="1">
        <v>1500</v>
      </c>
      <c r="K157" s="1" t="s">
        <v>20</v>
      </c>
      <c r="L157" s="1">
        <v>14866.68</v>
      </c>
      <c r="M157" s="1">
        <v>446.00040000000001</v>
      </c>
      <c r="N157" s="1">
        <v>15312.68</v>
      </c>
      <c r="O157" s="1">
        <v>15300</v>
      </c>
      <c r="P157" s="7">
        <v>12.680400000000001</v>
      </c>
    </row>
    <row r="158" spans="1:16">
      <c r="A158" s="1">
        <v>2538</v>
      </c>
      <c r="B158" s="15">
        <v>16.112020000000001</v>
      </c>
      <c r="C158" s="1" t="s">
        <v>395</v>
      </c>
      <c r="D158" s="1" t="s">
        <v>62</v>
      </c>
      <c r="E158" s="1" t="s">
        <v>22</v>
      </c>
      <c r="F158" s="1" t="s">
        <v>396</v>
      </c>
      <c r="G158" s="1">
        <v>2.78</v>
      </c>
      <c r="H158" s="1">
        <v>5041</v>
      </c>
      <c r="I158" s="1">
        <v>14013.98</v>
      </c>
      <c r="J158" s="1">
        <v>1400</v>
      </c>
      <c r="K158" s="1" t="s">
        <v>20</v>
      </c>
      <c r="L158" s="1">
        <v>15413.98</v>
      </c>
      <c r="M158" s="1">
        <v>462.42</v>
      </c>
      <c r="N158" s="1">
        <v>15876.4</v>
      </c>
      <c r="O158" s="1">
        <v>15800</v>
      </c>
      <c r="P158" s="7">
        <v>76.400000000000006</v>
      </c>
    </row>
    <row r="159" spans="1:16">
      <c r="A159" s="1">
        <v>2600</v>
      </c>
      <c r="B159" s="14" t="s">
        <v>464</v>
      </c>
      <c r="C159" s="1" t="s">
        <v>471</v>
      </c>
      <c r="D159" s="1" t="s">
        <v>57</v>
      </c>
      <c r="E159" s="1" t="s">
        <v>22</v>
      </c>
      <c r="F159" s="1" t="s">
        <v>472</v>
      </c>
      <c r="G159" s="1">
        <v>2.78</v>
      </c>
      <c r="H159" s="1">
        <v>4785</v>
      </c>
      <c r="I159" s="1">
        <v>13302.3</v>
      </c>
      <c r="J159" s="1">
        <v>1400</v>
      </c>
      <c r="K159" s="1" t="s">
        <v>20</v>
      </c>
      <c r="L159" s="1">
        <v>14702.3</v>
      </c>
      <c r="M159" s="1">
        <v>441.06900000000002</v>
      </c>
      <c r="N159" s="1">
        <v>15143.37</v>
      </c>
      <c r="O159" s="1">
        <v>15050</v>
      </c>
      <c r="P159" s="7">
        <v>93.369</v>
      </c>
    </row>
    <row r="160" spans="1:16">
      <c r="A160" s="2">
        <v>2687</v>
      </c>
      <c r="B160" s="17" t="s">
        <v>686</v>
      </c>
      <c r="C160" s="2" t="s">
        <v>691</v>
      </c>
      <c r="D160" s="1" t="s">
        <v>48</v>
      </c>
      <c r="E160" s="2" t="s">
        <v>72</v>
      </c>
      <c r="F160" s="2" t="s">
        <v>692</v>
      </c>
      <c r="G160" s="2">
        <v>2.78</v>
      </c>
      <c r="H160" s="2">
        <v>4860</v>
      </c>
      <c r="I160" s="2">
        <v>13510.8</v>
      </c>
      <c r="J160" s="2">
        <v>1800</v>
      </c>
      <c r="K160" s="2">
        <v>1800</v>
      </c>
      <c r="L160" s="2">
        <v>17110.8</v>
      </c>
      <c r="M160" s="2">
        <v>513.32000000000005</v>
      </c>
      <c r="N160" s="2">
        <v>17624.12</v>
      </c>
      <c r="O160" s="2">
        <v>17600</v>
      </c>
      <c r="P160" s="8">
        <v>24.12</v>
      </c>
    </row>
    <row r="161" spans="1:16">
      <c r="A161" s="1">
        <v>2468</v>
      </c>
      <c r="B161" s="14" t="s">
        <v>220</v>
      </c>
      <c r="C161" s="1" t="s">
        <v>221</v>
      </c>
      <c r="D161" s="1" t="s">
        <v>222</v>
      </c>
      <c r="E161" s="1" t="s">
        <v>118</v>
      </c>
      <c r="F161" s="1" t="s">
        <v>223</v>
      </c>
      <c r="G161" s="1">
        <v>2.8</v>
      </c>
      <c r="H161" s="1">
        <v>5039</v>
      </c>
      <c r="I161" s="1">
        <v>14109.2</v>
      </c>
      <c r="J161" s="1">
        <v>1400</v>
      </c>
      <c r="K161" s="1" t="s">
        <v>20</v>
      </c>
      <c r="L161" s="1">
        <v>15509.2</v>
      </c>
      <c r="M161" s="1">
        <v>465.28</v>
      </c>
      <c r="N161" s="1">
        <v>15974.48</v>
      </c>
      <c r="O161" s="1">
        <v>15970</v>
      </c>
      <c r="P161" s="7">
        <v>4.4800000000000004</v>
      </c>
    </row>
    <row r="162" spans="1:16">
      <c r="A162" s="2">
        <v>2711</v>
      </c>
      <c r="B162" s="17" t="s">
        <v>742</v>
      </c>
      <c r="C162" s="2" t="s">
        <v>743</v>
      </c>
      <c r="D162" s="1" t="s">
        <v>62</v>
      </c>
      <c r="E162" s="2" t="s">
        <v>118</v>
      </c>
      <c r="F162" s="2" t="s">
        <v>744</v>
      </c>
      <c r="G162" s="2">
        <v>2.82</v>
      </c>
      <c r="H162" s="2">
        <v>4850</v>
      </c>
      <c r="I162" s="2">
        <v>13677</v>
      </c>
      <c r="J162" s="2">
        <v>1700</v>
      </c>
      <c r="K162" s="2" t="s">
        <v>20</v>
      </c>
      <c r="L162" s="2">
        <v>15377</v>
      </c>
      <c r="M162" s="2">
        <v>461.31</v>
      </c>
      <c r="N162" s="2">
        <v>15838.31</v>
      </c>
      <c r="O162" s="2">
        <v>15830</v>
      </c>
      <c r="P162" s="8">
        <v>8.31</v>
      </c>
    </row>
    <row r="163" spans="1:16">
      <c r="A163" s="1">
        <v>2615</v>
      </c>
      <c r="B163" s="14" t="s">
        <v>524</v>
      </c>
      <c r="C163" s="1" t="s">
        <v>525</v>
      </c>
      <c r="D163" s="1" t="s">
        <v>62</v>
      </c>
      <c r="E163" s="1" t="s">
        <v>72</v>
      </c>
      <c r="F163" s="1" t="s">
        <v>530</v>
      </c>
      <c r="G163" s="1">
        <v>2.83</v>
      </c>
      <c r="H163" s="1">
        <v>4847</v>
      </c>
      <c r="I163" s="1">
        <v>13717.01</v>
      </c>
      <c r="J163" s="1">
        <v>1132</v>
      </c>
      <c r="K163" s="1">
        <v>2200</v>
      </c>
      <c r="L163" s="1">
        <v>17049.009999999998</v>
      </c>
      <c r="M163" s="1">
        <v>511.47030000000001</v>
      </c>
      <c r="N163" s="1">
        <v>17560.48</v>
      </c>
      <c r="O163" s="1">
        <v>17560</v>
      </c>
      <c r="P163" s="7">
        <v>0.4803</v>
      </c>
    </row>
    <row r="164" spans="1:16">
      <c r="A164" s="1">
        <v>2501</v>
      </c>
      <c r="B164" s="15" t="s">
        <v>266</v>
      </c>
      <c r="C164" s="1" t="s">
        <v>305</v>
      </c>
      <c r="D164" s="1" t="s">
        <v>57</v>
      </c>
      <c r="E164" s="1" t="s">
        <v>22</v>
      </c>
      <c r="F164" s="1" t="s">
        <v>306</v>
      </c>
      <c r="G164" s="1">
        <v>2.85</v>
      </c>
      <c r="H164" s="1">
        <v>5013</v>
      </c>
      <c r="I164" s="1">
        <v>14287.05</v>
      </c>
      <c r="J164" s="1">
        <v>1200</v>
      </c>
      <c r="K164" s="1" t="s">
        <v>20</v>
      </c>
      <c r="L164" s="1">
        <v>15487.05</v>
      </c>
      <c r="M164" s="1">
        <v>464.61</v>
      </c>
      <c r="N164" s="1">
        <v>15951.66</v>
      </c>
      <c r="O164" s="1">
        <v>15950</v>
      </c>
      <c r="P164" s="7">
        <v>1.66</v>
      </c>
    </row>
    <row r="165" spans="1:16">
      <c r="A165" s="1">
        <v>2609</v>
      </c>
      <c r="B165" s="14" t="s">
        <v>516</v>
      </c>
      <c r="C165" s="1" t="s">
        <v>517</v>
      </c>
      <c r="D165" s="1" t="s">
        <v>31</v>
      </c>
      <c r="E165" s="1" t="s">
        <v>271</v>
      </c>
      <c r="F165" s="1" t="s">
        <v>518</v>
      </c>
      <c r="G165" s="1">
        <v>2.87</v>
      </c>
      <c r="H165" s="1">
        <v>4843</v>
      </c>
      <c r="I165" s="1">
        <v>13899.41</v>
      </c>
      <c r="J165" s="1">
        <v>1500</v>
      </c>
      <c r="K165" s="1">
        <v>80</v>
      </c>
      <c r="L165" s="1">
        <v>15479.41</v>
      </c>
      <c r="M165" s="1">
        <v>464.38229999999999</v>
      </c>
      <c r="N165" s="1">
        <v>15943.791999999999</v>
      </c>
      <c r="O165" s="1">
        <v>15940</v>
      </c>
      <c r="P165" s="7">
        <v>3.7923</v>
      </c>
    </row>
    <row r="166" spans="1:16">
      <c r="A166" s="1">
        <v>2571</v>
      </c>
      <c r="B166" s="15" t="s">
        <v>399</v>
      </c>
      <c r="C166" s="1" t="s">
        <v>405</v>
      </c>
      <c r="D166" s="1" t="s">
        <v>38</v>
      </c>
      <c r="E166" s="1" t="s">
        <v>27</v>
      </c>
      <c r="F166" s="1" t="s">
        <v>407</v>
      </c>
      <c r="G166" s="1">
        <v>2.92</v>
      </c>
      <c r="H166" s="1">
        <v>5036</v>
      </c>
      <c r="I166" s="1">
        <v>14705.12</v>
      </c>
      <c r="J166" s="1">
        <v>1400</v>
      </c>
      <c r="K166" s="1" t="s">
        <v>20</v>
      </c>
      <c r="L166" s="1">
        <v>16105.12</v>
      </c>
      <c r="M166" s="1">
        <v>483.15</v>
      </c>
      <c r="N166" s="1">
        <v>16588.27</v>
      </c>
      <c r="O166" s="1">
        <v>16580</v>
      </c>
      <c r="P166" s="7">
        <v>8.27</v>
      </c>
    </row>
    <row r="167" spans="1:16">
      <c r="A167" s="2">
        <v>2641</v>
      </c>
      <c r="B167" s="16" t="s">
        <v>591</v>
      </c>
      <c r="C167" s="2" t="s">
        <v>594</v>
      </c>
      <c r="D167" s="1" t="s">
        <v>31</v>
      </c>
      <c r="E167" s="2" t="s">
        <v>157</v>
      </c>
      <c r="F167" s="2" t="s">
        <v>595</v>
      </c>
      <c r="G167" s="2">
        <v>2.95</v>
      </c>
      <c r="H167" s="2">
        <v>4957</v>
      </c>
      <c r="I167" s="2">
        <v>14623.15</v>
      </c>
      <c r="J167" s="2">
        <v>1800</v>
      </c>
      <c r="K167" s="2" t="s">
        <v>20</v>
      </c>
      <c r="L167" s="2">
        <v>16423.150000000001</v>
      </c>
      <c r="M167" s="2">
        <v>492.69</v>
      </c>
      <c r="N167" s="2">
        <v>16915.84</v>
      </c>
      <c r="O167" s="2">
        <v>16900</v>
      </c>
      <c r="P167" s="8">
        <v>15.84</v>
      </c>
    </row>
    <row r="168" spans="1:16">
      <c r="A168" s="1">
        <v>2626</v>
      </c>
      <c r="B168" s="15" t="s">
        <v>556</v>
      </c>
      <c r="C168" s="1" t="s">
        <v>559</v>
      </c>
      <c r="D168" s="1" t="s">
        <v>57</v>
      </c>
      <c r="E168" s="1" t="s">
        <v>27</v>
      </c>
      <c r="F168" s="1" t="s">
        <v>560</v>
      </c>
      <c r="G168" s="1">
        <v>2.97</v>
      </c>
      <c r="H168" s="1">
        <v>4948</v>
      </c>
      <c r="I168" s="1">
        <v>14695.56</v>
      </c>
      <c r="J168" s="1">
        <v>1500</v>
      </c>
      <c r="K168" s="1" t="s">
        <v>20</v>
      </c>
      <c r="L168" s="1">
        <v>16195.56</v>
      </c>
      <c r="M168" s="1">
        <v>485.86680000000001</v>
      </c>
      <c r="N168" s="1">
        <v>16681.427</v>
      </c>
      <c r="O168" s="1">
        <v>16680</v>
      </c>
      <c r="P168" s="7">
        <v>1.4268000000000001</v>
      </c>
    </row>
    <row r="169" spans="1:16">
      <c r="A169" s="1">
        <v>2484</v>
      </c>
      <c r="B169" s="14" t="s">
        <v>266</v>
      </c>
      <c r="C169" s="1" t="s">
        <v>270</v>
      </c>
      <c r="D169" s="1" t="s">
        <v>69</v>
      </c>
      <c r="E169" s="1" t="s">
        <v>271</v>
      </c>
      <c r="F169" s="1" t="s">
        <v>272</v>
      </c>
      <c r="G169" s="1">
        <v>2.98</v>
      </c>
      <c r="H169" s="1">
        <v>5013</v>
      </c>
      <c r="I169" s="1">
        <v>14938.74</v>
      </c>
      <c r="J169" s="1">
        <v>1200</v>
      </c>
      <c r="K169" s="1" t="s">
        <v>20</v>
      </c>
      <c r="L169" s="1">
        <v>16138.74</v>
      </c>
      <c r="M169" s="1">
        <v>484.16</v>
      </c>
      <c r="N169" s="1">
        <v>16622.900000000001</v>
      </c>
      <c r="O169" s="1">
        <v>16600</v>
      </c>
      <c r="P169" s="7">
        <v>22.9</v>
      </c>
    </row>
    <row r="170" spans="1:16">
      <c r="A170" s="2">
        <v>2697</v>
      </c>
      <c r="B170" s="17" t="s">
        <v>707</v>
      </c>
      <c r="C170" s="2" t="s">
        <v>713</v>
      </c>
      <c r="D170" s="1" t="s">
        <v>31</v>
      </c>
      <c r="E170" s="2" t="s">
        <v>157</v>
      </c>
      <c r="F170" s="2" t="s">
        <v>714</v>
      </c>
      <c r="G170" s="2">
        <v>3</v>
      </c>
      <c r="H170" s="2">
        <v>4850</v>
      </c>
      <c r="I170" s="2">
        <v>14550</v>
      </c>
      <c r="J170" s="2">
        <v>1800</v>
      </c>
      <c r="K170" s="2" t="s">
        <v>20</v>
      </c>
      <c r="L170" s="2">
        <v>16350</v>
      </c>
      <c r="M170" s="2">
        <v>490.5</v>
      </c>
      <c r="N170" s="2">
        <v>16840.5</v>
      </c>
      <c r="O170" s="2">
        <v>16840</v>
      </c>
      <c r="P170" s="8">
        <v>0.5</v>
      </c>
    </row>
    <row r="171" spans="1:16">
      <c r="A171" s="1">
        <v>2578</v>
      </c>
      <c r="B171" s="14" t="s">
        <v>421</v>
      </c>
      <c r="C171" s="1" t="s">
        <v>422</v>
      </c>
      <c r="D171" s="1" t="s">
        <v>62</v>
      </c>
      <c r="E171" s="1" t="s">
        <v>22</v>
      </c>
      <c r="F171" s="1" t="s">
        <v>423</v>
      </c>
      <c r="G171" s="1">
        <v>3.02</v>
      </c>
      <c r="H171" s="1">
        <v>4984</v>
      </c>
      <c r="I171" s="1">
        <v>15051.68</v>
      </c>
      <c r="J171" s="1">
        <v>1812</v>
      </c>
      <c r="K171" s="1" t="s">
        <v>20</v>
      </c>
      <c r="L171" s="1">
        <v>16863.68</v>
      </c>
      <c r="M171" s="1">
        <v>505.91</v>
      </c>
      <c r="N171" s="1">
        <v>17369.59</v>
      </c>
      <c r="O171" s="1">
        <v>17360</v>
      </c>
      <c r="P171" s="7">
        <v>9.59</v>
      </c>
    </row>
    <row r="172" spans="1:16">
      <c r="A172" s="1">
        <v>2436</v>
      </c>
      <c r="B172" s="14" t="s">
        <v>90</v>
      </c>
      <c r="C172" s="1" t="s">
        <v>93</v>
      </c>
      <c r="D172" s="1" t="s">
        <v>94</v>
      </c>
      <c r="E172" s="1" t="s">
        <v>95</v>
      </c>
      <c r="F172" s="1" t="s">
        <v>96</v>
      </c>
      <c r="G172" s="1">
        <v>3.03</v>
      </c>
      <c r="H172" s="1">
        <v>4921</v>
      </c>
      <c r="I172" s="1">
        <v>14910.63</v>
      </c>
      <c r="J172" s="1">
        <v>1818</v>
      </c>
      <c r="K172" s="1" t="s">
        <v>20</v>
      </c>
      <c r="L172" s="1">
        <v>16728.63</v>
      </c>
      <c r="M172" s="1">
        <v>501.86</v>
      </c>
      <c r="N172" s="1">
        <v>17230.490000000002</v>
      </c>
      <c r="O172" s="1">
        <v>17230</v>
      </c>
      <c r="P172" s="7">
        <v>0.49</v>
      </c>
    </row>
    <row r="173" spans="1:16">
      <c r="A173" s="1">
        <v>2598</v>
      </c>
      <c r="B173" s="14" t="s">
        <v>464</v>
      </c>
      <c r="C173" s="1" t="s">
        <v>467</v>
      </c>
      <c r="D173" s="1" t="s">
        <v>48</v>
      </c>
      <c r="E173" s="1" t="s">
        <v>27</v>
      </c>
      <c r="F173" s="1" t="s">
        <v>468</v>
      </c>
      <c r="G173" s="1">
        <v>3.04</v>
      </c>
      <c r="H173" s="1">
        <v>4785</v>
      </c>
      <c r="I173" s="1">
        <v>14546.4</v>
      </c>
      <c r="J173" s="1">
        <v>1185</v>
      </c>
      <c r="K173" s="1" t="s">
        <v>20</v>
      </c>
      <c r="L173" s="1">
        <v>15731.4</v>
      </c>
      <c r="M173" s="1">
        <v>471.94200000000001</v>
      </c>
      <c r="N173" s="1">
        <v>16203.34</v>
      </c>
      <c r="O173" s="1">
        <v>16200</v>
      </c>
      <c r="P173" s="7">
        <v>3.3420000000000001</v>
      </c>
    </row>
    <row r="174" spans="1:16">
      <c r="A174" s="1">
        <v>2638</v>
      </c>
      <c r="B174" s="15" t="s">
        <v>580</v>
      </c>
      <c r="C174" s="1" t="s">
        <v>583</v>
      </c>
      <c r="D174" s="1" t="s">
        <v>57</v>
      </c>
      <c r="E174" s="1" t="s">
        <v>584</v>
      </c>
      <c r="F174" s="1" t="s">
        <v>585</v>
      </c>
      <c r="G174" s="1">
        <v>3.08</v>
      </c>
      <c r="H174" s="1">
        <v>4942</v>
      </c>
      <c r="I174" s="1">
        <v>15221.36</v>
      </c>
      <c r="J174" s="1">
        <v>1848</v>
      </c>
      <c r="K174" s="1" t="s">
        <v>20</v>
      </c>
      <c r="L174" s="1">
        <v>17069.36</v>
      </c>
      <c r="M174" s="1">
        <v>512.08079999999995</v>
      </c>
      <c r="N174" s="1">
        <v>17581.440999999999</v>
      </c>
      <c r="O174" s="1">
        <v>17580</v>
      </c>
      <c r="P174" s="7">
        <v>1.4408000000000001</v>
      </c>
    </row>
    <row r="175" spans="1:16">
      <c r="A175" s="2">
        <v>2655</v>
      </c>
      <c r="B175" s="17" t="s">
        <v>608</v>
      </c>
      <c r="C175" s="2" t="s">
        <v>623</v>
      </c>
      <c r="D175" s="1" t="s">
        <v>35</v>
      </c>
      <c r="E175" s="2" t="s">
        <v>27</v>
      </c>
      <c r="F175" s="2" t="s">
        <v>624</v>
      </c>
      <c r="G175" s="2">
        <v>3.08</v>
      </c>
      <c r="H175" s="2">
        <v>4890</v>
      </c>
      <c r="I175" s="2">
        <v>15061.2</v>
      </c>
      <c r="J175" s="2">
        <v>1848</v>
      </c>
      <c r="K175" s="2" t="s">
        <v>20</v>
      </c>
      <c r="L175" s="2">
        <v>16909.2</v>
      </c>
      <c r="M175" s="2">
        <v>507.28</v>
      </c>
      <c r="N175" s="2">
        <v>17416.48</v>
      </c>
      <c r="O175" s="2">
        <v>17398</v>
      </c>
      <c r="P175" s="8">
        <v>18.48</v>
      </c>
    </row>
    <row r="176" spans="1:16">
      <c r="A176" s="2">
        <v>2716</v>
      </c>
      <c r="B176" s="16" t="s">
        <v>745</v>
      </c>
      <c r="C176" s="2" t="s">
        <v>755</v>
      </c>
      <c r="D176" s="1" t="s">
        <v>38</v>
      </c>
      <c r="E176" s="2" t="s">
        <v>360</v>
      </c>
      <c r="F176" s="2" t="s">
        <v>756</v>
      </c>
      <c r="G176" s="2">
        <v>3.1</v>
      </c>
      <c r="H176" s="2">
        <v>4865</v>
      </c>
      <c r="I176" s="2">
        <v>15081.5</v>
      </c>
      <c r="J176" s="2">
        <v>1302</v>
      </c>
      <c r="K176" s="2">
        <v>120</v>
      </c>
      <c r="L176" s="2">
        <v>16503.5</v>
      </c>
      <c r="M176" s="2">
        <v>495.11</v>
      </c>
      <c r="N176" s="2">
        <v>16998.61</v>
      </c>
      <c r="O176" s="2">
        <v>17000</v>
      </c>
      <c r="P176" s="8">
        <v>-1.4</v>
      </c>
    </row>
    <row r="177" spans="1:16">
      <c r="A177" s="1">
        <v>2552</v>
      </c>
      <c r="B177" s="14" t="s">
        <v>314</v>
      </c>
      <c r="C177" s="1" t="s">
        <v>359</v>
      </c>
      <c r="D177" s="1" t="s">
        <v>87</v>
      </c>
      <c r="E177" s="1" t="s">
        <v>360</v>
      </c>
      <c r="F177" s="1" t="s">
        <v>361</v>
      </c>
      <c r="G177" s="1">
        <v>3.15</v>
      </c>
      <c r="H177" s="1">
        <v>5003</v>
      </c>
      <c r="I177" s="1">
        <v>15759.45</v>
      </c>
      <c r="J177" s="1">
        <v>1200</v>
      </c>
      <c r="K177" s="1" t="s">
        <v>20</v>
      </c>
      <c r="L177" s="1">
        <v>16959.45</v>
      </c>
      <c r="M177" s="1">
        <v>508.78</v>
      </c>
      <c r="N177" s="1">
        <v>17468.23</v>
      </c>
      <c r="O177" s="1">
        <v>17680</v>
      </c>
      <c r="P177" s="7">
        <v>-211.77</v>
      </c>
    </row>
    <row r="178" spans="1:16">
      <c r="A178" s="1">
        <v>2532</v>
      </c>
      <c r="B178" s="15" t="s">
        <v>368</v>
      </c>
      <c r="C178" s="1" t="s">
        <v>383</v>
      </c>
      <c r="D178" s="1" t="s">
        <v>57</v>
      </c>
      <c r="E178" s="1" t="s">
        <v>27</v>
      </c>
      <c r="F178" s="1" t="s">
        <v>384</v>
      </c>
      <c r="G178" s="1">
        <v>3.16</v>
      </c>
      <c r="H178" s="1">
        <v>5020</v>
      </c>
      <c r="I178" s="1">
        <v>15863.2</v>
      </c>
      <c r="J178" s="1">
        <v>1264</v>
      </c>
      <c r="K178" s="1" t="s">
        <v>20</v>
      </c>
      <c r="L178" s="1">
        <v>17127.2</v>
      </c>
      <c r="M178" s="1">
        <v>513.82000000000005</v>
      </c>
      <c r="N178" s="1">
        <v>17641.02</v>
      </c>
      <c r="O178" s="1">
        <v>17600</v>
      </c>
      <c r="P178" s="7">
        <v>41.02</v>
      </c>
    </row>
    <row r="179" spans="1:16">
      <c r="A179" s="1">
        <v>2525</v>
      </c>
      <c r="B179" s="14" t="s">
        <v>314</v>
      </c>
      <c r="C179" s="1" t="s">
        <v>56</v>
      </c>
      <c r="D179" s="1" t="s">
        <v>69</v>
      </c>
      <c r="E179" s="1" t="s">
        <v>42</v>
      </c>
      <c r="F179" s="1" t="s">
        <v>350</v>
      </c>
      <c r="G179" s="1">
        <v>3.18</v>
      </c>
      <c r="H179" s="1">
        <v>5003</v>
      </c>
      <c r="I179" s="1">
        <v>15909.54</v>
      </c>
      <c r="J179" s="1">
        <v>1272</v>
      </c>
      <c r="K179" s="1">
        <v>200</v>
      </c>
      <c r="L179" s="1">
        <v>17381.54</v>
      </c>
      <c r="M179" s="1">
        <v>521.45000000000005</v>
      </c>
      <c r="N179" s="1">
        <v>17902.990000000002</v>
      </c>
      <c r="O179" s="1">
        <v>17900</v>
      </c>
      <c r="P179" s="7">
        <v>2.99</v>
      </c>
    </row>
    <row r="180" spans="1:16">
      <c r="A180" s="2">
        <v>2648</v>
      </c>
      <c r="B180" s="16" t="s">
        <v>608</v>
      </c>
      <c r="C180" s="2" t="s">
        <v>609</v>
      </c>
      <c r="D180" s="1" t="s">
        <v>52</v>
      </c>
      <c r="E180" s="2" t="s">
        <v>72</v>
      </c>
      <c r="F180" s="2" t="s">
        <v>610</v>
      </c>
      <c r="G180" s="2">
        <v>3.19</v>
      </c>
      <c r="H180" s="2">
        <v>4890</v>
      </c>
      <c r="I180" s="2">
        <v>15599.1</v>
      </c>
      <c r="J180" s="2">
        <v>1914</v>
      </c>
      <c r="K180" s="2">
        <v>1800</v>
      </c>
      <c r="L180" s="2">
        <v>19313.099999999999</v>
      </c>
      <c r="M180" s="2">
        <v>579.39</v>
      </c>
      <c r="N180" s="2">
        <v>19892.490000000002</v>
      </c>
      <c r="O180" s="2">
        <v>19890</v>
      </c>
      <c r="P180" s="8">
        <v>2.4900000000000002</v>
      </c>
    </row>
    <row r="181" spans="1:16">
      <c r="A181" s="1">
        <v>2560</v>
      </c>
      <c r="B181" s="14" t="s">
        <v>368</v>
      </c>
      <c r="C181" s="1" t="s">
        <v>376</v>
      </c>
      <c r="D181" s="1" t="s">
        <v>48</v>
      </c>
      <c r="E181" s="1" t="s">
        <v>271</v>
      </c>
      <c r="F181" s="1" t="s">
        <v>377</v>
      </c>
      <c r="G181" s="1">
        <v>3.23</v>
      </c>
      <c r="H181" s="1">
        <v>5020</v>
      </c>
      <c r="I181" s="1">
        <v>16214.6</v>
      </c>
      <c r="J181" s="1">
        <v>1300</v>
      </c>
      <c r="K181" s="1">
        <v>80</v>
      </c>
      <c r="L181" s="1">
        <v>17594.599999999999</v>
      </c>
      <c r="M181" s="1">
        <v>527.84</v>
      </c>
      <c r="N181" s="1">
        <v>18122.439999999999</v>
      </c>
      <c r="O181" s="1">
        <v>18100</v>
      </c>
      <c r="P181" s="7">
        <v>22.44</v>
      </c>
    </row>
    <row r="182" spans="1:16">
      <c r="A182" s="1">
        <v>2480</v>
      </c>
      <c r="B182" s="14" t="s">
        <v>257</v>
      </c>
      <c r="C182" s="1" t="s">
        <v>258</v>
      </c>
      <c r="D182" s="1" t="s">
        <v>57</v>
      </c>
      <c r="E182" s="1" t="s">
        <v>259</v>
      </c>
      <c r="F182" s="1" t="s">
        <v>260</v>
      </c>
      <c r="G182" s="1">
        <v>3.24</v>
      </c>
      <c r="H182" s="1">
        <v>5155</v>
      </c>
      <c r="I182" s="1">
        <v>16702.2</v>
      </c>
      <c r="J182" s="1">
        <v>1944</v>
      </c>
      <c r="K182" s="1" t="s">
        <v>20</v>
      </c>
      <c r="L182" s="1">
        <v>18646.2</v>
      </c>
      <c r="M182" s="1">
        <v>559.39</v>
      </c>
      <c r="N182" s="1">
        <v>19205.59</v>
      </c>
      <c r="O182" s="1">
        <v>19200</v>
      </c>
      <c r="P182" s="7">
        <v>5.59</v>
      </c>
    </row>
    <row r="183" spans="1:16">
      <c r="A183" s="1">
        <v>2499</v>
      </c>
      <c r="B183" s="15" t="s">
        <v>266</v>
      </c>
      <c r="C183" s="1" t="s">
        <v>301</v>
      </c>
      <c r="D183" s="1" t="s">
        <v>52</v>
      </c>
      <c r="E183" s="1" t="s">
        <v>27</v>
      </c>
      <c r="F183" s="1" t="s">
        <v>302</v>
      </c>
      <c r="G183" s="1">
        <v>3.31</v>
      </c>
      <c r="H183" s="1">
        <v>5013</v>
      </c>
      <c r="I183" s="1">
        <v>16593.03</v>
      </c>
      <c r="J183" s="1">
        <v>1324</v>
      </c>
      <c r="K183" s="1" t="s">
        <v>20</v>
      </c>
      <c r="L183" s="1">
        <v>17917.03</v>
      </c>
      <c r="M183" s="1">
        <v>537.51</v>
      </c>
      <c r="N183" s="1">
        <v>18454.54</v>
      </c>
      <c r="O183" s="1">
        <v>18454</v>
      </c>
      <c r="P183" s="7">
        <v>0.54</v>
      </c>
    </row>
    <row r="184" spans="1:16">
      <c r="A184" s="1">
        <v>2474</v>
      </c>
      <c r="B184" s="14" t="s">
        <v>240</v>
      </c>
      <c r="C184" s="1" t="s">
        <v>243</v>
      </c>
      <c r="D184" s="1" t="s">
        <v>35</v>
      </c>
      <c r="E184" s="1" t="s">
        <v>53</v>
      </c>
      <c r="F184" s="1" t="s">
        <v>244</v>
      </c>
      <c r="G184" s="1">
        <v>3.33</v>
      </c>
      <c r="H184" s="1">
        <v>5041</v>
      </c>
      <c r="I184" s="1">
        <v>16786.53</v>
      </c>
      <c r="J184" s="1">
        <v>1998</v>
      </c>
      <c r="K184" s="1" t="s">
        <v>20</v>
      </c>
      <c r="L184" s="1">
        <v>18784.53</v>
      </c>
      <c r="M184" s="1">
        <v>563.54</v>
      </c>
      <c r="N184" s="1">
        <v>19348.07</v>
      </c>
      <c r="O184" s="1">
        <v>19340</v>
      </c>
      <c r="P184" s="7">
        <v>8.07</v>
      </c>
    </row>
    <row r="185" spans="1:16">
      <c r="A185" s="1">
        <v>2503</v>
      </c>
      <c r="B185" s="15" t="s">
        <v>266</v>
      </c>
      <c r="C185" s="1" t="s">
        <v>309</v>
      </c>
      <c r="D185" s="1" t="s">
        <v>65</v>
      </c>
      <c r="E185" s="1" t="s">
        <v>310</v>
      </c>
      <c r="F185" s="1" t="s">
        <v>311</v>
      </c>
      <c r="G185" s="1">
        <v>3.35</v>
      </c>
      <c r="H185" s="1">
        <v>5013</v>
      </c>
      <c r="I185" s="1">
        <v>16793.55</v>
      </c>
      <c r="J185" s="1">
        <v>1340</v>
      </c>
      <c r="K185" s="1">
        <v>200</v>
      </c>
      <c r="L185" s="1">
        <v>18333.55</v>
      </c>
      <c r="M185" s="1">
        <v>550.01</v>
      </c>
      <c r="N185" s="1">
        <v>18883.560000000001</v>
      </c>
      <c r="O185" s="1">
        <v>18880</v>
      </c>
      <c r="P185" s="7">
        <v>3.56</v>
      </c>
    </row>
    <row r="186" spans="1:16">
      <c r="A186" s="1">
        <v>2623</v>
      </c>
      <c r="B186" s="14" t="s">
        <v>551</v>
      </c>
      <c r="C186" s="1" t="s">
        <v>552</v>
      </c>
      <c r="D186" s="1" t="s">
        <v>48</v>
      </c>
      <c r="E186" s="1" t="s">
        <v>42</v>
      </c>
      <c r="F186" s="1" t="s">
        <v>553</v>
      </c>
      <c r="G186" s="1">
        <v>3.35</v>
      </c>
      <c r="H186" s="1">
        <v>4946</v>
      </c>
      <c r="I186" s="1">
        <v>16569.099999999999</v>
      </c>
      <c r="J186" s="1">
        <v>2010</v>
      </c>
      <c r="K186" s="1">
        <v>100</v>
      </c>
      <c r="L186" s="1">
        <v>18679.099999999999</v>
      </c>
      <c r="M186" s="1">
        <v>560.37300000000005</v>
      </c>
      <c r="N186" s="1">
        <v>19239.473000000002</v>
      </c>
      <c r="O186" s="1">
        <v>19240</v>
      </c>
      <c r="P186" s="7">
        <v>-0.52700000000000002</v>
      </c>
    </row>
    <row r="187" spans="1:16">
      <c r="A187" s="2">
        <v>2660</v>
      </c>
      <c r="B187" s="16" t="s">
        <v>634</v>
      </c>
      <c r="C187" s="2" t="s">
        <v>635</v>
      </c>
      <c r="D187" s="1" t="s">
        <v>52</v>
      </c>
      <c r="E187" s="2" t="s">
        <v>72</v>
      </c>
      <c r="F187" s="2" t="s">
        <v>636</v>
      </c>
      <c r="G187" s="2">
        <v>3.35</v>
      </c>
      <c r="H187" s="2">
        <v>4870</v>
      </c>
      <c r="I187" s="2">
        <v>16314.5</v>
      </c>
      <c r="J187" s="2">
        <v>2010</v>
      </c>
      <c r="K187" s="2">
        <v>1800</v>
      </c>
      <c r="L187" s="2">
        <v>20124.5</v>
      </c>
      <c r="M187" s="2">
        <v>603.74</v>
      </c>
      <c r="N187" s="2">
        <v>20728.240000000002</v>
      </c>
      <c r="O187" s="2">
        <v>20700</v>
      </c>
      <c r="P187" s="8">
        <v>28.24</v>
      </c>
    </row>
    <row r="188" spans="1:16">
      <c r="A188" s="2">
        <v>2680</v>
      </c>
      <c r="B188" s="16" t="s">
        <v>670</v>
      </c>
      <c r="C188" s="2" t="s">
        <v>676</v>
      </c>
      <c r="D188" s="1" t="s">
        <v>52</v>
      </c>
      <c r="E188" s="2" t="s">
        <v>360</v>
      </c>
      <c r="F188" s="2" t="s">
        <v>677</v>
      </c>
      <c r="G188" s="2">
        <v>3.35</v>
      </c>
      <c r="H188" s="2">
        <v>4860</v>
      </c>
      <c r="I188" s="2">
        <v>16281</v>
      </c>
      <c r="J188" s="2">
        <v>2010</v>
      </c>
      <c r="K188" s="2">
        <v>200</v>
      </c>
      <c r="L188" s="2">
        <v>18491</v>
      </c>
      <c r="M188" s="2">
        <v>554.73</v>
      </c>
      <c r="N188" s="2">
        <v>19045.73</v>
      </c>
      <c r="O188" s="2">
        <v>19040</v>
      </c>
      <c r="P188" s="8">
        <v>5.73</v>
      </c>
    </row>
    <row r="189" spans="1:16">
      <c r="A189" s="2">
        <v>2640</v>
      </c>
      <c r="B189" s="16" t="s">
        <v>589</v>
      </c>
      <c r="C189" s="2" t="s">
        <v>549</v>
      </c>
      <c r="D189" s="1" t="s">
        <v>65</v>
      </c>
      <c r="E189" s="2" t="s">
        <v>27</v>
      </c>
      <c r="F189" s="2" t="s">
        <v>590</v>
      </c>
      <c r="G189" s="2">
        <v>3.44</v>
      </c>
      <c r="H189" s="2">
        <v>4904</v>
      </c>
      <c r="I189" s="2">
        <v>16869.759999999998</v>
      </c>
      <c r="J189" s="2">
        <v>2064</v>
      </c>
      <c r="K189" s="2" t="s">
        <v>20</v>
      </c>
      <c r="L189" s="2">
        <v>18933.759999999998</v>
      </c>
      <c r="M189" s="2">
        <v>568.01</v>
      </c>
      <c r="N189" s="2">
        <v>19501.77</v>
      </c>
      <c r="O189" s="2">
        <v>19500</v>
      </c>
      <c r="P189" s="8">
        <v>1.77</v>
      </c>
    </row>
    <row r="190" spans="1:16">
      <c r="A190" s="1">
        <v>2475</v>
      </c>
      <c r="B190" s="15" t="s">
        <v>240</v>
      </c>
      <c r="C190" s="1" t="s">
        <v>243</v>
      </c>
      <c r="D190" s="1" t="s">
        <v>38</v>
      </c>
      <c r="E190" s="1" t="s">
        <v>144</v>
      </c>
      <c r="F190" s="1" t="s">
        <v>245</v>
      </c>
      <c r="G190" s="1">
        <v>3.46</v>
      </c>
      <c r="H190" s="1">
        <v>5041</v>
      </c>
      <c r="I190" s="1">
        <v>17441.86</v>
      </c>
      <c r="J190" s="1">
        <v>2076</v>
      </c>
      <c r="K190" s="1" t="s">
        <v>20</v>
      </c>
      <c r="L190" s="1">
        <v>19517.86</v>
      </c>
      <c r="M190" s="1">
        <v>585.54</v>
      </c>
      <c r="N190" s="1">
        <v>20103.400000000001</v>
      </c>
      <c r="O190" s="1">
        <v>20100</v>
      </c>
      <c r="P190" s="7">
        <v>3.4</v>
      </c>
    </row>
    <row r="191" spans="1:16">
      <c r="A191" s="2">
        <v>2712</v>
      </c>
      <c r="B191" s="16" t="s">
        <v>745</v>
      </c>
      <c r="C191" s="2" t="s">
        <v>746</v>
      </c>
      <c r="D191" s="1" t="s">
        <v>65</v>
      </c>
      <c r="E191" s="2" t="s">
        <v>747</v>
      </c>
      <c r="F191" s="2" t="s">
        <v>748</v>
      </c>
      <c r="G191" s="2">
        <v>3.53</v>
      </c>
      <c r="H191" s="2">
        <v>4860</v>
      </c>
      <c r="I191" s="2">
        <v>17155.8</v>
      </c>
      <c r="J191" s="2">
        <v>1748</v>
      </c>
      <c r="K191" s="2" t="s">
        <v>20</v>
      </c>
      <c r="L191" s="2">
        <v>18903.8</v>
      </c>
      <c r="M191" s="2">
        <v>567.11</v>
      </c>
      <c r="N191" s="2">
        <v>19470.91</v>
      </c>
      <c r="O191" s="2">
        <v>19354</v>
      </c>
      <c r="P191" s="8">
        <v>116.91</v>
      </c>
    </row>
    <row r="192" spans="1:16">
      <c r="A192" s="1">
        <v>2478</v>
      </c>
      <c r="B192" s="14" t="s">
        <v>253</v>
      </c>
      <c r="C192" s="1" t="s">
        <v>254</v>
      </c>
      <c r="D192" s="1" t="s">
        <v>48</v>
      </c>
      <c r="E192" s="1" t="s">
        <v>118</v>
      </c>
      <c r="F192" s="1" t="s">
        <v>255</v>
      </c>
      <c r="G192" s="1">
        <v>3.63</v>
      </c>
      <c r="H192" s="1">
        <v>5155</v>
      </c>
      <c r="I192" s="1">
        <v>18712.650000000001</v>
      </c>
      <c r="J192" s="1">
        <v>2178</v>
      </c>
      <c r="K192" s="1" t="s">
        <v>20</v>
      </c>
      <c r="L192" s="1">
        <v>20890.650000000001</v>
      </c>
      <c r="M192" s="1">
        <v>626.72</v>
      </c>
      <c r="N192" s="1">
        <v>21517.37</v>
      </c>
      <c r="O192" s="1">
        <v>21510</v>
      </c>
      <c r="P192" s="7">
        <v>7.37</v>
      </c>
    </row>
    <row r="193" spans="1:16">
      <c r="A193" s="2">
        <v>2696</v>
      </c>
      <c r="B193" s="16" t="s">
        <v>707</v>
      </c>
      <c r="C193" s="2" t="s">
        <v>711</v>
      </c>
      <c r="D193" s="1" t="s">
        <v>38</v>
      </c>
      <c r="E193" s="2" t="s">
        <v>271</v>
      </c>
      <c r="F193" s="2" t="s">
        <v>712</v>
      </c>
      <c r="G193" s="2">
        <v>3.63</v>
      </c>
      <c r="H193" s="2">
        <v>4850</v>
      </c>
      <c r="I193" s="2">
        <v>17605.5</v>
      </c>
      <c r="J193" s="2">
        <v>2178</v>
      </c>
      <c r="K193" s="2" t="s">
        <v>20</v>
      </c>
      <c r="L193" s="2">
        <v>19783.5</v>
      </c>
      <c r="M193" s="2">
        <v>593.51</v>
      </c>
      <c r="N193" s="2">
        <v>20377.009999999998</v>
      </c>
      <c r="O193" s="2">
        <v>20370</v>
      </c>
      <c r="P193" s="8">
        <v>7.01</v>
      </c>
    </row>
    <row r="194" spans="1:16">
      <c r="A194" s="1">
        <v>2429</v>
      </c>
      <c r="B194" s="16" t="s">
        <v>67</v>
      </c>
      <c r="C194" s="1" t="s">
        <v>71</v>
      </c>
      <c r="D194" s="1" t="s">
        <v>38</v>
      </c>
      <c r="E194" s="2" t="s">
        <v>72</v>
      </c>
      <c r="F194" s="1" t="s">
        <v>73</v>
      </c>
      <c r="G194" s="1">
        <v>3.66</v>
      </c>
      <c r="H194" s="1">
        <v>5044</v>
      </c>
      <c r="I194" s="1">
        <v>18461.04</v>
      </c>
      <c r="J194" s="1">
        <v>2196</v>
      </c>
      <c r="K194" s="1">
        <v>1600</v>
      </c>
      <c r="L194" s="1">
        <v>22257.040000000001</v>
      </c>
      <c r="M194" s="1">
        <v>667.71</v>
      </c>
      <c r="N194" s="1">
        <v>22924.75</v>
      </c>
      <c r="O194" s="1">
        <v>22925</v>
      </c>
      <c r="P194" s="7">
        <v>-0.25</v>
      </c>
    </row>
    <row r="195" spans="1:16">
      <c r="A195" s="1">
        <v>2483</v>
      </c>
      <c r="B195" s="15" t="s">
        <v>266</v>
      </c>
      <c r="C195" s="1" t="s">
        <v>267</v>
      </c>
      <c r="D195" s="1" t="s">
        <v>65</v>
      </c>
      <c r="E195" s="1" t="s">
        <v>268</v>
      </c>
      <c r="F195" s="1" t="s">
        <v>269</v>
      </c>
      <c r="G195" s="1">
        <v>3.71</v>
      </c>
      <c r="H195" s="1">
        <v>5013</v>
      </c>
      <c r="I195" s="1">
        <v>18598.23</v>
      </c>
      <c r="J195" s="1">
        <v>1484</v>
      </c>
      <c r="K195" s="1" t="s">
        <v>20</v>
      </c>
      <c r="L195" s="1">
        <v>20082.23</v>
      </c>
      <c r="M195" s="1">
        <v>602.47</v>
      </c>
      <c r="N195" s="1">
        <v>20684.7</v>
      </c>
      <c r="O195" s="1">
        <v>20840</v>
      </c>
      <c r="P195" s="7">
        <v>-155.30000000000001</v>
      </c>
    </row>
    <row r="196" spans="1:16">
      <c r="A196" s="1">
        <v>2618</v>
      </c>
      <c r="B196" s="15" t="s">
        <v>531</v>
      </c>
      <c r="C196" s="1" t="s">
        <v>537</v>
      </c>
      <c r="D196" s="1" t="s">
        <v>31</v>
      </c>
      <c r="E196" s="1" t="s">
        <v>72</v>
      </c>
      <c r="F196" s="1" t="s">
        <v>538</v>
      </c>
      <c r="G196" s="1">
        <v>3.75</v>
      </c>
      <c r="H196" s="1">
        <v>4861</v>
      </c>
      <c r="I196" s="1">
        <v>18228.75</v>
      </c>
      <c r="J196" s="1">
        <v>1500</v>
      </c>
      <c r="K196" s="1">
        <v>1700</v>
      </c>
      <c r="L196" s="1">
        <v>21428.75</v>
      </c>
      <c r="M196" s="1">
        <v>642.86249999999995</v>
      </c>
      <c r="N196" s="1">
        <v>22071.613000000001</v>
      </c>
      <c r="O196" s="1">
        <v>22070</v>
      </c>
      <c r="P196" s="7">
        <v>1.6125</v>
      </c>
    </row>
    <row r="197" spans="1:16">
      <c r="A197" s="1">
        <v>2441</v>
      </c>
      <c r="B197" s="15" t="s">
        <v>110</v>
      </c>
      <c r="C197" s="1" t="s">
        <v>111</v>
      </c>
      <c r="D197" s="1" t="s">
        <v>112</v>
      </c>
      <c r="E197" s="1" t="s">
        <v>113</v>
      </c>
      <c r="F197" s="1" t="s">
        <v>114</v>
      </c>
      <c r="G197" s="1">
        <v>3.79</v>
      </c>
      <c r="H197" s="1">
        <v>4962</v>
      </c>
      <c r="I197" s="1">
        <v>18805.98</v>
      </c>
      <c r="J197" s="1">
        <v>2274</v>
      </c>
      <c r="K197" s="1" t="s">
        <v>20</v>
      </c>
      <c r="L197" s="1">
        <v>21079.98</v>
      </c>
      <c r="M197" s="1">
        <v>632.4</v>
      </c>
      <c r="N197" s="1">
        <v>21712.38</v>
      </c>
      <c r="O197" s="1">
        <v>21710</v>
      </c>
      <c r="P197" s="7">
        <v>2.38</v>
      </c>
    </row>
    <row r="198" spans="1:16">
      <c r="A198" s="1">
        <v>2460</v>
      </c>
      <c r="B198" s="14" t="s">
        <v>189</v>
      </c>
      <c r="C198" s="1" t="s">
        <v>190</v>
      </c>
      <c r="D198" s="1" t="s">
        <v>191</v>
      </c>
      <c r="E198" s="1" t="s">
        <v>118</v>
      </c>
      <c r="F198" s="1" t="s">
        <v>192</v>
      </c>
      <c r="G198" s="1">
        <v>3.87</v>
      </c>
      <c r="H198" s="1">
        <v>5008</v>
      </c>
      <c r="I198" s="1">
        <v>19380.96</v>
      </c>
      <c r="J198" s="1">
        <v>2322</v>
      </c>
      <c r="K198" s="1" t="s">
        <v>20</v>
      </c>
      <c r="L198" s="1">
        <v>21702.959999999999</v>
      </c>
      <c r="M198" s="1">
        <v>651.09</v>
      </c>
      <c r="N198" s="1">
        <v>22354.05</v>
      </c>
      <c r="O198" s="1">
        <v>22350</v>
      </c>
      <c r="P198" s="7">
        <v>4.05</v>
      </c>
    </row>
    <row r="199" spans="1:16">
      <c r="A199" s="2">
        <v>2643</v>
      </c>
      <c r="B199" s="17" t="s">
        <v>591</v>
      </c>
      <c r="C199" s="2" t="s">
        <v>596</v>
      </c>
      <c r="D199" s="1" t="s">
        <v>35</v>
      </c>
      <c r="E199" s="2" t="s">
        <v>27</v>
      </c>
      <c r="F199" s="2" t="s">
        <v>597</v>
      </c>
      <c r="G199" s="2">
        <v>3.93</v>
      </c>
      <c r="H199" s="2">
        <v>4957</v>
      </c>
      <c r="I199" s="2">
        <v>19481.009999999998</v>
      </c>
      <c r="J199" s="2">
        <v>2358</v>
      </c>
      <c r="K199" s="2" t="s">
        <v>20</v>
      </c>
      <c r="L199" s="2">
        <v>21839.01</v>
      </c>
      <c r="M199" s="2">
        <v>655.16999999999996</v>
      </c>
      <c r="N199" s="2">
        <v>22494.18</v>
      </c>
      <c r="O199" s="2">
        <v>22490</v>
      </c>
      <c r="P199" s="8">
        <v>4.18</v>
      </c>
    </row>
    <row r="200" spans="1:16">
      <c r="A200" s="1">
        <v>2539</v>
      </c>
      <c r="B200" s="14">
        <v>16.112020000000001</v>
      </c>
      <c r="C200" s="1" t="s">
        <v>397</v>
      </c>
      <c r="D200" s="1" t="s">
        <v>84</v>
      </c>
      <c r="E200" s="1" t="s">
        <v>247</v>
      </c>
      <c r="F200" s="1" t="s">
        <v>398</v>
      </c>
      <c r="G200" s="1">
        <v>3.95</v>
      </c>
      <c r="H200" s="1">
        <v>5041</v>
      </c>
      <c r="I200" s="1">
        <v>19911.95</v>
      </c>
      <c r="J200" s="1">
        <v>1580</v>
      </c>
      <c r="K200" s="1">
        <v>1800</v>
      </c>
      <c r="L200" s="1">
        <v>23291.95</v>
      </c>
      <c r="M200" s="1">
        <v>698.76</v>
      </c>
      <c r="N200" s="1">
        <v>23990.71</v>
      </c>
      <c r="O200" s="1">
        <v>23900</v>
      </c>
      <c r="P200" s="7">
        <v>90.71</v>
      </c>
    </row>
    <row r="201" spans="1:16">
      <c r="A201" s="2">
        <v>2666</v>
      </c>
      <c r="B201" s="16" t="s">
        <v>639</v>
      </c>
      <c r="C201" s="2" t="s">
        <v>648</v>
      </c>
      <c r="D201" s="1" t="s">
        <v>45</v>
      </c>
      <c r="E201" s="2" t="s">
        <v>584</v>
      </c>
      <c r="F201" s="2" t="s">
        <v>649</v>
      </c>
      <c r="G201" s="2">
        <v>4</v>
      </c>
      <c r="H201" s="2">
        <v>4833</v>
      </c>
      <c r="I201" s="2">
        <v>19332</v>
      </c>
      <c r="J201" s="2">
        <v>2800</v>
      </c>
      <c r="K201" s="2" t="s">
        <v>20</v>
      </c>
      <c r="L201" s="2">
        <v>22132</v>
      </c>
      <c r="M201" s="2">
        <v>663.96</v>
      </c>
      <c r="N201" s="2">
        <v>22795.96</v>
      </c>
      <c r="O201" s="2">
        <v>22790</v>
      </c>
      <c r="P201" s="8">
        <v>5.96</v>
      </c>
    </row>
    <row r="202" spans="1:16">
      <c r="A202" s="1">
        <v>2509</v>
      </c>
      <c r="B202" s="15" t="s">
        <v>314</v>
      </c>
      <c r="C202" s="1" t="s">
        <v>243</v>
      </c>
      <c r="D202" s="1" t="s">
        <v>87</v>
      </c>
      <c r="E202" s="1" t="s">
        <v>22</v>
      </c>
      <c r="F202" s="1" t="s">
        <v>322</v>
      </c>
      <c r="G202" s="1">
        <v>4.04</v>
      </c>
      <c r="H202" s="1">
        <v>5003</v>
      </c>
      <c r="I202" s="1">
        <v>20212.12</v>
      </c>
      <c r="J202" s="1">
        <v>2800</v>
      </c>
      <c r="K202" s="1" t="s">
        <v>20</v>
      </c>
      <c r="L202" s="1">
        <v>23012.12</v>
      </c>
      <c r="M202" s="1">
        <v>690.36</v>
      </c>
      <c r="N202" s="1">
        <v>23702.48</v>
      </c>
      <c r="O202" s="1">
        <v>23700</v>
      </c>
      <c r="P202" s="7">
        <v>2.48</v>
      </c>
    </row>
    <row r="203" spans="1:16">
      <c r="A203" s="1">
        <v>2594</v>
      </c>
      <c r="B203" s="14" t="s">
        <v>455</v>
      </c>
      <c r="C203" s="1" t="s">
        <v>458</v>
      </c>
      <c r="D203" s="1" t="s">
        <v>35</v>
      </c>
      <c r="E203" s="1" t="s">
        <v>247</v>
      </c>
      <c r="F203" s="1" t="s">
        <v>459</v>
      </c>
      <c r="G203" s="1">
        <v>4.04</v>
      </c>
      <c r="H203" s="1">
        <v>4785</v>
      </c>
      <c r="I203" s="1">
        <v>19331.400000000001</v>
      </c>
      <c r="J203" s="1">
        <v>2424</v>
      </c>
      <c r="K203" s="1">
        <v>1800</v>
      </c>
      <c r="L203" s="1">
        <v>23555.4</v>
      </c>
      <c r="M203" s="1">
        <v>706.66200000000003</v>
      </c>
      <c r="N203" s="1">
        <v>24262.06</v>
      </c>
      <c r="O203" s="1">
        <v>24200</v>
      </c>
      <c r="P203" s="7">
        <v>62.061999999999998</v>
      </c>
    </row>
    <row r="204" spans="1:16">
      <c r="A204" s="2">
        <v>2650</v>
      </c>
      <c r="B204" s="16" t="s">
        <v>608</v>
      </c>
      <c r="C204" s="2" t="s">
        <v>613</v>
      </c>
      <c r="D204" s="1" t="s">
        <v>57</v>
      </c>
      <c r="E204" s="2" t="s">
        <v>27</v>
      </c>
      <c r="F204" s="2" t="s">
        <v>614</v>
      </c>
      <c r="G204" s="2">
        <v>4.04</v>
      </c>
      <c r="H204" s="2">
        <v>4890</v>
      </c>
      <c r="I204" s="2">
        <v>19755.599999999999</v>
      </c>
      <c r="J204" s="2">
        <v>2424</v>
      </c>
      <c r="K204" s="2" t="s">
        <v>20</v>
      </c>
      <c r="L204" s="2">
        <v>22179.599999999999</v>
      </c>
      <c r="M204" s="2">
        <v>665.39</v>
      </c>
      <c r="N204" s="2">
        <v>22844.99</v>
      </c>
      <c r="O204" s="2">
        <v>22840</v>
      </c>
      <c r="P204" s="8">
        <v>4.99</v>
      </c>
    </row>
    <row r="205" spans="1:16">
      <c r="A205" s="1">
        <v>2461</v>
      </c>
      <c r="B205" s="15" t="s">
        <v>193</v>
      </c>
      <c r="C205" s="1" t="s">
        <v>194</v>
      </c>
      <c r="D205" s="1" t="s">
        <v>195</v>
      </c>
      <c r="E205" s="1" t="s">
        <v>42</v>
      </c>
      <c r="F205" s="1" t="s">
        <v>196</v>
      </c>
      <c r="G205" s="1">
        <v>4.1500000000000004</v>
      </c>
      <c r="H205" s="1">
        <v>5008</v>
      </c>
      <c r="I205" s="1">
        <v>20783.2</v>
      </c>
      <c r="J205" s="1">
        <v>2490</v>
      </c>
      <c r="K205" s="1">
        <v>180</v>
      </c>
      <c r="L205" s="1">
        <v>23453.200000000001</v>
      </c>
      <c r="M205" s="1">
        <v>703.6</v>
      </c>
      <c r="N205" s="1">
        <v>24156.799999999999</v>
      </c>
      <c r="O205" s="1">
        <v>24160</v>
      </c>
      <c r="P205" s="7">
        <v>-3.2</v>
      </c>
    </row>
    <row r="206" spans="1:16">
      <c r="A206" s="1">
        <v>2537</v>
      </c>
      <c r="B206" s="14" t="s">
        <v>392</v>
      </c>
      <c r="C206" s="1" t="s">
        <v>393</v>
      </c>
      <c r="D206" s="1" t="s">
        <v>76</v>
      </c>
      <c r="E206" s="1" t="s">
        <v>27</v>
      </c>
      <c r="F206" s="1" t="s">
        <v>394</v>
      </c>
      <c r="G206" s="1">
        <v>4.21</v>
      </c>
      <c r="H206" s="1">
        <v>5041</v>
      </c>
      <c r="I206" s="1">
        <v>21222.61</v>
      </c>
      <c r="J206" s="1">
        <v>2800</v>
      </c>
      <c r="K206" s="1" t="s">
        <v>20</v>
      </c>
      <c r="L206" s="1">
        <v>24022.61</v>
      </c>
      <c r="M206" s="1">
        <v>720.68</v>
      </c>
      <c r="N206" s="1">
        <v>24743.29</v>
      </c>
      <c r="O206" s="1">
        <v>24700</v>
      </c>
      <c r="P206" s="7">
        <v>43.29</v>
      </c>
    </row>
    <row r="207" spans="1:16">
      <c r="A207" s="1">
        <v>2448</v>
      </c>
      <c r="B207" s="14" t="s">
        <v>134</v>
      </c>
      <c r="C207" s="1" t="s">
        <v>138</v>
      </c>
      <c r="D207" s="1" t="s">
        <v>139</v>
      </c>
      <c r="E207" s="1" t="s">
        <v>140</v>
      </c>
      <c r="F207" s="1" t="s">
        <v>141</v>
      </c>
      <c r="G207" s="1">
        <v>4.24</v>
      </c>
      <c r="H207" s="1">
        <v>5023</v>
      </c>
      <c r="I207" s="1">
        <v>21297.52</v>
      </c>
      <c r="J207" s="1">
        <v>2544</v>
      </c>
      <c r="K207" s="1" t="s">
        <v>20</v>
      </c>
      <c r="L207" s="1">
        <v>23841.52</v>
      </c>
      <c r="M207" s="1">
        <v>715.25</v>
      </c>
      <c r="N207" s="1">
        <v>24556.77</v>
      </c>
      <c r="O207" s="1">
        <v>24550</v>
      </c>
      <c r="P207" s="7">
        <v>6.77</v>
      </c>
    </row>
    <row r="208" spans="1:16">
      <c r="A208" s="1">
        <v>2527</v>
      </c>
      <c r="B208" s="14" t="s">
        <v>314</v>
      </c>
      <c r="C208" s="1" t="s">
        <v>352</v>
      </c>
      <c r="D208" s="1" t="s">
        <v>76</v>
      </c>
      <c r="E208" s="1" t="s">
        <v>271</v>
      </c>
      <c r="F208" s="1" t="s">
        <v>353</v>
      </c>
      <c r="G208" s="1">
        <v>4.28</v>
      </c>
      <c r="H208" s="1">
        <v>5003</v>
      </c>
      <c r="I208" s="1">
        <v>21412.84</v>
      </c>
      <c r="J208" s="1">
        <v>3000</v>
      </c>
      <c r="K208" s="1">
        <v>160</v>
      </c>
      <c r="L208" s="1">
        <v>24572.84</v>
      </c>
      <c r="M208" s="1">
        <v>737.19</v>
      </c>
      <c r="N208" s="1">
        <v>25310.03</v>
      </c>
      <c r="O208" s="1">
        <v>25300</v>
      </c>
      <c r="P208" s="7">
        <v>10.029999999999999</v>
      </c>
    </row>
    <row r="209" spans="1:16">
      <c r="A209" s="1">
        <v>2542</v>
      </c>
      <c r="B209" s="15" t="s">
        <v>477</v>
      </c>
      <c r="C209" s="1" t="s">
        <v>20</v>
      </c>
      <c r="D209" s="1" t="s">
        <v>65</v>
      </c>
      <c r="E209" s="1" t="s">
        <v>157</v>
      </c>
      <c r="F209" s="1" t="s">
        <v>478</v>
      </c>
      <c r="G209" s="1">
        <v>4.3899999999999997</v>
      </c>
      <c r="H209" s="1">
        <v>4767</v>
      </c>
      <c r="I209" s="1">
        <v>20927</v>
      </c>
      <c r="J209" s="1">
        <v>3118</v>
      </c>
      <c r="K209" s="1">
        <v>80</v>
      </c>
      <c r="L209" s="1">
        <v>24125</v>
      </c>
      <c r="M209" s="1">
        <v>723.75</v>
      </c>
      <c r="N209" s="1">
        <v>24848.75</v>
      </c>
      <c r="O209" s="1">
        <v>24840</v>
      </c>
      <c r="P209" s="7">
        <v>8.75</v>
      </c>
    </row>
    <row r="210" spans="1:16">
      <c r="A210" s="1">
        <v>2636</v>
      </c>
      <c r="B210" s="15" t="s">
        <v>576</v>
      </c>
      <c r="C210" s="1" t="s">
        <v>578</v>
      </c>
      <c r="D210" s="1" t="s">
        <v>52</v>
      </c>
      <c r="E210" s="1" t="s">
        <v>22</v>
      </c>
      <c r="F210" s="1" t="s">
        <v>579</v>
      </c>
      <c r="G210" s="1">
        <v>4.41</v>
      </c>
      <c r="H210" s="1">
        <v>4946</v>
      </c>
      <c r="I210" s="1">
        <v>21811.86</v>
      </c>
      <c r="J210" s="1">
        <v>2646</v>
      </c>
      <c r="K210" s="1" t="s">
        <v>20</v>
      </c>
      <c r="L210" s="1">
        <v>24457.86</v>
      </c>
      <c r="M210" s="1">
        <v>733.73580000000004</v>
      </c>
      <c r="N210" s="1">
        <v>25191.596000000001</v>
      </c>
      <c r="O210" s="1">
        <v>25190</v>
      </c>
      <c r="P210" s="7">
        <v>1.5958000000000001</v>
      </c>
    </row>
    <row r="211" spans="1:16">
      <c r="A211" s="2">
        <v>2693</v>
      </c>
      <c r="B211" s="17" t="s">
        <v>686</v>
      </c>
      <c r="C211" s="2" t="s">
        <v>705</v>
      </c>
      <c r="D211" s="1" t="s">
        <v>69</v>
      </c>
      <c r="E211" s="2" t="s">
        <v>72</v>
      </c>
      <c r="F211" s="2" t="s">
        <v>706</v>
      </c>
      <c r="G211" s="2">
        <v>4.4400000000000004</v>
      </c>
      <c r="H211" s="2">
        <v>4860</v>
      </c>
      <c r="I211" s="2">
        <v>21578.400000000001</v>
      </c>
      <c r="J211" s="2">
        <v>2664</v>
      </c>
      <c r="K211" s="2">
        <v>1800</v>
      </c>
      <c r="L211" s="2">
        <v>26042.400000000001</v>
      </c>
      <c r="M211" s="2">
        <v>781.27</v>
      </c>
      <c r="N211" s="2">
        <v>26823.67</v>
      </c>
      <c r="O211" s="2">
        <v>26800</v>
      </c>
      <c r="P211" s="8">
        <v>23.67</v>
      </c>
    </row>
    <row r="212" spans="1:16">
      <c r="A212" s="2">
        <v>2701</v>
      </c>
      <c r="B212" s="17" t="s">
        <v>717</v>
      </c>
      <c r="C212" s="2" t="s">
        <v>720</v>
      </c>
      <c r="D212" s="1" t="s">
        <v>57</v>
      </c>
      <c r="E212" s="2" t="s">
        <v>27</v>
      </c>
      <c r="F212" s="2" t="s">
        <v>721</v>
      </c>
      <c r="G212" s="2">
        <v>4.46</v>
      </c>
      <c r="H212" s="2">
        <v>4850</v>
      </c>
      <c r="I212" s="2">
        <v>21631</v>
      </c>
      <c r="J212" s="2">
        <v>2676</v>
      </c>
      <c r="K212" s="2" t="s">
        <v>20</v>
      </c>
      <c r="L212" s="2">
        <v>24307</v>
      </c>
      <c r="M212" s="2">
        <v>729.21</v>
      </c>
      <c r="N212" s="2">
        <v>25036.21</v>
      </c>
      <c r="O212" s="2">
        <v>25000</v>
      </c>
      <c r="P212" s="8">
        <v>36.21</v>
      </c>
    </row>
    <row r="213" spans="1:16">
      <c r="A213" s="1">
        <v>2613</v>
      </c>
      <c r="B213" s="14" t="s">
        <v>524</v>
      </c>
      <c r="C213" s="1" t="s">
        <v>525</v>
      </c>
      <c r="D213" s="1" t="s">
        <v>57</v>
      </c>
      <c r="E213" s="1" t="s">
        <v>526</v>
      </c>
      <c r="F213" s="1" t="s">
        <v>527</v>
      </c>
      <c r="G213" s="1">
        <v>4.4800000000000004</v>
      </c>
      <c r="H213" s="1">
        <v>4767</v>
      </c>
      <c r="I213" s="1">
        <v>21356.16</v>
      </c>
      <c r="J213" s="1">
        <v>1792</v>
      </c>
      <c r="K213" s="1" t="s">
        <v>20</v>
      </c>
      <c r="L213" s="1">
        <v>23148.16</v>
      </c>
      <c r="M213" s="1">
        <v>694.44479999999999</v>
      </c>
      <c r="N213" s="1">
        <v>23842.605</v>
      </c>
      <c r="O213" s="1">
        <v>23840</v>
      </c>
      <c r="P213" s="7">
        <v>2.6048</v>
      </c>
    </row>
    <row r="214" spans="1:16">
      <c r="A214" s="1">
        <v>2423</v>
      </c>
      <c r="B214" s="15" t="s">
        <v>33</v>
      </c>
      <c r="C214" s="1" t="s">
        <v>51</v>
      </c>
      <c r="D214" s="1" t="s">
        <v>52</v>
      </c>
      <c r="E214" s="1" t="s">
        <v>53</v>
      </c>
      <c r="F214" s="1" t="s">
        <v>54</v>
      </c>
      <c r="G214" s="1">
        <v>4.51</v>
      </c>
      <c r="H214" s="1">
        <v>5033</v>
      </c>
      <c r="I214" s="1">
        <v>22698.83</v>
      </c>
      <c r="J214" s="1">
        <v>2706</v>
      </c>
      <c r="K214" s="1" t="s">
        <v>20</v>
      </c>
      <c r="L214" s="1">
        <v>25404.83</v>
      </c>
      <c r="M214" s="1">
        <v>762.14</v>
      </c>
      <c r="N214" s="1">
        <v>26166.97</v>
      </c>
      <c r="O214" s="1">
        <v>26160</v>
      </c>
      <c r="P214" s="7">
        <v>6.97</v>
      </c>
    </row>
    <row r="215" spans="1:16">
      <c r="A215" s="1">
        <v>2528</v>
      </c>
      <c r="B215" s="15" t="s">
        <v>314</v>
      </c>
      <c r="C215" s="1" t="s">
        <v>354</v>
      </c>
      <c r="D215" s="1" t="s">
        <v>62</v>
      </c>
      <c r="E215" s="1" t="s">
        <v>355</v>
      </c>
      <c r="F215" s="1" t="s">
        <v>356</v>
      </c>
      <c r="G215" s="1">
        <v>4.5599999999999996</v>
      </c>
      <c r="H215" s="1">
        <v>5003</v>
      </c>
      <c r="I215" s="1">
        <v>22813.68</v>
      </c>
      <c r="J215" s="1">
        <v>1824</v>
      </c>
      <c r="K215" s="1">
        <v>150</v>
      </c>
      <c r="L215" s="1">
        <v>24787.68</v>
      </c>
      <c r="M215" s="1">
        <v>743.63</v>
      </c>
      <c r="N215" s="1">
        <v>25531.31</v>
      </c>
      <c r="O215" s="1">
        <v>25530</v>
      </c>
      <c r="P215" s="7">
        <v>1.31</v>
      </c>
    </row>
    <row r="216" spans="1:16">
      <c r="A216" s="1">
        <v>2531</v>
      </c>
      <c r="B216" s="14" t="s">
        <v>368</v>
      </c>
      <c r="C216" s="1" t="s">
        <v>381</v>
      </c>
      <c r="D216" s="1" t="s">
        <v>57</v>
      </c>
      <c r="E216" s="1" t="s">
        <v>360</v>
      </c>
      <c r="F216" s="1" t="s">
        <v>382</v>
      </c>
      <c r="G216" s="1">
        <v>4.5599999999999996</v>
      </c>
      <c r="H216" s="1">
        <v>5020</v>
      </c>
      <c r="I216" s="1">
        <v>22891.200000000001</v>
      </c>
      <c r="J216" s="1">
        <v>1824</v>
      </c>
      <c r="K216" s="1">
        <v>150</v>
      </c>
      <c r="L216" s="1">
        <v>24865.200000000001</v>
      </c>
      <c r="M216" s="1">
        <v>745.96</v>
      </c>
      <c r="N216" s="1">
        <v>25611.16</v>
      </c>
      <c r="O216" s="1">
        <v>25600</v>
      </c>
      <c r="P216" s="7">
        <v>11.16</v>
      </c>
    </row>
    <row r="217" spans="1:16">
      <c r="A217" s="2">
        <v>2713</v>
      </c>
      <c r="B217" s="17" t="s">
        <v>745</v>
      </c>
      <c r="C217" s="2" t="s">
        <v>749</v>
      </c>
      <c r="D217" s="1" t="s">
        <v>69</v>
      </c>
      <c r="E217" s="2" t="s">
        <v>27</v>
      </c>
      <c r="F217" s="2" t="s">
        <v>750</v>
      </c>
      <c r="G217" s="2">
        <v>4.5999999999999996</v>
      </c>
      <c r="H217" s="2">
        <v>4865</v>
      </c>
      <c r="I217" s="2">
        <v>22379</v>
      </c>
      <c r="J217" s="2">
        <v>3200</v>
      </c>
      <c r="K217" s="2">
        <v>80</v>
      </c>
      <c r="L217" s="2">
        <v>25659</v>
      </c>
      <c r="M217" s="2">
        <v>769.77</v>
      </c>
      <c r="N217" s="2">
        <v>26428.77</v>
      </c>
      <c r="O217" s="2">
        <v>26420</v>
      </c>
      <c r="P217" s="8">
        <v>8.77</v>
      </c>
    </row>
    <row r="218" spans="1:16">
      <c r="A218" s="1">
        <v>2548</v>
      </c>
      <c r="B218" s="15" t="s">
        <v>491</v>
      </c>
      <c r="C218" s="1" t="s">
        <v>492</v>
      </c>
      <c r="D218" s="1" t="s">
        <v>45</v>
      </c>
      <c r="E218" s="1" t="s">
        <v>27</v>
      </c>
      <c r="F218" s="1" t="s">
        <v>493</v>
      </c>
      <c r="G218" s="1">
        <v>4.6100000000000003</v>
      </c>
      <c r="H218" s="1">
        <v>4871</v>
      </c>
      <c r="I218" s="1">
        <v>22455.31</v>
      </c>
      <c r="J218" s="1">
        <v>1844</v>
      </c>
      <c r="K218" s="1" t="s">
        <v>20</v>
      </c>
      <c r="L218" s="1">
        <v>24299.31</v>
      </c>
      <c r="M218" s="1">
        <v>728.97929999999997</v>
      </c>
      <c r="N218" s="1">
        <v>25028.289000000001</v>
      </c>
      <c r="O218" s="1">
        <v>25000</v>
      </c>
      <c r="P218" s="7">
        <v>28.289300000000001</v>
      </c>
    </row>
    <row r="219" spans="1:16">
      <c r="A219" s="2">
        <v>2710</v>
      </c>
      <c r="B219" s="16" t="s">
        <v>729</v>
      </c>
      <c r="C219" s="2" t="s">
        <v>740</v>
      </c>
      <c r="D219" s="1" t="s">
        <v>57</v>
      </c>
      <c r="E219" s="2" t="s">
        <v>271</v>
      </c>
      <c r="F219" s="2" t="s">
        <v>741</v>
      </c>
      <c r="G219" s="2">
        <v>4.63</v>
      </c>
      <c r="H219" s="2">
        <v>4850</v>
      </c>
      <c r="I219" s="2">
        <v>22455.5</v>
      </c>
      <c r="J219" s="2">
        <v>1944</v>
      </c>
      <c r="K219" s="2">
        <v>80</v>
      </c>
      <c r="L219" s="2">
        <v>24479.5</v>
      </c>
      <c r="M219" s="2">
        <v>734.39</v>
      </c>
      <c r="N219" s="2">
        <v>25213.89</v>
      </c>
      <c r="O219" s="2">
        <v>25200</v>
      </c>
      <c r="P219" s="8">
        <v>13.88</v>
      </c>
    </row>
    <row r="220" spans="1:16">
      <c r="A220" s="1">
        <v>2604</v>
      </c>
      <c r="B220" s="15" t="s">
        <v>505</v>
      </c>
      <c r="C220" s="1" t="s">
        <v>506</v>
      </c>
      <c r="D220" s="1" t="s">
        <v>65</v>
      </c>
      <c r="E220" s="1" t="s">
        <v>72</v>
      </c>
      <c r="F220" s="1" t="s">
        <v>507</v>
      </c>
      <c r="G220" s="1">
        <v>4.67</v>
      </c>
      <c r="H220" s="1">
        <v>4851</v>
      </c>
      <c r="I220" s="1">
        <v>22654.17</v>
      </c>
      <c r="J220" s="1">
        <v>1821.3</v>
      </c>
      <c r="K220" s="1">
        <v>2200</v>
      </c>
      <c r="L220" s="1">
        <v>26675.47</v>
      </c>
      <c r="M220" s="1">
        <v>800.26409999999998</v>
      </c>
      <c r="N220" s="1">
        <v>27475.734</v>
      </c>
      <c r="O220" s="1">
        <v>27470</v>
      </c>
      <c r="P220" s="7">
        <v>5.7340999999999998</v>
      </c>
    </row>
    <row r="221" spans="1:16">
      <c r="A221" s="1">
        <v>2442</v>
      </c>
      <c r="B221" s="14" t="s">
        <v>115</v>
      </c>
      <c r="C221" s="1" t="s">
        <v>116</v>
      </c>
      <c r="D221" s="1" t="s">
        <v>117</v>
      </c>
      <c r="E221" s="1" t="s">
        <v>118</v>
      </c>
      <c r="F221" s="1" t="s">
        <v>119</v>
      </c>
      <c r="G221" s="1">
        <v>4.7</v>
      </c>
      <c r="H221" s="1">
        <v>4980</v>
      </c>
      <c r="I221" s="1">
        <v>23406</v>
      </c>
      <c r="J221" s="1">
        <v>2820</v>
      </c>
      <c r="K221" s="1" t="s">
        <v>20</v>
      </c>
      <c r="L221" s="1">
        <v>26226</v>
      </c>
      <c r="M221" s="1">
        <v>786.78</v>
      </c>
      <c r="N221" s="1">
        <v>27012.78</v>
      </c>
      <c r="O221" s="1">
        <v>27010</v>
      </c>
      <c r="P221" s="7">
        <v>2.78</v>
      </c>
    </row>
    <row r="222" spans="1:16">
      <c r="A222" s="1">
        <v>2452</v>
      </c>
      <c r="B222" s="15" t="s">
        <v>146</v>
      </c>
      <c r="C222" s="1" t="s">
        <v>155</v>
      </c>
      <c r="D222" s="1" t="s">
        <v>156</v>
      </c>
      <c r="E222" s="1" t="s">
        <v>157</v>
      </c>
      <c r="F222" s="1" t="s">
        <v>158</v>
      </c>
      <c r="G222" s="1">
        <v>4.7</v>
      </c>
      <c r="H222" s="1">
        <v>4962</v>
      </c>
      <c r="I222" s="1">
        <v>23321.4</v>
      </c>
      <c r="J222" s="1">
        <v>2820</v>
      </c>
      <c r="K222" s="1" t="s">
        <v>20</v>
      </c>
      <c r="L222" s="1">
        <v>26141.4</v>
      </c>
      <c r="M222" s="1">
        <v>784.24</v>
      </c>
      <c r="N222" s="1">
        <v>26925.64</v>
      </c>
      <c r="O222" s="1">
        <v>26920</v>
      </c>
      <c r="P222" s="7">
        <v>5.64</v>
      </c>
    </row>
    <row r="223" spans="1:16">
      <c r="A223" s="1">
        <v>2603</v>
      </c>
      <c r="B223" s="14" t="s">
        <v>498</v>
      </c>
      <c r="C223" s="1" t="s">
        <v>503</v>
      </c>
      <c r="D223" s="1" t="s">
        <v>62</v>
      </c>
      <c r="E223" s="1" t="s">
        <v>72</v>
      </c>
      <c r="F223" s="1" t="s">
        <v>504</v>
      </c>
      <c r="G223" s="1">
        <v>4.72</v>
      </c>
      <c r="H223" s="1">
        <v>4851</v>
      </c>
      <c r="I223" s="1">
        <v>22896.720000000001</v>
      </c>
      <c r="J223" s="1">
        <v>1840.8</v>
      </c>
      <c r="K223" s="1">
        <v>1800</v>
      </c>
      <c r="L223" s="1">
        <v>26537.52</v>
      </c>
      <c r="M223" s="1">
        <v>796.12559999999996</v>
      </c>
      <c r="N223" s="1">
        <v>27333.646000000001</v>
      </c>
      <c r="O223" s="1">
        <v>27300</v>
      </c>
      <c r="P223" s="7">
        <v>33.645600000000002</v>
      </c>
    </row>
    <row r="224" spans="1:16">
      <c r="A224" s="1">
        <v>2476</v>
      </c>
      <c r="B224" s="14" t="s">
        <v>240</v>
      </c>
      <c r="C224" s="1" t="s">
        <v>246</v>
      </c>
      <c r="D224" s="1" t="s">
        <v>31</v>
      </c>
      <c r="E224" s="1" t="s">
        <v>247</v>
      </c>
      <c r="F224" s="1" t="s">
        <v>248</v>
      </c>
      <c r="G224" s="1">
        <v>4.76</v>
      </c>
      <c r="H224" s="1">
        <v>5041</v>
      </c>
      <c r="I224" s="1">
        <v>23995.16</v>
      </c>
      <c r="J224" s="1">
        <v>2856</v>
      </c>
      <c r="K224" s="1">
        <v>2000</v>
      </c>
      <c r="L224" s="1">
        <v>28851.16</v>
      </c>
      <c r="M224" s="1">
        <v>865.53</v>
      </c>
      <c r="N224" s="1">
        <v>29716.69</v>
      </c>
      <c r="O224" s="1">
        <v>29710</v>
      </c>
      <c r="P224" s="7">
        <v>6.69</v>
      </c>
    </row>
    <row r="225" spans="1:16">
      <c r="A225" s="1">
        <v>2473</v>
      </c>
      <c r="B225" s="15" t="s">
        <v>240</v>
      </c>
      <c r="C225" s="1" t="s">
        <v>241</v>
      </c>
      <c r="D225" s="1" t="s">
        <v>31</v>
      </c>
      <c r="E225" s="1" t="s">
        <v>144</v>
      </c>
      <c r="F225" s="1" t="s">
        <v>242</v>
      </c>
      <c r="G225" s="1">
        <v>4.7699999999999996</v>
      </c>
      <c r="H225" s="1">
        <v>5024</v>
      </c>
      <c r="I225" s="1">
        <v>23964.48</v>
      </c>
      <c r="J225" s="1">
        <v>2862</v>
      </c>
      <c r="K225" s="1" t="s">
        <v>20</v>
      </c>
      <c r="L225" s="1">
        <v>26826.48</v>
      </c>
      <c r="M225" s="1">
        <v>804.79</v>
      </c>
      <c r="N225" s="1">
        <v>27631.27</v>
      </c>
      <c r="O225" s="1">
        <v>27631</v>
      </c>
      <c r="P225" s="7">
        <v>0.27</v>
      </c>
    </row>
    <row r="226" spans="1:16">
      <c r="A226" s="2">
        <v>2671</v>
      </c>
      <c r="B226" s="17" t="s">
        <v>659</v>
      </c>
      <c r="C226" s="2" t="s">
        <v>660</v>
      </c>
      <c r="D226" s="1" t="s">
        <v>62</v>
      </c>
      <c r="E226" s="2" t="s">
        <v>661</v>
      </c>
      <c r="F226" s="2" t="s">
        <v>662</v>
      </c>
      <c r="G226" s="2">
        <v>4.7699999999999996</v>
      </c>
      <c r="H226" s="2">
        <v>4850</v>
      </c>
      <c r="I226" s="2">
        <v>23134.5</v>
      </c>
      <c r="J226" s="2">
        <v>2862</v>
      </c>
      <c r="K226" s="2" t="s">
        <v>20</v>
      </c>
      <c r="L226" s="2">
        <v>25996.5</v>
      </c>
      <c r="M226" s="2">
        <v>779.9</v>
      </c>
      <c r="N226" s="2">
        <v>26776.400000000001</v>
      </c>
      <c r="O226" s="2">
        <v>26700</v>
      </c>
      <c r="P226" s="8">
        <v>76.39</v>
      </c>
    </row>
    <row r="227" spans="1:16">
      <c r="A227" s="1">
        <v>2568</v>
      </c>
      <c r="B227" s="14" t="s">
        <v>399</v>
      </c>
      <c r="C227" s="1" t="s">
        <v>401</v>
      </c>
      <c r="D227" s="1" t="s">
        <v>87</v>
      </c>
      <c r="E227" s="1" t="s">
        <v>181</v>
      </c>
      <c r="F227" s="1" t="s">
        <v>402</v>
      </c>
      <c r="G227" s="1">
        <v>4.88</v>
      </c>
      <c r="H227" s="1">
        <v>5036</v>
      </c>
      <c r="I227" s="1">
        <v>24575.68</v>
      </c>
      <c r="J227" s="1">
        <v>1952</v>
      </c>
      <c r="K227" s="1" t="s">
        <v>20</v>
      </c>
      <c r="L227" s="1">
        <v>26527.68</v>
      </c>
      <c r="M227" s="1">
        <v>795.83</v>
      </c>
      <c r="N227" s="1">
        <v>27323.51</v>
      </c>
      <c r="O227" s="1">
        <v>27320</v>
      </c>
      <c r="P227" s="7">
        <v>3.51</v>
      </c>
    </row>
    <row r="228" spans="1:16">
      <c r="A228" s="2">
        <v>2646</v>
      </c>
      <c r="B228" s="16" t="s">
        <v>601</v>
      </c>
      <c r="C228" s="2" t="s">
        <v>602</v>
      </c>
      <c r="D228" s="1" t="s">
        <v>45</v>
      </c>
      <c r="E228" s="2" t="s">
        <v>157</v>
      </c>
      <c r="F228" s="2" t="s">
        <v>603</v>
      </c>
      <c r="G228" s="2">
        <v>4.92</v>
      </c>
      <c r="H228" s="2">
        <v>5103</v>
      </c>
      <c r="I228" s="2">
        <v>25106.76</v>
      </c>
      <c r="J228" s="2">
        <v>2952</v>
      </c>
      <c r="K228" s="2" t="s">
        <v>20</v>
      </c>
      <c r="L228" s="2">
        <v>28058.76</v>
      </c>
      <c r="M228" s="2">
        <v>841.76</v>
      </c>
      <c r="N228" s="2">
        <v>28900.52</v>
      </c>
      <c r="O228" s="2">
        <v>28900</v>
      </c>
      <c r="P228" s="8">
        <v>0.52</v>
      </c>
    </row>
    <row r="229" spans="1:16">
      <c r="A229" s="1">
        <v>2462</v>
      </c>
      <c r="B229" s="15" t="s">
        <v>193</v>
      </c>
      <c r="C229" s="1" t="s">
        <v>197</v>
      </c>
      <c r="D229" s="1" t="s">
        <v>198</v>
      </c>
      <c r="E229" s="1" t="s">
        <v>157</v>
      </c>
      <c r="F229" s="1" t="s">
        <v>200</v>
      </c>
      <c r="G229" s="1">
        <v>4.9400000000000004</v>
      </c>
      <c r="H229" s="1" t="s">
        <v>20</v>
      </c>
      <c r="I229" s="1" t="s">
        <v>20</v>
      </c>
      <c r="J229" s="1" t="s">
        <v>20</v>
      </c>
      <c r="K229" s="1" t="s">
        <v>20</v>
      </c>
      <c r="L229" s="1" t="s">
        <v>20</v>
      </c>
      <c r="M229" s="1" t="s">
        <v>20</v>
      </c>
      <c r="N229" s="1" t="s">
        <v>20</v>
      </c>
      <c r="O229" s="1" t="s">
        <v>20</v>
      </c>
      <c r="P229" s="7" t="s">
        <v>20</v>
      </c>
    </row>
    <row r="230" spans="1:16">
      <c r="A230" s="1">
        <v>2456</v>
      </c>
      <c r="B230" s="15" t="s">
        <v>170</v>
      </c>
      <c r="C230" s="1" t="s">
        <v>171</v>
      </c>
      <c r="D230" s="1" t="s">
        <v>172</v>
      </c>
      <c r="E230" s="1" t="s">
        <v>42</v>
      </c>
      <c r="F230" s="1" t="s">
        <v>173</v>
      </c>
      <c r="G230" s="1">
        <v>4.95</v>
      </c>
      <c r="H230" s="1" t="s">
        <v>20</v>
      </c>
      <c r="I230" s="1" t="s">
        <v>20</v>
      </c>
      <c r="J230" s="1" t="s">
        <v>20</v>
      </c>
      <c r="K230" s="1" t="s">
        <v>20</v>
      </c>
      <c r="L230" s="1" t="s">
        <v>20</v>
      </c>
      <c r="M230" s="1" t="s">
        <v>20</v>
      </c>
      <c r="N230" s="1" t="s">
        <v>20</v>
      </c>
      <c r="O230" s="1" t="s">
        <v>20</v>
      </c>
      <c r="P230" s="7" t="s">
        <v>20</v>
      </c>
    </row>
    <row r="231" spans="1:16">
      <c r="A231" s="1">
        <v>2497</v>
      </c>
      <c r="B231" s="15" t="s">
        <v>266</v>
      </c>
      <c r="C231" s="1" t="s">
        <v>297</v>
      </c>
      <c r="D231" s="1" t="s">
        <v>45</v>
      </c>
      <c r="E231" s="1" t="s">
        <v>53</v>
      </c>
      <c r="F231" s="1" t="s">
        <v>298</v>
      </c>
      <c r="G231" s="1">
        <v>5</v>
      </c>
      <c r="H231" s="1">
        <v>5013</v>
      </c>
      <c r="I231" s="1">
        <v>25065</v>
      </c>
      <c r="J231" s="1">
        <v>2000</v>
      </c>
      <c r="K231" s="1" t="s">
        <v>20</v>
      </c>
      <c r="L231" s="1">
        <v>27065</v>
      </c>
      <c r="M231" s="1">
        <v>811.95</v>
      </c>
      <c r="N231" s="1">
        <v>27876.95</v>
      </c>
      <c r="O231" s="1">
        <v>27870</v>
      </c>
      <c r="P231" s="7">
        <v>6.95</v>
      </c>
    </row>
    <row r="232" spans="1:16">
      <c r="A232" s="1">
        <v>2583</v>
      </c>
      <c r="B232" s="15" t="s">
        <v>433</v>
      </c>
      <c r="C232" s="1" t="s">
        <v>434</v>
      </c>
      <c r="D232" s="1" t="s">
        <v>38</v>
      </c>
      <c r="E232" s="1" t="s">
        <v>181</v>
      </c>
      <c r="F232" s="1" t="s">
        <v>435</v>
      </c>
      <c r="G232" s="1">
        <v>5.05</v>
      </c>
      <c r="H232" s="1">
        <v>4850</v>
      </c>
      <c r="I232" s="1">
        <v>24492.5</v>
      </c>
      <c r="J232" s="1">
        <v>3030</v>
      </c>
      <c r="K232" s="1" t="s">
        <v>20</v>
      </c>
      <c r="L232" s="1">
        <v>27522.5</v>
      </c>
      <c r="M232" s="1">
        <v>825.67499999999995</v>
      </c>
      <c r="N232" s="1">
        <v>28348.18</v>
      </c>
      <c r="O232" s="1">
        <v>28350</v>
      </c>
      <c r="P232" s="7">
        <v>-1.83</v>
      </c>
    </row>
    <row r="233" spans="1:16">
      <c r="A233" s="1">
        <v>2485</v>
      </c>
      <c r="B233" s="15" t="s">
        <v>266</v>
      </c>
      <c r="C233" s="1" t="s">
        <v>273</v>
      </c>
      <c r="D233" s="1" t="s">
        <v>38</v>
      </c>
      <c r="E233" s="1" t="s">
        <v>247</v>
      </c>
      <c r="F233" s="1" t="s">
        <v>274</v>
      </c>
      <c r="G233" s="1">
        <v>5.07</v>
      </c>
      <c r="H233" s="1">
        <v>5013</v>
      </c>
      <c r="I233" s="1">
        <v>25415.91</v>
      </c>
      <c r="J233" s="1">
        <v>2028</v>
      </c>
      <c r="K233" s="1">
        <v>2000</v>
      </c>
      <c r="L233" s="1">
        <v>29443.91</v>
      </c>
      <c r="M233" s="1">
        <v>883.32</v>
      </c>
      <c r="N233" s="1">
        <v>30327.23</v>
      </c>
      <c r="O233" s="1">
        <v>30320</v>
      </c>
      <c r="P233" s="7">
        <v>7.23</v>
      </c>
    </row>
    <row r="234" spans="1:16">
      <c r="A234" s="1">
        <v>2624</v>
      </c>
      <c r="B234" s="15" t="s">
        <v>551</v>
      </c>
      <c r="C234" s="1" t="s">
        <v>554</v>
      </c>
      <c r="D234" s="1" t="s">
        <v>52</v>
      </c>
      <c r="E234" s="1" t="s">
        <v>42</v>
      </c>
      <c r="F234" s="1" t="s">
        <v>555</v>
      </c>
      <c r="G234" s="1">
        <v>5.08</v>
      </c>
      <c r="H234" s="1">
        <v>4946</v>
      </c>
      <c r="I234" s="1">
        <v>25125.68</v>
      </c>
      <c r="J234" s="1">
        <v>3472</v>
      </c>
      <c r="K234" s="1">
        <v>200</v>
      </c>
      <c r="L234" s="1">
        <v>28797.68</v>
      </c>
      <c r="M234" s="1">
        <v>863.93039999999996</v>
      </c>
      <c r="N234" s="1">
        <v>29661.61</v>
      </c>
      <c r="O234" s="1">
        <v>29660</v>
      </c>
      <c r="P234" s="7">
        <v>1.6104000000000001</v>
      </c>
    </row>
    <row r="235" spans="1:16">
      <c r="A235" s="1">
        <v>2584</v>
      </c>
      <c r="B235" s="14" t="s">
        <v>433</v>
      </c>
      <c r="C235" s="1" t="s">
        <v>436</v>
      </c>
      <c r="D235" s="1" t="s">
        <v>31</v>
      </c>
      <c r="E235" s="1" t="s">
        <v>437</v>
      </c>
      <c r="F235" s="1" t="s">
        <v>438</v>
      </c>
      <c r="G235" s="1">
        <v>5.15</v>
      </c>
      <c r="H235" s="1">
        <v>4850</v>
      </c>
      <c r="I235" s="1">
        <v>24977.5</v>
      </c>
      <c r="J235" s="1">
        <v>3090</v>
      </c>
      <c r="K235" s="1">
        <v>100</v>
      </c>
      <c r="L235" s="1">
        <v>28167.5</v>
      </c>
      <c r="M235" s="1">
        <v>845.02499999999998</v>
      </c>
      <c r="N235" s="1">
        <v>29012.53</v>
      </c>
      <c r="O235" s="1">
        <v>29000</v>
      </c>
      <c r="P235" s="7">
        <v>12.53</v>
      </c>
    </row>
    <row r="236" spans="1:16">
      <c r="A236" s="1">
        <v>2569</v>
      </c>
      <c r="B236" s="15" t="s">
        <v>399</v>
      </c>
      <c r="C236" s="1" t="s">
        <v>403</v>
      </c>
      <c r="D236" s="1" t="s">
        <v>31</v>
      </c>
      <c r="E236" s="1" t="s">
        <v>360</v>
      </c>
      <c r="F236" s="1" t="s">
        <v>404</v>
      </c>
      <c r="G236" s="1">
        <v>5.2</v>
      </c>
      <c r="H236" s="1">
        <v>5036</v>
      </c>
      <c r="I236" s="1">
        <v>26187.200000000001</v>
      </c>
      <c r="J236" s="1">
        <v>2080</v>
      </c>
      <c r="K236" s="1">
        <v>200</v>
      </c>
      <c r="L236" s="1">
        <v>28467.200000000001</v>
      </c>
      <c r="M236" s="1">
        <v>854.02</v>
      </c>
      <c r="N236" s="1">
        <v>29321.22</v>
      </c>
      <c r="O236" s="1">
        <v>29320</v>
      </c>
      <c r="P236" s="7">
        <v>1.22</v>
      </c>
    </row>
    <row r="237" spans="1:16">
      <c r="A237" s="2">
        <v>2678</v>
      </c>
      <c r="B237" s="16" t="s">
        <v>670</v>
      </c>
      <c r="C237" s="2" t="s">
        <v>672</v>
      </c>
      <c r="D237" s="1" t="s">
        <v>45</v>
      </c>
      <c r="E237" s="2" t="s">
        <v>247</v>
      </c>
      <c r="F237" s="2" t="s">
        <v>673</v>
      </c>
      <c r="G237" s="2">
        <v>5.21</v>
      </c>
      <c r="H237" s="2">
        <v>4860</v>
      </c>
      <c r="I237" s="2">
        <v>25320.6</v>
      </c>
      <c r="J237" s="2">
        <v>3126</v>
      </c>
      <c r="K237" s="2">
        <v>1800</v>
      </c>
      <c r="L237" s="2">
        <v>30246.6</v>
      </c>
      <c r="M237" s="2">
        <v>907.4</v>
      </c>
      <c r="N237" s="2">
        <v>31154</v>
      </c>
      <c r="O237" s="2">
        <v>31000</v>
      </c>
      <c r="P237" s="8">
        <v>154</v>
      </c>
    </row>
    <row r="238" spans="1:16">
      <c r="A238" s="1">
        <v>2491</v>
      </c>
      <c r="B238" s="15" t="s">
        <v>266</v>
      </c>
      <c r="C238" s="1" t="s">
        <v>284</v>
      </c>
      <c r="D238" s="1" t="s">
        <v>17</v>
      </c>
      <c r="E238" s="1" t="s">
        <v>247</v>
      </c>
      <c r="F238" s="1" t="s">
        <v>285</v>
      </c>
      <c r="G238" s="1">
        <v>5.31</v>
      </c>
      <c r="H238" s="1">
        <v>5013</v>
      </c>
      <c r="I238" s="1">
        <v>26619.03</v>
      </c>
      <c r="J238" s="1">
        <v>2124</v>
      </c>
      <c r="K238" s="1">
        <v>1800</v>
      </c>
      <c r="L238" s="1">
        <v>30543.03</v>
      </c>
      <c r="M238" s="1">
        <v>916.29</v>
      </c>
      <c r="N238" s="1">
        <v>31459.32</v>
      </c>
      <c r="O238" s="1">
        <v>31450</v>
      </c>
      <c r="P238" s="7">
        <v>9.32</v>
      </c>
    </row>
    <row r="239" spans="1:16">
      <c r="A239" s="2">
        <v>2639</v>
      </c>
      <c r="B239" s="17" t="s">
        <v>586</v>
      </c>
      <c r="C239" s="2" t="s">
        <v>587</v>
      </c>
      <c r="D239" s="1" t="s">
        <v>62</v>
      </c>
      <c r="E239" s="2" t="s">
        <v>39</v>
      </c>
      <c r="F239" s="2" t="s">
        <v>588</v>
      </c>
      <c r="G239" s="2">
        <v>5.31</v>
      </c>
      <c r="H239" s="2">
        <v>4946</v>
      </c>
      <c r="I239" s="2">
        <v>26263.26</v>
      </c>
      <c r="J239" s="2">
        <v>3186</v>
      </c>
      <c r="K239" s="2" t="s">
        <v>20</v>
      </c>
      <c r="L239" s="2">
        <v>29449.26</v>
      </c>
      <c r="M239" s="2">
        <v>883.48</v>
      </c>
      <c r="N239" s="2">
        <v>30332.74</v>
      </c>
      <c r="O239" s="2">
        <v>30330</v>
      </c>
      <c r="P239" s="8">
        <v>2.74</v>
      </c>
    </row>
    <row r="240" spans="1:16">
      <c r="A240" s="1">
        <v>2540</v>
      </c>
      <c r="B240" s="15" t="s">
        <v>473</v>
      </c>
      <c r="C240" s="1" t="s">
        <v>388</v>
      </c>
      <c r="D240" s="1" t="s">
        <v>57</v>
      </c>
      <c r="E240" s="1" t="s">
        <v>42</v>
      </c>
      <c r="F240" s="1" t="s">
        <v>474</v>
      </c>
      <c r="G240" s="1">
        <v>5.32</v>
      </c>
      <c r="H240" s="1">
        <v>5041</v>
      </c>
      <c r="I240" s="1">
        <v>26818</v>
      </c>
      <c r="J240" s="1">
        <v>2128</v>
      </c>
      <c r="K240" s="1">
        <v>300</v>
      </c>
      <c r="L240" s="1">
        <v>29246</v>
      </c>
      <c r="M240" s="1">
        <v>877.38</v>
      </c>
      <c r="N240" s="1">
        <v>30123.38</v>
      </c>
      <c r="O240" s="1">
        <v>30120</v>
      </c>
      <c r="P240" s="7">
        <v>3.38</v>
      </c>
    </row>
    <row r="241" spans="1:16">
      <c r="A241" s="2">
        <v>2691</v>
      </c>
      <c r="B241" s="17" t="s">
        <v>686</v>
      </c>
      <c r="C241" s="2" t="s">
        <v>700</v>
      </c>
      <c r="D241" s="1" t="s">
        <v>62</v>
      </c>
      <c r="E241" s="2" t="s">
        <v>360</v>
      </c>
      <c r="F241" s="2" t="s">
        <v>701</v>
      </c>
      <c r="G241" s="2">
        <v>5.34</v>
      </c>
      <c r="H241" s="2">
        <v>4860</v>
      </c>
      <c r="I241" s="2">
        <v>25952.400000000001</v>
      </c>
      <c r="J241" s="2">
        <v>3204</v>
      </c>
      <c r="K241" s="2">
        <v>200</v>
      </c>
      <c r="L241" s="2">
        <v>29356.400000000001</v>
      </c>
      <c r="M241" s="2">
        <v>880.69</v>
      </c>
      <c r="N241" s="2">
        <v>30237.09</v>
      </c>
      <c r="O241" s="2">
        <v>30230</v>
      </c>
      <c r="P241" s="8">
        <v>7.09</v>
      </c>
    </row>
    <row r="242" spans="1:16">
      <c r="A242" s="2">
        <v>2649</v>
      </c>
      <c r="B242" s="17" t="s">
        <v>608</v>
      </c>
      <c r="C242" s="2" t="s">
        <v>611</v>
      </c>
      <c r="D242" s="1" t="s">
        <v>57</v>
      </c>
      <c r="E242" s="2" t="s">
        <v>72</v>
      </c>
      <c r="F242" s="2" t="s">
        <v>612</v>
      </c>
      <c r="G242" s="2">
        <v>5.36</v>
      </c>
      <c r="H242" s="2">
        <v>4890</v>
      </c>
      <c r="I242" s="2">
        <v>26210.400000000001</v>
      </c>
      <c r="J242" s="2">
        <v>3216</v>
      </c>
      <c r="K242" s="2">
        <v>2000</v>
      </c>
      <c r="L242" s="2">
        <v>31426.400000000001</v>
      </c>
      <c r="M242" s="2">
        <v>942.79</v>
      </c>
      <c r="N242" s="2">
        <v>32369.19</v>
      </c>
      <c r="O242" s="2">
        <v>32300</v>
      </c>
      <c r="P242" s="8">
        <v>69.19</v>
      </c>
    </row>
    <row r="243" spans="1:16">
      <c r="A243" s="1">
        <v>2516</v>
      </c>
      <c r="B243" s="14" t="s">
        <v>314</v>
      </c>
      <c r="C243" s="1" t="s">
        <v>334</v>
      </c>
      <c r="D243" s="1" t="s">
        <v>31</v>
      </c>
      <c r="E243" s="1" t="s">
        <v>181</v>
      </c>
      <c r="F243" s="1" t="s">
        <v>335</v>
      </c>
      <c r="G243" s="1">
        <v>5.48</v>
      </c>
      <c r="H243" s="1">
        <v>5003</v>
      </c>
      <c r="I243" s="1">
        <v>27416.44</v>
      </c>
      <c r="J243" s="1">
        <v>2192</v>
      </c>
      <c r="K243" s="1" t="s">
        <v>20</v>
      </c>
      <c r="L243" s="1">
        <v>29608.44</v>
      </c>
      <c r="M243" s="1">
        <v>888.25</v>
      </c>
      <c r="N243" s="1">
        <v>30496.69</v>
      </c>
      <c r="O243" s="1">
        <v>30490</v>
      </c>
      <c r="P243" s="7">
        <v>6.69</v>
      </c>
    </row>
    <row r="244" spans="1:16">
      <c r="A244" s="1">
        <v>2498</v>
      </c>
      <c r="B244" s="14" t="s">
        <v>266</v>
      </c>
      <c r="C244" s="1" t="s">
        <v>299</v>
      </c>
      <c r="D244" s="1" t="s">
        <v>48</v>
      </c>
      <c r="E244" s="1" t="s">
        <v>181</v>
      </c>
      <c r="F244" s="1" t="s">
        <v>300</v>
      </c>
      <c r="G244" s="1">
        <v>5.5</v>
      </c>
      <c r="H244" s="1">
        <v>5013</v>
      </c>
      <c r="I244" s="1">
        <v>27571.5</v>
      </c>
      <c r="J244" s="1">
        <v>2200</v>
      </c>
      <c r="K244" s="1" t="s">
        <v>20</v>
      </c>
      <c r="L244" s="1">
        <v>29771.5</v>
      </c>
      <c r="M244" s="1">
        <v>893.15</v>
      </c>
      <c r="N244" s="1">
        <v>30664.65</v>
      </c>
      <c r="O244" s="1">
        <v>30660</v>
      </c>
      <c r="P244" s="7">
        <v>4.6500000000000004</v>
      </c>
    </row>
    <row r="245" spans="1:16">
      <c r="A245" s="1">
        <v>2511</v>
      </c>
      <c r="B245" s="15" t="s">
        <v>314</v>
      </c>
      <c r="C245" s="1" t="s">
        <v>325</v>
      </c>
      <c r="D245" s="1" t="s">
        <v>17</v>
      </c>
      <c r="E245" s="1" t="s">
        <v>271</v>
      </c>
      <c r="F245" s="1" t="s">
        <v>326</v>
      </c>
      <c r="G245" s="1">
        <v>5.67</v>
      </c>
      <c r="H245" s="1">
        <v>5003</v>
      </c>
      <c r="I245" s="1">
        <v>28367.01</v>
      </c>
      <c r="J245" s="1">
        <v>3128</v>
      </c>
      <c r="K245" s="1" t="s">
        <v>20</v>
      </c>
      <c r="L245" s="1">
        <v>31495.01</v>
      </c>
      <c r="M245" s="1">
        <v>944.85</v>
      </c>
      <c r="N245" s="1">
        <v>32439.86</v>
      </c>
      <c r="O245" s="1">
        <v>32400</v>
      </c>
      <c r="P245" s="7">
        <v>39.86</v>
      </c>
    </row>
    <row r="246" spans="1:16">
      <c r="A246" s="1">
        <v>2523</v>
      </c>
      <c r="B246" s="15" t="s">
        <v>314</v>
      </c>
      <c r="C246" s="1" t="s">
        <v>348</v>
      </c>
      <c r="D246" s="1" t="s">
        <v>65</v>
      </c>
      <c r="E246" s="1" t="s">
        <v>247</v>
      </c>
      <c r="F246" s="1" t="s">
        <v>349</v>
      </c>
      <c r="G246" s="1">
        <v>5.72</v>
      </c>
      <c r="H246" s="1">
        <v>5003</v>
      </c>
      <c r="I246" s="1">
        <v>28617.16</v>
      </c>
      <c r="J246" s="1">
        <v>2288</v>
      </c>
      <c r="K246" s="1">
        <v>1800</v>
      </c>
      <c r="L246" s="1">
        <v>32705.16</v>
      </c>
      <c r="M246" s="1">
        <v>981.15</v>
      </c>
      <c r="N246" s="1">
        <v>33686.31</v>
      </c>
      <c r="O246" s="1">
        <v>33680</v>
      </c>
      <c r="P246" s="7">
        <v>6.31</v>
      </c>
    </row>
    <row r="247" spans="1:16">
      <c r="A247" s="1">
        <v>2462</v>
      </c>
      <c r="B247" s="14" t="s">
        <v>193</v>
      </c>
      <c r="C247" s="1" t="s">
        <v>197</v>
      </c>
      <c r="D247" s="1" t="s">
        <v>198</v>
      </c>
      <c r="E247" s="1" t="s">
        <v>157</v>
      </c>
      <c r="F247" s="1" t="s">
        <v>199</v>
      </c>
      <c r="G247" s="1">
        <v>6.02</v>
      </c>
      <c r="H247" s="1" t="s">
        <v>20</v>
      </c>
      <c r="I247" s="1" t="s">
        <v>20</v>
      </c>
      <c r="J247" s="1" t="s">
        <v>20</v>
      </c>
      <c r="K247" s="1" t="s">
        <v>20</v>
      </c>
      <c r="L247" s="1" t="s">
        <v>20</v>
      </c>
      <c r="M247" s="1" t="s">
        <v>20</v>
      </c>
      <c r="N247" s="1" t="s">
        <v>20</v>
      </c>
      <c r="O247" s="1" t="s">
        <v>20</v>
      </c>
      <c r="P247" s="7" t="s">
        <v>20</v>
      </c>
    </row>
    <row r="248" spans="1:16">
      <c r="A248" s="1">
        <v>2515</v>
      </c>
      <c r="B248" s="15" t="s">
        <v>314</v>
      </c>
      <c r="C248" s="1" t="s">
        <v>56</v>
      </c>
      <c r="D248" s="1" t="s">
        <v>38</v>
      </c>
      <c r="E248" s="1" t="s">
        <v>27</v>
      </c>
      <c r="F248" s="1" t="s">
        <v>333</v>
      </c>
      <c r="G248" s="1">
        <v>6.13</v>
      </c>
      <c r="H248" s="1">
        <v>5003</v>
      </c>
      <c r="I248" s="1">
        <v>30668.39</v>
      </c>
      <c r="J248" s="1">
        <v>2452</v>
      </c>
      <c r="K248" s="1" t="s">
        <v>20</v>
      </c>
      <c r="L248" s="1">
        <v>33120.39</v>
      </c>
      <c r="M248" s="1">
        <v>993.61</v>
      </c>
      <c r="N248" s="1">
        <v>34114</v>
      </c>
      <c r="O248" s="1">
        <v>34100</v>
      </c>
      <c r="P248" s="7">
        <v>14</v>
      </c>
    </row>
    <row r="249" spans="1:16">
      <c r="A249" s="1">
        <v>2630</v>
      </c>
      <c r="B249" s="15" t="s">
        <v>567</v>
      </c>
      <c r="C249" s="1" t="s">
        <v>568</v>
      </c>
      <c r="D249" s="1" t="s">
        <v>31</v>
      </c>
      <c r="E249" s="1" t="s">
        <v>72</v>
      </c>
      <c r="F249" s="1" t="s">
        <v>569</v>
      </c>
      <c r="G249" s="1">
        <v>6.13</v>
      </c>
      <c r="H249" s="1">
        <v>4932</v>
      </c>
      <c r="I249" s="1">
        <v>30233.16</v>
      </c>
      <c r="J249" s="1">
        <v>3678</v>
      </c>
      <c r="K249" s="1">
        <v>2000</v>
      </c>
      <c r="L249" s="1">
        <v>35911.160000000003</v>
      </c>
      <c r="M249" s="1">
        <v>1077.3348000000001</v>
      </c>
      <c r="N249" s="1">
        <v>36988.495000000003</v>
      </c>
      <c r="O249" s="1">
        <v>36980</v>
      </c>
      <c r="P249" s="7">
        <v>8.4947999999999997</v>
      </c>
    </row>
    <row r="250" spans="1:16">
      <c r="A250" s="2">
        <v>2705</v>
      </c>
      <c r="B250" s="17" t="s">
        <v>729</v>
      </c>
      <c r="C250" s="2" t="s">
        <v>730</v>
      </c>
      <c r="D250" s="1" t="s">
        <v>69</v>
      </c>
      <c r="E250" s="2" t="s">
        <v>437</v>
      </c>
      <c r="F250" s="2" t="s">
        <v>731</v>
      </c>
      <c r="G250" s="2">
        <v>6.17</v>
      </c>
      <c r="H250" s="2">
        <v>4860</v>
      </c>
      <c r="I250" s="2">
        <v>29986.2</v>
      </c>
      <c r="J250" s="2">
        <v>3085</v>
      </c>
      <c r="K250" s="2">
        <v>80</v>
      </c>
      <c r="L250" s="2">
        <v>33151.199999999997</v>
      </c>
      <c r="M250" s="2">
        <v>994.54</v>
      </c>
      <c r="N250" s="2">
        <v>34145.74</v>
      </c>
      <c r="O250" s="2">
        <v>34136</v>
      </c>
      <c r="P250" s="8">
        <v>9.74</v>
      </c>
    </row>
    <row r="251" spans="1:16">
      <c r="A251" s="1">
        <v>2620</v>
      </c>
      <c r="B251" s="15" t="s">
        <v>542</v>
      </c>
      <c r="C251" s="1" t="s">
        <v>543</v>
      </c>
      <c r="D251" s="1" t="s">
        <v>38</v>
      </c>
      <c r="E251" s="1" t="s">
        <v>372</v>
      </c>
      <c r="F251" s="1" t="s">
        <v>544</v>
      </c>
      <c r="G251" s="1">
        <v>6.18</v>
      </c>
      <c r="H251" s="1">
        <v>4850</v>
      </c>
      <c r="I251" s="1">
        <v>29973</v>
      </c>
      <c r="J251" s="1">
        <v>2472</v>
      </c>
      <c r="K251" s="1">
        <v>80</v>
      </c>
      <c r="L251" s="1">
        <v>32525</v>
      </c>
      <c r="M251" s="1">
        <v>975.75</v>
      </c>
      <c r="N251" s="1">
        <v>33500.75</v>
      </c>
      <c r="O251" s="1">
        <v>33500</v>
      </c>
      <c r="P251" s="7">
        <v>0.75</v>
      </c>
    </row>
    <row r="252" spans="1:16">
      <c r="A252" s="1">
        <v>2622</v>
      </c>
      <c r="B252" s="15" t="s">
        <v>548</v>
      </c>
      <c r="C252" s="1" t="s">
        <v>549</v>
      </c>
      <c r="D252" s="1" t="s">
        <v>45</v>
      </c>
      <c r="E252" s="1" t="s">
        <v>72</v>
      </c>
      <c r="F252" s="1" t="s">
        <v>550</v>
      </c>
      <c r="G252" s="1">
        <v>6.22</v>
      </c>
      <c r="H252" s="1">
        <v>4904</v>
      </c>
      <c r="I252" s="1">
        <v>30502.880000000001</v>
      </c>
      <c r="J252" s="1">
        <v>3732</v>
      </c>
      <c r="K252" s="1">
        <v>2500</v>
      </c>
      <c r="L252" s="1">
        <v>36734.879999999997</v>
      </c>
      <c r="M252" s="1">
        <v>1102.0463999999999</v>
      </c>
      <c r="N252" s="1">
        <v>37836.925999999999</v>
      </c>
      <c r="O252" s="1">
        <v>37800</v>
      </c>
      <c r="P252" s="7">
        <v>36.926400000000001</v>
      </c>
    </row>
    <row r="253" spans="1:16">
      <c r="A253" s="1">
        <v>2481</v>
      </c>
      <c r="B253" s="15" t="s">
        <v>261</v>
      </c>
      <c r="C253" s="1" t="s">
        <v>262</v>
      </c>
      <c r="D253" s="1" t="s">
        <v>57</v>
      </c>
      <c r="E253" s="1" t="s">
        <v>247</v>
      </c>
      <c r="F253" s="1" t="s">
        <v>263</v>
      </c>
      <c r="G253" s="1">
        <v>6.27</v>
      </c>
      <c r="H253" s="1">
        <v>4999</v>
      </c>
      <c r="I253" s="1">
        <v>31343.73</v>
      </c>
      <c r="J253" s="1">
        <v>2108</v>
      </c>
      <c r="K253" s="1">
        <v>2000</v>
      </c>
      <c r="L253" s="1">
        <v>35451.730000000003</v>
      </c>
      <c r="M253" s="1">
        <v>1063.55</v>
      </c>
      <c r="N253" s="1">
        <v>36515.279999999999</v>
      </c>
      <c r="O253" s="1">
        <v>36500</v>
      </c>
      <c r="P253" s="7">
        <v>15.28</v>
      </c>
    </row>
    <row r="254" spans="1:16">
      <c r="A254" s="1">
        <v>2517</v>
      </c>
      <c r="B254" s="15" t="s">
        <v>314</v>
      </c>
      <c r="C254" s="1" t="s">
        <v>336</v>
      </c>
      <c r="D254" s="1" t="s">
        <v>45</v>
      </c>
      <c r="E254" s="1" t="s">
        <v>181</v>
      </c>
      <c r="F254" s="1" t="s">
        <v>337</v>
      </c>
      <c r="G254" s="1">
        <v>6.49</v>
      </c>
      <c r="H254" s="1">
        <v>5003</v>
      </c>
      <c r="I254" s="1">
        <v>32469.47</v>
      </c>
      <c r="J254" s="1">
        <v>2596</v>
      </c>
      <c r="K254" s="1" t="s">
        <v>20</v>
      </c>
      <c r="L254" s="1">
        <v>35065.47</v>
      </c>
      <c r="M254" s="1">
        <v>1051.96</v>
      </c>
      <c r="N254" s="1">
        <v>36117.43</v>
      </c>
      <c r="O254" s="1">
        <v>36100</v>
      </c>
      <c r="P254" s="7">
        <v>17.43</v>
      </c>
    </row>
    <row r="255" spans="1:16">
      <c r="A255" s="2">
        <v>2689</v>
      </c>
      <c r="B255" s="17" t="s">
        <v>686</v>
      </c>
      <c r="C255" s="2" t="s">
        <v>695</v>
      </c>
      <c r="D255" s="1" t="s">
        <v>57</v>
      </c>
      <c r="E255" s="2" t="s">
        <v>584</v>
      </c>
      <c r="F255" s="2" t="s">
        <v>696</v>
      </c>
      <c r="G255" s="2">
        <v>6.49</v>
      </c>
      <c r="H255" s="2">
        <v>4860</v>
      </c>
      <c r="I255" s="2">
        <v>31541.4</v>
      </c>
      <c r="J255" s="2">
        <v>4404</v>
      </c>
      <c r="K255" s="2" t="s">
        <v>20</v>
      </c>
      <c r="L255" s="2">
        <v>35945.4</v>
      </c>
      <c r="M255" s="2">
        <v>1078.3599999999999</v>
      </c>
      <c r="N255" s="2">
        <v>37023.760000000002</v>
      </c>
      <c r="O255" s="2">
        <v>37000</v>
      </c>
      <c r="P255" s="8">
        <v>23.76</v>
      </c>
    </row>
    <row r="256" spans="1:16">
      <c r="A256" s="2">
        <v>2698</v>
      </c>
      <c r="B256" s="16" t="s">
        <v>707</v>
      </c>
      <c r="C256" s="2" t="s">
        <v>715</v>
      </c>
      <c r="D256" s="1" t="s">
        <v>45</v>
      </c>
      <c r="E256" s="2" t="s">
        <v>181</v>
      </c>
      <c r="F256" s="2" t="s">
        <v>716</v>
      </c>
      <c r="G256" s="2">
        <v>6.5</v>
      </c>
      <c r="H256" s="2">
        <v>4850</v>
      </c>
      <c r="I256" s="2">
        <v>31525</v>
      </c>
      <c r="J256" s="2">
        <v>3900</v>
      </c>
      <c r="K256" s="2" t="s">
        <v>20</v>
      </c>
      <c r="L256" s="2">
        <v>35425</v>
      </c>
      <c r="M256" s="2">
        <v>1062.75</v>
      </c>
      <c r="N256" s="2">
        <v>36487.75</v>
      </c>
      <c r="O256" s="2">
        <v>36480</v>
      </c>
      <c r="P256" s="8">
        <v>7.75</v>
      </c>
    </row>
    <row r="257" spans="1:16">
      <c r="A257" s="1">
        <v>2462</v>
      </c>
      <c r="B257" s="14" t="s">
        <v>193</v>
      </c>
      <c r="C257" s="1" t="s">
        <v>197</v>
      </c>
      <c r="D257" s="1" t="s">
        <v>198</v>
      </c>
      <c r="E257" s="1" t="s">
        <v>201</v>
      </c>
      <c r="F257" s="1" t="s">
        <v>202</v>
      </c>
      <c r="G257" s="1">
        <v>6.67</v>
      </c>
      <c r="H257" s="1">
        <v>5008</v>
      </c>
      <c r="I257" s="1">
        <v>88291.04</v>
      </c>
      <c r="J257" s="1">
        <v>10578</v>
      </c>
      <c r="K257" s="1">
        <v>300</v>
      </c>
      <c r="L257" s="1">
        <v>99169.04</v>
      </c>
      <c r="M257" s="1">
        <v>2975.07</v>
      </c>
      <c r="N257" s="1">
        <v>102144.11</v>
      </c>
      <c r="O257" s="1">
        <v>102144</v>
      </c>
      <c r="P257" s="7">
        <v>0.11</v>
      </c>
    </row>
    <row r="258" spans="1:16">
      <c r="A258" s="2">
        <v>2653</v>
      </c>
      <c r="B258" s="17" t="s">
        <v>608</v>
      </c>
      <c r="C258" s="2" t="s">
        <v>619</v>
      </c>
      <c r="D258" s="1" t="s">
        <v>69</v>
      </c>
      <c r="E258" s="2" t="s">
        <v>372</v>
      </c>
      <c r="F258" s="2" t="s">
        <v>620</v>
      </c>
      <c r="G258" s="2">
        <v>6.71</v>
      </c>
      <c r="H258" s="2">
        <v>4890</v>
      </c>
      <c r="I258" s="2">
        <v>32811.9</v>
      </c>
      <c r="J258" s="2">
        <v>4026</v>
      </c>
      <c r="K258" s="2">
        <v>100</v>
      </c>
      <c r="L258" s="2">
        <v>36937.9</v>
      </c>
      <c r="M258" s="2">
        <v>1108.1400000000001</v>
      </c>
      <c r="N258" s="2">
        <v>38046.04</v>
      </c>
      <c r="O258" s="2">
        <v>38040</v>
      </c>
      <c r="P258" s="8">
        <v>6.04</v>
      </c>
    </row>
    <row r="259" spans="1:16">
      <c r="A259" s="1">
        <v>2447</v>
      </c>
      <c r="B259" s="15" t="s">
        <v>134</v>
      </c>
      <c r="C259" s="1" t="s">
        <v>135</v>
      </c>
      <c r="D259" s="1" t="s">
        <v>136</v>
      </c>
      <c r="E259" s="1" t="s">
        <v>39</v>
      </c>
      <c r="F259" s="1" t="s">
        <v>137</v>
      </c>
      <c r="G259" s="1">
        <v>6.93</v>
      </c>
      <c r="H259" s="1">
        <v>5023</v>
      </c>
      <c r="I259" s="1">
        <v>34809.39</v>
      </c>
      <c r="J259" s="1">
        <v>4158</v>
      </c>
      <c r="K259" s="1" t="s">
        <v>20</v>
      </c>
      <c r="L259" s="1">
        <v>38967.39</v>
      </c>
      <c r="M259" s="1">
        <v>1169.02</v>
      </c>
      <c r="N259" s="1">
        <v>40136.410000000003</v>
      </c>
      <c r="O259" s="1">
        <v>40080</v>
      </c>
      <c r="P259" s="7">
        <v>56.41</v>
      </c>
    </row>
    <row r="260" spans="1:16">
      <c r="A260" s="1">
        <v>2490</v>
      </c>
      <c r="B260" s="14" t="s">
        <v>266</v>
      </c>
      <c r="C260" s="1" t="s">
        <v>282</v>
      </c>
      <c r="D260" s="1" t="s">
        <v>87</v>
      </c>
      <c r="E260" s="1" t="s">
        <v>181</v>
      </c>
      <c r="F260" s="1" t="s">
        <v>283</v>
      </c>
      <c r="G260" s="1">
        <v>6.99</v>
      </c>
      <c r="H260" s="1">
        <v>5013</v>
      </c>
      <c r="I260" s="1">
        <v>35040.870000000003</v>
      </c>
      <c r="J260" s="1">
        <v>2796</v>
      </c>
      <c r="K260" s="1" t="s">
        <v>20</v>
      </c>
      <c r="L260" s="1">
        <v>37836.870000000003</v>
      </c>
      <c r="M260" s="1">
        <v>1135.1099999999999</v>
      </c>
      <c r="N260" s="1">
        <v>38971.980000000003</v>
      </c>
      <c r="O260" s="1">
        <v>38970</v>
      </c>
      <c r="P260" s="7">
        <v>1.98</v>
      </c>
    </row>
    <row r="261" spans="1:16">
      <c r="A261" s="2">
        <v>2669</v>
      </c>
      <c r="B261" s="17" t="s">
        <v>650</v>
      </c>
      <c r="C261" s="2" t="s">
        <v>655</v>
      </c>
      <c r="D261" s="1" t="s">
        <v>57</v>
      </c>
      <c r="E261" s="2" t="s">
        <v>271</v>
      </c>
      <c r="F261" s="2" t="s">
        <v>656</v>
      </c>
      <c r="G261" s="2">
        <v>7.22</v>
      </c>
      <c r="H261" s="2">
        <v>4890</v>
      </c>
      <c r="I261" s="2">
        <v>35305.800000000003</v>
      </c>
      <c r="J261" s="2">
        <v>4332</v>
      </c>
      <c r="K261" s="2">
        <v>100</v>
      </c>
      <c r="L261" s="2">
        <v>39737.800000000003</v>
      </c>
      <c r="M261" s="2">
        <v>1192.1300000000001</v>
      </c>
      <c r="N261" s="2">
        <v>40929.93</v>
      </c>
      <c r="O261" s="2">
        <v>40800</v>
      </c>
      <c r="P261" s="8">
        <v>129.93</v>
      </c>
    </row>
    <row r="262" spans="1:16">
      <c r="A262" s="1">
        <v>2556</v>
      </c>
      <c r="B262" s="14" t="s">
        <v>314</v>
      </c>
      <c r="C262" s="1" t="s">
        <v>366</v>
      </c>
      <c r="D262" s="1" t="s">
        <v>35</v>
      </c>
      <c r="E262" s="1" t="s">
        <v>22</v>
      </c>
      <c r="F262" s="1" t="s">
        <v>367</v>
      </c>
      <c r="G262" s="1">
        <v>7.36</v>
      </c>
      <c r="H262" s="1">
        <v>5003</v>
      </c>
      <c r="I262" s="1">
        <v>36822.080000000002</v>
      </c>
      <c r="J262" s="1">
        <v>4408</v>
      </c>
      <c r="K262" s="1">
        <v>250</v>
      </c>
      <c r="L262" s="1">
        <v>41480.080000000002</v>
      </c>
      <c r="M262" s="1">
        <v>1244.4000000000001</v>
      </c>
      <c r="N262" s="1">
        <v>42724.480000000003</v>
      </c>
      <c r="O262" s="1">
        <v>42600</v>
      </c>
      <c r="P262" s="7">
        <v>124.48</v>
      </c>
    </row>
    <row r="263" spans="1:16">
      <c r="A263" s="2">
        <v>2709</v>
      </c>
      <c r="B263" s="17" t="s">
        <v>729</v>
      </c>
      <c r="C263" s="2" t="s">
        <v>738</v>
      </c>
      <c r="D263" s="1" t="s">
        <v>57</v>
      </c>
      <c r="E263" s="2" t="s">
        <v>181</v>
      </c>
      <c r="F263" s="2" t="s">
        <v>739</v>
      </c>
      <c r="G263" s="2">
        <v>7.37</v>
      </c>
      <c r="H263" s="2">
        <v>4830</v>
      </c>
      <c r="I263" s="2">
        <v>35597.1</v>
      </c>
      <c r="J263" s="2">
        <v>3095</v>
      </c>
      <c r="K263" s="2" t="s">
        <v>20</v>
      </c>
      <c r="L263" s="2">
        <v>38692.1</v>
      </c>
      <c r="M263" s="2">
        <v>1160.76</v>
      </c>
      <c r="N263" s="2">
        <v>39852.86</v>
      </c>
      <c r="O263" s="2">
        <v>39850</v>
      </c>
      <c r="P263" s="8">
        <v>2.86</v>
      </c>
    </row>
    <row r="264" spans="1:16">
      <c r="A264" s="1">
        <v>2421</v>
      </c>
      <c r="B264" s="15" t="s">
        <v>33</v>
      </c>
      <c r="C264" s="1" t="s">
        <v>44</v>
      </c>
      <c r="D264" s="1" t="s">
        <v>45</v>
      </c>
      <c r="E264" s="1" t="s">
        <v>27</v>
      </c>
      <c r="F264" s="1" t="s">
        <v>46</v>
      </c>
      <c r="G264" s="1">
        <v>7.43</v>
      </c>
      <c r="H264" s="1">
        <v>5033</v>
      </c>
      <c r="I264" s="1">
        <v>37395.19</v>
      </c>
      <c r="J264" s="1">
        <v>4458</v>
      </c>
      <c r="K264" s="1" t="s">
        <v>20</v>
      </c>
      <c r="L264" s="1">
        <v>41853.19</v>
      </c>
      <c r="M264" s="1">
        <v>1255.56</v>
      </c>
      <c r="N264" s="1">
        <v>43108.75</v>
      </c>
      <c r="O264" s="1">
        <v>43100</v>
      </c>
      <c r="P264" s="7">
        <v>8.75</v>
      </c>
    </row>
    <row r="265" spans="1:16">
      <c r="A265" s="1">
        <v>2606</v>
      </c>
      <c r="B265" s="15" t="s">
        <v>505</v>
      </c>
      <c r="C265" s="1" t="s">
        <v>509</v>
      </c>
      <c r="D265" s="1" t="s">
        <v>31</v>
      </c>
      <c r="E265" s="1" t="s">
        <v>39</v>
      </c>
      <c r="F265" s="1" t="s">
        <v>510</v>
      </c>
      <c r="G265" s="1">
        <v>7.46</v>
      </c>
      <c r="H265" s="1">
        <v>4851</v>
      </c>
      <c r="I265" s="1">
        <v>36188.46</v>
      </c>
      <c r="J265" s="1">
        <v>2909.4</v>
      </c>
      <c r="K265" s="1" t="s">
        <v>20</v>
      </c>
      <c r="L265" s="1">
        <v>39097.86</v>
      </c>
      <c r="M265" s="1">
        <v>1172.9358</v>
      </c>
      <c r="N265" s="1">
        <v>40270.796000000002</v>
      </c>
      <c r="O265" s="1">
        <v>40260</v>
      </c>
      <c r="P265" s="7">
        <v>10.7958</v>
      </c>
    </row>
    <row r="266" spans="1:16">
      <c r="A266" s="2">
        <v>2667</v>
      </c>
      <c r="B266" s="17" t="s">
        <v>650</v>
      </c>
      <c r="C266" s="2" t="s">
        <v>651</v>
      </c>
      <c r="D266" s="1" t="s">
        <v>48</v>
      </c>
      <c r="E266" s="2" t="s">
        <v>181</v>
      </c>
      <c r="F266" s="2" t="s">
        <v>652</v>
      </c>
      <c r="G266" s="2">
        <v>7.46</v>
      </c>
      <c r="H266" s="2">
        <v>4833</v>
      </c>
      <c r="I266" s="2">
        <v>36054.18</v>
      </c>
      <c r="J266" s="2">
        <v>4476</v>
      </c>
      <c r="K266" s="2" t="s">
        <v>20</v>
      </c>
      <c r="L266" s="2">
        <v>40530.18</v>
      </c>
      <c r="M266" s="2">
        <v>1215.9100000000001</v>
      </c>
      <c r="N266" s="2">
        <v>41746.089999999997</v>
      </c>
      <c r="O266" s="2">
        <v>41740</v>
      </c>
      <c r="P266" s="8">
        <v>6.09</v>
      </c>
    </row>
    <row r="267" spans="1:16">
      <c r="A267" s="2">
        <v>2681</v>
      </c>
      <c r="B267" s="17" t="s">
        <v>670</v>
      </c>
      <c r="C267" s="2" t="s">
        <v>642</v>
      </c>
      <c r="D267" s="1" t="s">
        <v>57</v>
      </c>
      <c r="E267" s="2" t="s">
        <v>72</v>
      </c>
      <c r="F267" s="2" t="s">
        <v>678</v>
      </c>
      <c r="G267" s="2">
        <v>7.65</v>
      </c>
      <c r="H267" s="2">
        <v>4860</v>
      </c>
      <c r="I267" s="2">
        <v>37179</v>
      </c>
      <c r="J267" s="2">
        <v>4590</v>
      </c>
      <c r="K267" s="2">
        <v>1800</v>
      </c>
      <c r="L267" s="2">
        <v>43569</v>
      </c>
      <c r="M267" s="2">
        <v>1307.07</v>
      </c>
      <c r="N267" s="2">
        <v>44876.07</v>
      </c>
      <c r="O267" s="2">
        <v>44876</v>
      </c>
      <c r="P267" s="8">
        <v>7.0000000000000007E-2</v>
      </c>
    </row>
    <row r="268" spans="1:16">
      <c r="A268" s="1">
        <v>2521</v>
      </c>
      <c r="B268" s="15" t="s">
        <v>314</v>
      </c>
      <c r="C268" s="1" t="s">
        <v>342</v>
      </c>
      <c r="D268" s="1" t="s">
        <v>57</v>
      </c>
      <c r="E268" s="1" t="s">
        <v>344</v>
      </c>
      <c r="F268" s="1" t="s">
        <v>345</v>
      </c>
      <c r="G268" s="1">
        <v>7.7</v>
      </c>
      <c r="H268" s="1">
        <v>5003</v>
      </c>
      <c r="I268" s="1">
        <v>38523.1</v>
      </c>
      <c r="J268" s="1">
        <v>3724</v>
      </c>
      <c r="K268" s="1" t="s">
        <v>20</v>
      </c>
      <c r="L268" s="1">
        <v>42247.1</v>
      </c>
      <c r="M268" s="1">
        <v>1267.4100000000001</v>
      </c>
      <c r="N268" s="1">
        <v>43514.51</v>
      </c>
      <c r="O268" s="1">
        <v>43000</v>
      </c>
      <c r="P268" s="7">
        <v>514.51</v>
      </c>
    </row>
    <row r="269" spans="1:16">
      <c r="A269" s="1">
        <v>2439</v>
      </c>
      <c r="B269" s="15" t="s">
        <v>104</v>
      </c>
      <c r="C269" s="1" t="s">
        <v>105</v>
      </c>
      <c r="D269" s="1" t="s">
        <v>106</v>
      </c>
      <c r="E269" s="1" t="s">
        <v>107</v>
      </c>
      <c r="F269" s="1" t="s">
        <v>108</v>
      </c>
      <c r="G269" s="1">
        <v>7.88</v>
      </c>
      <c r="H269" s="1">
        <v>4971</v>
      </c>
      <c r="I269" s="1">
        <v>39171.480000000003</v>
      </c>
      <c r="J269" s="1">
        <v>4728</v>
      </c>
      <c r="K269" s="1" t="s">
        <v>20</v>
      </c>
      <c r="L269" s="1">
        <v>43899.48</v>
      </c>
      <c r="M269" s="1">
        <v>1316.98</v>
      </c>
      <c r="N269" s="1">
        <v>45216.46</v>
      </c>
      <c r="O269" s="1">
        <v>45200</v>
      </c>
      <c r="P269" s="7">
        <v>16.46</v>
      </c>
    </row>
    <row r="270" spans="1:16">
      <c r="A270" s="2">
        <v>2720</v>
      </c>
      <c r="B270" s="16" t="s">
        <v>745</v>
      </c>
      <c r="C270" s="2" t="s">
        <v>763</v>
      </c>
      <c r="D270" s="1" t="s">
        <v>52</v>
      </c>
      <c r="E270" s="2" t="s">
        <v>27</v>
      </c>
      <c r="F270" s="2" t="s">
        <v>764</v>
      </c>
      <c r="G270" s="2">
        <v>8.0399999999999991</v>
      </c>
      <c r="H270" s="2">
        <v>3940</v>
      </c>
      <c r="I270" s="2">
        <v>31677.599999999999</v>
      </c>
      <c r="J270" s="2">
        <v>4604</v>
      </c>
      <c r="K270" s="2" t="s">
        <v>20</v>
      </c>
      <c r="L270" s="2">
        <v>36281.599999999999</v>
      </c>
      <c r="M270" s="2">
        <v>1088.45</v>
      </c>
      <c r="N270" s="2">
        <v>37370.050000000003</v>
      </c>
      <c r="O270" s="2">
        <v>37370</v>
      </c>
      <c r="P270" s="8">
        <v>0.05</v>
      </c>
    </row>
    <row r="271" spans="1:16">
      <c r="A271" s="2">
        <v>2642</v>
      </c>
      <c r="B271" s="17" t="s">
        <v>591</v>
      </c>
      <c r="C271" s="2" t="s">
        <v>592</v>
      </c>
      <c r="D271" s="1" t="s">
        <v>69</v>
      </c>
      <c r="E271" s="2" t="s">
        <v>181</v>
      </c>
      <c r="F271" s="2" t="s">
        <v>593</v>
      </c>
      <c r="G271" s="2">
        <v>8.06</v>
      </c>
      <c r="H271" s="2">
        <v>4957</v>
      </c>
      <c r="I271" s="2">
        <v>39953.42</v>
      </c>
      <c r="J271" s="2">
        <v>4836</v>
      </c>
      <c r="K271" s="2" t="s">
        <v>20</v>
      </c>
      <c r="L271" s="2">
        <v>44789.42</v>
      </c>
      <c r="M271" s="2">
        <v>1343.68</v>
      </c>
      <c r="N271" s="2">
        <v>46133.1</v>
      </c>
      <c r="O271" s="2">
        <v>46132</v>
      </c>
      <c r="P271" s="8">
        <v>1.1000000000000001</v>
      </c>
    </row>
    <row r="272" spans="1:16">
      <c r="A272" s="2">
        <v>2717</v>
      </c>
      <c r="B272" s="17" t="s">
        <v>745</v>
      </c>
      <c r="C272" s="1" t="s">
        <v>757</v>
      </c>
      <c r="D272" s="1" t="s">
        <v>31</v>
      </c>
      <c r="E272" s="2" t="s">
        <v>72</v>
      </c>
      <c r="F272" s="2" t="s">
        <v>758</v>
      </c>
      <c r="G272" s="2">
        <v>8.3800000000000008</v>
      </c>
      <c r="H272" s="2">
        <v>4865</v>
      </c>
      <c r="I272" s="2">
        <v>40768.699999999997</v>
      </c>
      <c r="J272" s="2">
        <v>3918</v>
      </c>
      <c r="K272" s="2">
        <v>2400</v>
      </c>
      <c r="L272" s="2">
        <v>47086.7</v>
      </c>
      <c r="M272" s="2">
        <v>1412.6</v>
      </c>
      <c r="N272" s="2">
        <v>48499.3</v>
      </c>
      <c r="O272" s="2">
        <v>48381</v>
      </c>
      <c r="P272" s="8">
        <v>118.3</v>
      </c>
    </row>
    <row r="273" spans="1:16">
      <c r="A273" s="2">
        <v>2673</v>
      </c>
      <c r="B273" s="17" t="s">
        <v>665</v>
      </c>
      <c r="C273" s="2" t="s">
        <v>666</v>
      </c>
      <c r="D273" s="1" t="s">
        <v>69</v>
      </c>
      <c r="E273" s="2" t="s">
        <v>247</v>
      </c>
      <c r="F273" s="2" t="s">
        <v>667</v>
      </c>
      <c r="G273" s="2">
        <v>8.4600000000000009</v>
      </c>
      <c r="H273" s="2">
        <v>4865</v>
      </c>
      <c r="I273" s="2">
        <v>41157.9</v>
      </c>
      <c r="J273" s="2">
        <v>5076</v>
      </c>
      <c r="K273" s="2">
        <v>5000</v>
      </c>
      <c r="L273" s="2">
        <v>51233.9</v>
      </c>
      <c r="M273" s="2">
        <v>1537.02</v>
      </c>
      <c r="N273" s="2">
        <v>52770.92</v>
      </c>
      <c r="O273" s="2">
        <v>52700</v>
      </c>
      <c r="P273" s="8">
        <v>70.92</v>
      </c>
    </row>
    <row r="274" spans="1:16">
      <c r="A274" s="2">
        <v>2708</v>
      </c>
      <c r="B274" s="16" t="s">
        <v>729</v>
      </c>
      <c r="C274" s="2" t="s">
        <v>736</v>
      </c>
      <c r="D274" s="1" t="s">
        <v>52</v>
      </c>
      <c r="E274" s="2" t="s">
        <v>27</v>
      </c>
      <c r="F274" s="2" t="s">
        <v>737</v>
      </c>
      <c r="G274" s="2">
        <v>8.56</v>
      </c>
      <c r="H274" s="2">
        <v>4830</v>
      </c>
      <c r="I274" s="2">
        <v>41344.800000000003</v>
      </c>
      <c r="J274" s="2">
        <v>3595</v>
      </c>
      <c r="K274" s="2" t="s">
        <v>20</v>
      </c>
      <c r="L274" s="2">
        <v>44939.8</v>
      </c>
      <c r="M274" s="2">
        <v>1348.19</v>
      </c>
      <c r="N274" s="2">
        <v>46287.99</v>
      </c>
      <c r="O274" s="2">
        <v>46200</v>
      </c>
      <c r="P274" s="8">
        <v>87.99</v>
      </c>
    </row>
    <row r="275" spans="1:16">
      <c r="A275" s="2">
        <v>2714</v>
      </c>
      <c r="B275" s="16" t="s">
        <v>745</v>
      </c>
      <c r="C275" s="2" t="s">
        <v>751</v>
      </c>
      <c r="D275" s="1" t="s">
        <v>31</v>
      </c>
      <c r="E275" s="2" t="s">
        <v>157</v>
      </c>
      <c r="F275" s="2" t="s">
        <v>752</v>
      </c>
      <c r="G275" s="2">
        <v>9.0399999999999991</v>
      </c>
      <c r="H275" s="2">
        <v>4865</v>
      </c>
      <c r="I275" s="2">
        <v>43979.6</v>
      </c>
      <c r="J275" s="2">
        <v>3796.8</v>
      </c>
      <c r="K275" s="2">
        <v>200</v>
      </c>
      <c r="L275" s="2">
        <v>47976.4</v>
      </c>
      <c r="M275" s="2">
        <v>1439.29</v>
      </c>
      <c r="N275" s="2">
        <v>49415.69</v>
      </c>
      <c r="O275" s="2">
        <v>49400</v>
      </c>
      <c r="P275" s="8">
        <v>15.69</v>
      </c>
    </row>
    <row r="276" spans="1:16">
      <c r="A276" s="1">
        <v>2512</v>
      </c>
      <c r="B276" s="14" t="s">
        <v>314</v>
      </c>
      <c r="C276" s="1" t="s">
        <v>327</v>
      </c>
      <c r="D276" s="1" t="s">
        <v>26</v>
      </c>
      <c r="E276" s="1" t="s">
        <v>328</v>
      </c>
      <c r="F276" s="1" t="s">
        <v>20</v>
      </c>
      <c r="G276" s="1">
        <v>10</v>
      </c>
      <c r="H276" s="1">
        <v>5003</v>
      </c>
      <c r="I276" s="1">
        <v>50030</v>
      </c>
      <c r="J276" s="1">
        <v>4000</v>
      </c>
      <c r="K276" s="1" t="s">
        <v>20</v>
      </c>
      <c r="L276" s="1">
        <v>54030</v>
      </c>
      <c r="M276" s="1">
        <v>1620.9</v>
      </c>
      <c r="N276" s="1">
        <v>55650.9</v>
      </c>
      <c r="O276" s="1">
        <v>55650</v>
      </c>
      <c r="P276" s="7">
        <v>0.9</v>
      </c>
    </row>
    <row r="277" spans="1:16">
      <c r="A277" s="1">
        <v>2546</v>
      </c>
      <c r="B277" s="15" t="s">
        <v>485</v>
      </c>
      <c r="C277" s="1" t="s">
        <v>486</v>
      </c>
      <c r="D277" s="1" t="s">
        <v>38</v>
      </c>
      <c r="E277" s="1" t="s">
        <v>72</v>
      </c>
      <c r="F277" s="1" t="s">
        <v>487</v>
      </c>
      <c r="G277" s="1">
        <v>10.050000000000001</v>
      </c>
      <c r="H277" s="1">
        <v>4696</v>
      </c>
      <c r="I277" s="1">
        <v>47194.8</v>
      </c>
      <c r="J277" s="1">
        <v>4020</v>
      </c>
      <c r="K277" s="1">
        <v>2200</v>
      </c>
      <c r="L277" s="1">
        <v>53414.8</v>
      </c>
      <c r="M277" s="1">
        <v>1602.444</v>
      </c>
      <c r="N277" s="1">
        <v>55017.243999999999</v>
      </c>
      <c r="O277" s="1">
        <v>55000</v>
      </c>
      <c r="P277" s="7">
        <v>17.244</v>
      </c>
    </row>
    <row r="278" spans="1:16">
      <c r="A278" s="2">
        <v>2719</v>
      </c>
      <c r="B278" s="17" t="s">
        <v>745</v>
      </c>
      <c r="C278" s="2" t="s">
        <v>761</v>
      </c>
      <c r="D278" s="1" t="s">
        <v>48</v>
      </c>
      <c r="E278" s="2" t="s">
        <v>437</v>
      </c>
      <c r="F278" s="2" t="s">
        <v>762</v>
      </c>
      <c r="G278" s="2">
        <v>10.1</v>
      </c>
      <c r="H278" s="2">
        <v>4865</v>
      </c>
      <c r="I278" s="2">
        <v>49136.5</v>
      </c>
      <c r="J278" s="2">
        <v>5005</v>
      </c>
      <c r="K278" s="2">
        <v>160</v>
      </c>
      <c r="L278" s="2">
        <v>54301.5</v>
      </c>
      <c r="M278" s="2">
        <v>1629.05</v>
      </c>
      <c r="N278" s="2">
        <v>55930.55</v>
      </c>
      <c r="O278" s="2">
        <v>55930</v>
      </c>
      <c r="P278" s="8">
        <v>0.54</v>
      </c>
    </row>
    <row r="279" spans="1:16">
      <c r="A279" s="1">
        <v>2469</v>
      </c>
      <c r="B279" s="15" t="s">
        <v>224</v>
      </c>
      <c r="C279" s="1" t="s">
        <v>225</v>
      </c>
      <c r="D279" s="1" t="s">
        <v>226</v>
      </c>
      <c r="E279" s="1" t="s">
        <v>39</v>
      </c>
      <c r="F279" s="1" t="s">
        <v>227</v>
      </c>
      <c r="G279" s="1">
        <v>10.41</v>
      </c>
      <c r="H279" s="1">
        <v>5008</v>
      </c>
      <c r="I279" s="1">
        <v>52133.279999999999</v>
      </c>
      <c r="J279" s="1">
        <v>6246</v>
      </c>
      <c r="K279" s="1" t="s">
        <v>20</v>
      </c>
      <c r="L279" s="1">
        <v>58379.28</v>
      </c>
      <c r="M279" s="1">
        <v>1751.38</v>
      </c>
      <c r="N279" s="1">
        <v>60130.66</v>
      </c>
      <c r="O279" s="1">
        <v>60100</v>
      </c>
      <c r="P279" s="7">
        <v>30.66</v>
      </c>
    </row>
    <row r="280" spans="1:16">
      <c r="A280" s="1">
        <v>2424</v>
      </c>
      <c r="B280" s="14" t="s">
        <v>55</v>
      </c>
      <c r="C280" s="1" t="s">
        <v>56</v>
      </c>
      <c r="D280" s="1" t="s">
        <v>57</v>
      </c>
      <c r="E280" s="1" t="s">
        <v>58</v>
      </c>
      <c r="F280" s="1" t="s">
        <v>59</v>
      </c>
      <c r="G280" s="1">
        <v>10.44</v>
      </c>
      <c r="H280" s="1">
        <v>5033</v>
      </c>
      <c r="I280" s="1">
        <v>52544.52</v>
      </c>
      <c r="J280" s="1">
        <v>6264</v>
      </c>
      <c r="K280" s="1" t="s">
        <v>20</v>
      </c>
      <c r="L280" s="1">
        <v>58808.52</v>
      </c>
      <c r="M280" s="1">
        <v>1764.26</v>
      </c>
      <c r="N280" s="1">
        <v>60572.78</v>
      </c>
      <c r="O280" s="1">
        <v>60570</v>
      </c>
      <c r="P280" s="7">
        <v>2.78</v>
      </c>
    </row>
    <row r="281" spans="1:16">
      <c r="A281" s="2">
        <v>2692</v>
      </c>
      <c r="B281" s="16" t="s">
        <v>686</v>
      </c>
      <c r="C281" s="2" t="s">
        <v>702</v>
      </c>
      <c r="D281" s="1" t="s">
        <v>65</v>
      </c>
      <c r="E281" s="2" t="s">
        <v>703</v>
      </c>
      <c r="F281" s="2" t="s">
        <v>704</v>
      </c>
      <c r="G281" s="2">
        <v>10.72</v>
      </c>
      <c r="H281" s="2">
        <v>4860</v>
      </c>
      <c r="I281" s="2">
        <v>52099.199999999997</v>
      </c>
      <c r="J281" s="2">
        <v>6432</v>
      </c>
      <c r="K281" s="2" t="s">
        <v>20</v>
      </c>
      <c r="L281" s="2">
        <v>58531.199999999997</v>
      </c>
      <c r="M281" s="2">
        <v>1755.94</v>
      </c>
      <c r="N281" s="2">
        <v>60287.14</v>
      </c>
      <c r="O281" s="2">
        <v>60280</v>
      </c>
      <c r="P281" s="8">
        <v>7.14</v>
      </c>
    </row>
    <row r="282" spans="1:16">
      <c r="A282" s="1">
        <v>2621</v>
      </c>
      <c r="B282" s="14" t="s">
        <v>545</v>
      </c>
      <c r="C282" s="1" t="s">
        <v>546</v>
      </c>
      <c r="D282" s="1" t="s">
        <v>31</v>
      </c>
      <c r="E282" s="1" t="s">
        <v>39</v>
      </c>
      <c r="F282" s="1" t="s">
        <v>547</v>
      </c>
      <c r="G282" s="1">
        <v>10.86</v>
      </c>
      <c r="H282" s="1">
        <v>4785</v>
      </c>
      <c r="I282" s="1">
        <v>51965.1</v>
      </c>
      <c r="J282" s="1">
        <v>4344</v>
      </c>
      <c r="K282" s="1" t="s">
        <v>20</v>
      </c>
      <c r="L282" s="1">
        <v>56309.1</v>
      </c>
      <c r="M282" s="1">
        <v>1689.2729999999999</v>
      </c>
      <c r="N282" s="1">
        <v>57998.373</v>
      </c>
      <c r="O282" s="1">
        <v>57990</v>
      </c>
      <c r="P282" s="7">
        <v>8.3729999999999993</v>
      </c>
    </row>
    <row r="283" spans="1:16">
      <c r="A283" s="2">
        <v>2715</v>
      </c>
      <c r="B283" s="17" t="s">
        <v>745</v>
      </c>
      <c r="C283" s="2" t="s">
        <v>753</v>
      </c>
      <c r="D283" s="1" t="s">
        <v>35</v>
      </c>
      <c r="E283" s="2" t="s">
        <v>27</v>
      </c>
      <c r="F283" s="2" t="s">
        <v>754</v>
      </c>
      <c r="G283" s="2">
        <v>10.87</v>
      </c>
      <c r="H283" s="2">
        <v>4865</v>
      </c>
      <c r="I283" s="2">
        <v>52882.55</v>
      </c>
      <c r="J283" s="2">
        <v>5064</v>
      </c>
      <c r="K283" s="2">
        <v>80</v>
      </c>
      <c r="L283" s="2">
        <v>58026.55</v>
      </c>
      <c r="M283" s="2">
        <v>1740.8</v>
      </c>
      <c r="N283" s="2">
        <v>59767.35</v>
      </c>
      <c r="O283" s="2">
        <v>59760</v>
      </c>
      <c r="P283" s="8">
        <v>7.35</v>
      </c>
    </row>
    <row r="284" spans="1:16">
      <c r="A284" s="1">
        <v>2419</v>
      </c>
      <c r="B284" s="15" t="s">
        <v>33</v>
      </c>
      <c r="C284" s="1" t="s">
        <v>37</v>
      </c>
      <c r="D284" s="1" t="s">
        <v>38</v>
      </c>
      <c r="E284" s="1" t="s">
        <v>39</v>
      </c>
      <c r="F284" s="1" t="s">
        <v>40</v>
      </c>
      <c r="G284" s="1">
        <v>11.09</v>
      </c>
      <c r="H284" s="1">
        <v>5033</v>
      </c>
      <c r="I284" s="1">
        <v>55815.97</v>
      </c>
      <c r="J284" s="1">
        <v>6654</v>
      </c>
      <c r="K284" s="1" t="s">
        <v>20</v>
      </c>
      <c r="L284" s="1">
        <v>62469.97</v>
      </c>
      <c r="M284" s="1">
        <v>1874.06</v>
      </c>
      <c r="N284" s="1">
        <v>64344.03</v>
      </c>
      <c r="O284" s="1">
        <v>64300</v>
      </c>
      <c r="P284" s="7">
        <v>44</v>
      </c>
    </row>
    <row r="285" spans="1:16">
      <c r="A285" s="1">
        <v>2505</v>
      </c>
      <c r="B285" s="15" t="s">
        <v>314</v>
      </c>
      <c r="C285" s="1" t="s">
        <v>315</v>
      </c>
      <c r="D285" s="1" t="s">
        <v>38</v>
      </c>
      <c r="E285" s="1" t="s">
        <v>316</v>
      </c>
      <c r="F285" s="1" t="s">
        <v>317</v>
      </c>
      <c r="G285" s="1">
        <v>11.22</v>
      </c>
      <c r="H285" s="1">
        <v>5030</v>
      </c>
      <c r="I285" s="1">
        <v>56436.6</v>
      </c>
      <c r="J285" s="1">
        <v>4488</v>
      </c>
      <c r="K285" s="1" t="s">
        <v>20</v>
      </c>
      <c r="L285" s="1">
        <v>60924.6</v>
      </c>
      <c r="M285" s="1">
        <v>1827.74</v>
      </c>
      <c r="N285" s="1">
        <v>62752.34</v>
      </c>
      <c r="O285" s="1">
        <v>62750</v>
      </c>
      <c r="P285" s="7">
        <v>2.34</v>
      </c>
    </row>
    <row r="286" spans="1:16">
      <c r="A286" s="2">
        <v>2657</v>
      </c>
      <c r="B286" s="16" t="s">
        <v>627</v>
      </c>
      <c r="C286" s="2" t="s">
        <v>630</v>
      </c>
      <c r="D286" s="1" t="s">
        <v>45</v>
      </c>
      <c r="E286" s="2" t="s">
        <v>181</v>
      </c>
      <c r="F286" s="2" t="s">
        <v>631</v>
      </c>
      <c r="G286" s="2">
        <v>11.94</v>
      </c>
      <c r="H286" s="2">
        <v>4905</v>
      </c>
      <c r="I286" s="2">
        <v>58565.7</v>
      </c>
      <c r="J286" s="2">
        <v>7164</v>
      </c>
      <c r="K286" s="2" t="s">
        <v>20</v>
      </c>
      <c r="L286" s="2">
        <v>65729.7</v>
      </c>
      <c r="M286" s="2">
        <v>1971.89</v>
      </c>
      <c r="N286" s="2">
        <v>67701.59</v>
      </c>
      <c r="O286" s="2">
        <v>67700</v>
      </c>
      <c r="P286" s="8">
        <v>1.59</v>
      </c>
    </row>
    <row r="287" spans="1:16">
      <c r="A287" s="1">
        <v>2634</v>
      </c>
      <c r="B287" s="15" t="s">
        <v>570</v>
      </c>
      <c r="C287" s="1" t="s">
        <v>574</v>
      </c>
      <c r="D287" s="1" t="s">
        <v>45</v>
      </c>
      <c r="E287" s="1" t="s">
        <v>27</v>
      </c>
      <c r="F287" s="1" t="s">
        <v>575</v>
      </c>
      <c r="G287" s="1">
        <v>12.21</v>
      </c>
      <c r="H287" s="1">
        <v>4927</v>
      </c>
      <c r="I287" s="1">
        <v>60158.67</v>
      </c>
      <c r="J287" s="1">
        <v>7692</v>
      </c>
      <c r="K287" s="1">
        <v>180</v>
      </c>
      <c r="L287" s="1">
        <v>68030.67</v>
      </c>
      <c r="M287" s="1">
        <v>2040.9201</v>
      </c>
      <c r="N287" s="1">
        <v>70071.59</v>
      </c>
      <c r="O287" s="1">
        <v>70000</v>
      </c>
      <c r="P287" s="7">
        <v>71.590100000000007</v>
      </c>
    </row>
    <row r="288" spans="1:16">
      <c r="A288" s="1">
        <v>2444</v>
      </c>
      <c r="B288" s="14" t="s">
        <v>120</v>
      </c>
      <c r="C288" s="1" t="s">
        <v>124</v>
      </c>
      <c r="D288" s="1" t="s">
        <v>125</v>
      </c>
      <c r="E288" s="1" t="s">
        <v>126</v>
      </c>
      <c r="F288" s="1" t="s">
        <v>127</v>
      </c>
      <c r="G288" s="1">
        <v>12.7</v>
      </c>
      <c r="H288" s="1">
        <v>4962</v>
      </c>
      <c r="I288" s="1">
        <v>63017.4</v>
      </c>
      <c r="J288" s="1">
        <v>7620</v>
      </c>
      <c r="K288" s="1" t="s">
        <v>20</v>
      </c>
      <c r="L288" s="1">
        <v>70637.399999999994</v>
      </c>
      <c r="M288" s="1">
        <v>2119.12</v>
      </c>
      <c r="N288" s="1">
        <v>72756.52</v>
      </c>
      <c r="O288" s="1">
        <v>72750</v>
      </c>
      <c r="P288" s="7">
        <v>6.52</v>
      </c>
    </row>
    <row r="289" spans="1:16">
      <c r="A289" s="1">
        <v>2553</v>
      </c>
      <c r="B289" s="15" t="s">
        <v>314</v>
      </c>
      <c r="C289" s="1" t="s">
        <v>362</v>
      </c>
      <c r="D289" s="1" t="s">
        <v>17</v>
      </c>
      <c r="E289" s="1" t="s">
        <v>181</v>
      </c>
      <c r="F289" s="1" t="s">
        <v>363</v>
      </c>
      <c r="G289" s="1">
        <v>13.23</v>
      </c>
      <c r="H289" s="1">
        <v>5003</v>
      </c>
      <c r="I289" s="1">
        <v>66189.69</v>
      </c>
      <c r="J289" s="1">
        <v>5292</v>
      </c>
      <c r="K289" s="1" t="s">
        <v>20</v>
      </c>
      <c r="L289" s="1">
        <v>71481.69</v>
      </c>
      <c r="M289" s="1">
        <v>2144.4499999999998</v>
      </c>
      <c r="N289" s="1">
        <v>73626.14</v>
      </c>
      <c r="O289" s="1">
        <v>73626</v>
      </c>
      <c r="P289" s="7">
        <v>0.14000000000000001</v>
      </c>
    </row>
    <row r="290" spans="1:16">
      <c r="A290" s="1">
        <v>2567</v>
      </c>
      <c r="B290" s="15" t="s">
        <v>399</v>
      </c>
      <c r="C290" s="1" t="s">
        <v>294</v>
      </c>
      <c r="D290" s="1" t="s">
        <v>87</v>
      </c>
      <c r="E290" s="1" t="s">
        <v>271</v>
      </c>
      <c r="F290" s="1" t="s">
        <v>400</v>
      </c>
      <c r="G290" s="1">
        <v>15.01</v>
      </c>
      <c r="H290" s="1">
        <v>5036</v>
      </c>
      <c r="I290" s="1">
        <v>75590.36</v>
      </c>
      <c r="J290" s="1">
        <v>6004</v>
      </c>
      <c r="K290" s="1">
        <v>100</v>
      </c>
      <c r="L290" s="1">
        <v>81694.36</v>
      </c>
      <c r="M290" s="1">
        <v>2450.83</v>
      </c>
      <c r="N290" s="1">
        <v>84145.19</v>
      </c>
      <c r="O290" s="1">
        <v>84145</v>
      </c>
      <c r="P290" s="7">
        <v>0.19</v>
      </c>
    </row>
    <row r="291" spans="1:16">
      <c r="A291" s="1">
        <v>2496</v>
      </c>
      <c r="B291" s="14" t="s">
        <v>266</v>
      </c>
      <c r="C291" s="1" t="s">
        <v>294</v>
      </c>
      <c r="D291" s="1" t="s">
        <v>31</v>
      </c>
      <c r="E291" s="1" t="s">
        <v>295</v>
      </c>
      <c r="F291" s="1" t="s">
        <v>296</v>
      </c>
      <c r="G291" s="1">
        <v>15.23</v>
      </c>
      <c r="H291" s="1">
        <v>5013</v>
      </c>
      <c r="I291" s="1">
        <v>76347.990000000005</v>
      </c>
      <c r="J291" s="1">
        <v>6092</v>
      </c>
      <c r="K291" s="1" t="s">
        <v>20</v>
      </c>
      <c r="L291" s="1">
        <v>82439.990000000005</v>
      </c>
      <c r="M291" s="1">
        <v>2473.1999999999998</v>
      </c>
      <c r="N291" s="1">
        <v>84913.19</v>
      </c>
      <c r="O291" s="1">
        <v>84900</v>
      </c>
      <c r="P291" s="7">
        <v>13.19</v>
      </c>
    </row>
    <row r="292" spans="1:16">
      <c r="A292" s="2">
        <v>2706</v>
      </c>
      <c r="B292" s="16" t="s">
        <v>729</v>
      </c>
      <c r="C292" s="2" t="s">
        <v>732</v>
      </c>
      <c r="D292" s="1" t="s">
        <v>45</v>
      </c>
      <c r="E292" s="2" t="s">
        <v>27</v>
      </c>
      <c r="F292" s="2" t="s">
        <v>733</v>
      </c>
      <c r="G292" s="2">
        <v>15.38</v>
      </c>
      <c r="H292" s="2">
        <v>5003</v>
      </c>
      <c r="I292" s="2">
        <v>76946.14</v>
      </c>
      <c r="J292" s="2">
        <v>9228</v>
      </c>
      <c r="K292" s="2" t="s">
        <v>20</v>
      </c>
      <c r="L292" s="2">
        <v>86174.14</v>
      </c>
      <c r="M292" s="2">
        <v>2585.2199999999998</v>
      </c>
      <c r="N292" s="2">
        <v>88759.360000000001</v>
      </c>
      <c r="O292" s="2">
        <v>88500</v>
      </c>
      <c r="P292" s="8">
        <v>259.36</v>
      </c>
    </row>
    <row r="293" spans="1:16">
      <c r="A293" s="1">
        <v>2507</v>
      </c>
      <c r="B293" s="15" t="s">
        <v>314</v>
      </c>
      <c r="C293" s="1" t="s">
        <v>318</v>
      </c>
      <c r="D293" s="1" t="s">
        <v>62</v>
      </c>
      <c r="E293" s="1" t="s">
        <v>27</v>
      </c>
      <c r="F293" s="1" t="s">
        <v>319</v>
      </c>
      <c r="G293" s="1">
        <v>15.56</v>
      </c>
      <c r="H293" s="1">
        <v>5003</v>
      </c>
      <c r="I293" s="1">
        <v>77846.679999999993</v>
      </c>
      <c r="J293" s="1">
        <v>6224</v>
      </c>
      <c r="K293" s="1" t="s">
        <v>20</v>
      </c>
      <c r="L293" s="1">
        <v>84070.68</v>
      </c>
      <c r="M293" s="1">
        <v>2522.12</v>
      </c>
      <c r="N293" s="1">
        <v>86592.8</v>
      </c>
      <c r="O293" s="1">
        <v>86590</v>
      </c>
      <c r="P293" s="7">
        <v>2.8</v>
      </c>
    </row>
    <row r="294" spans="1:16">
      <c r="A294" s="1">
        <v>2607</v>
      </c>
      <c r="B294" s="14" t="s">
        <v>505</v>
      </c>
      <c r="C294" s="1" t="s">
        <v>511</v>
      </c>
      <c r="D294" s="1" t="s">
        <v>35</v>
      </c>
      <c r="E294" s="1" t="s">
        <v>512</v>
      </c>
      <c r="F294" s="1" t="s">
        <v>513</v>
      </c>
      <c r="G294" s="1">
        <v>16.04</v>
      </c>
      <c r="H294" s="1">
        <v>4851</v>
      </c>
      <c r="I294" s="1">
        <v>77810.039999999994</v>
      </c>
      <c r="J294" s="1">
        <v>6255.6</v>
      </c>
      <c r="K294" s="1">
        <v>160</v>
      </c>
      <c r="L294" s="1">
        <v>84225.64</v>
      </c>
      <c r="M294" s="1">
        <v>2526.7692000000002</v>
      </c>
      <c r="N294" s="1">
        <v>86752.409</v>
      </c>
      <c r="O294" s="1">
        <v>86750</v>
      </c>
      <c r="P294" s="7">
        <v>2.4091999999999998</v>
      </c>
    </row>
    <row r="295" spans="1:16">
      <c r="A295" s="1">
        <v>2579</v>
      </c>
      <c r="B295" s="15" t="s">
        <v>421</v>
      </c>
      <c r="C295" s="1" t="s">
        <v>424</v>
      </c>
      <c r="D295" s="1" t="s">
        <v>65</v>
      </c>
      <c r="E295" s="1" t="s">
        <v>181</v>
      </c>
      <c r="F295" s="1" t="s">
        <v>425</v>
      </c>
      <c r="G295" s="1">
        <v>16.29</v>
      </c>
      <c r="H295" s="1">
        <v>4984</v>
      </c>
      <c r="I295" s="1">
        <v>81189.36</v>
      </c>
      <c r="J295" s="1">
        <v>9774</v>
      </c>
      <c r="K295" s="1" t="s">
        <v>20</v>
      </c>
      <c r="L295" s="1">
        <v>90963.36</v>
      </c>
      <c r="M295" s="1">
        <v>2728.9</v>
      </c>
      <c r="N295" s="1">
        <v>93692.26</v>
      </c>
      <c r="O295" s="1">
        <v>93690</v>
      </c>
      <c r="P295" s="7">
        <v>2.2599999999999998</v>
      </c>
    </row>
    <row r="296" spans="1:16">
      <c r="A296" s="2">
        <v>2690</v>
      </c>
      <c r="B296" s="16" t="s">
        <v>686</v>
      </c>
      <c r="C296" s="2" t="s">
        <v>697</v>
      </c>
      <c r="D296" s="1" t="s">
        <v>57</v>
      </c>
      <c r="E296" s="2" t="s">
        <v>698</v>
      </c>
      <c r="F296" s="2" t="s">
        <v>699</v>
      </c>
      <c r="G296" s="2">
        <v>16.75</v>
      </c>
      <c r="H296" s="2">
        <v>4860</v>
      </c>
      <c r="I296" s="2">
        <v>81405</v>
      </c>
      <c r="J296" s="2">
        <v>10050</v>
      </c>
      <c r="K296" s="2" t="s">
        <v>20</v>
      </c>
      <c r="L296" s="2">
        <v>91455</v>
      </c>
      <c r="M296" s="2">
        <v>2743.65</v>
      </c>
      <c r="N296" s="2">
        <v>94198.65</v>
      </c>
      <c r="O296" s="2">
        <v>94190</v>
      </c>
      <c r="P296" s="8">
        <v>8.65</v>
      </c>
    </row>
    <row r="297" spans="1:16">
      <c r="A297" s="1">
        <v>2637</v>
      </c>
      <c r="B297" s="14" t="s">
        <v>580</v>
      </c>
      <c r="C297" s="1" t="s">
        <v>581</v>
      </c>
      <c r="D297" s="1" t="s">
        <v>57</v>
      </c>
      <c r="E297" s="1" t="s">
        <v>39</v>
      </c>
      <c r="F297" s="1" t="s">
        <v>582</v>
      </c>
      <c r="G297" s="1">
        <v>17.649999999999999</v>
      </c>
      <c r="H297" s="1">
        <v>4942</v>
      </c>
      <c r="I297" s="1">
        <v>87226.3</v>
      </c>
      <c r="J297" s="1">
        <v>12355</v>
      </c>
      <c r="K297" s="1" t="s">
        <v>20</v>
      </c>
      <c r="L297" s="1">
        <v>99581.3</v>
      </c>
      <c r="M297" s="1">
        <v>2987.4389999999999</v>
      </c>
      <c r="N297" s="1">
        <v>102568.74</v>
      </c>
      <c r="O297" s="1">
        <v>102560</v>
      </c>
      <c r="P297" s="7">
        <v>8.7390000000000008</v>
      </c>
    </row>
    <row r="298" spans="1:16">
      <c r="A298" s="1">
        <v>2508</v>
      </c>
      <c r="B298" s="14" t="s">
        <v>314</v>
      </c>
      <c r="C298" s="1" t="s">
        <v>243</v>
      </c>
      <c r="D298" s="1" t="s">
        <v>84</v>
      </c>
      <c r="E298" s="1" t="s">
        <v>320</v>
      </c>
      <c r="F298" s="1" t="s">
        <v>321</v>
      </c>
      <c r="G298" s="1">
        <v>18.309999999999999</v>
      </c>
      <c r="H298" s="1">
        <v>5003</v>
      </c>
      <c r="I298" s="1">
        <v>91604.93</v>
      </c>
      <c r="J298" s="1">
        <v>7764</v>
      </c>
      <c r="K298" s="1">
        <v>150</v>
      </c>
      <c r="L298" s="1">
        <v>99518.93</v>
      </c>
      <c r="M298" s="1">
        <v>2985.57</v>
      </c>
      <c r="N298" s="1">
        <v>102504.5</v>
      </c>
      <c r="O298" s="1">
        <v>102500</v>
      </c>
      <c r="P298" s="7">
        <v>4.5</v>
      </c>
    </row>
    <row r="299" spans="1:16">
      <c r="A299" s="1">
        <v>2574</v>
      </c>
      <c r="B299" s="14" t="s">
        <v>412</v>
      </c>
      <c r="C299" s="1" t="s">
        <v>413</v>
      </c>
      <c r="D299" s="1" t="s">
        <v>48</v>
      </c>
      <c r="E299" s="1" t="s">
        <v>247</v>
      </c>
      <c r="F299" s="1" t="s">
        <v>414</v>
      </c>
      <c r="G299" s="1">
        <v>18.329999999999998</v>
      </c>
      <c r="H299" s="1">
        <v>5003</v>
      </c>
      <c r="I299" s="1">
        <v>91704.99</v>
      </c>
      <c r="J299" s="1">
        <v>7332</v>
      </c>
      <c r="K299" s="1">
        <v>2500</v>
      </c>
      <c r="L299" s="1">
        <v>101536.99</v>
      </c>
      <c r="M299" s="1">
        <v>3046.11</v>
      </c>
      <c r="N299" s="1">
        <v>104583.1</v>
      </c>
      <c r="O299" s="1">
        <v>104583</v>
      </c>
      <c r="P299" s="7">
        <v>0.1</v>
      </c>
    </row>
    <row r="300" spans="1:16">
      <c r="A300" s="2">
        <v>2688</v>
      </c>
      <c r="B300" s="16" t="s">
        <v>686</v>
      </c>
      <c r="C300" s="2" t="s">
        <v>693</v>
      </c>
      <c r="D300" s="1" t="s">
        <v>52</v>
      </c>
      <c r="E300" s="2" t="s">
        <v>27</v>
      </c>
      <c r="F300" s="2" t="s">
        <v>694</v>
      </c>
      <c r="G300" s="2">
        <v>18.64</v>
      </c>
      <c r="H300" s="2">
        <v>4860</v>
      </c>
      <c r="I300" s="2">
        <v>90590.399999999994</v>
      </c>
      <c r="J300" s="2">
        <v>11184</v>
      </c>
      <c r="K300" s="2" t="s">
        <v>20</v>
      </c>
      <c r="L300" s="2">
        <v>101774.39999999999</v>
      </c>
      <c r="M300" s="2">
        <v>3053.23</v>
      </c>
      <c r="N300" s="2">
        <v>104827.63</v>
      </c>
      <c r="O300" s="2">
        <v>104800</v>
      </c>
      <c r="P300" s="8">
        <v>27.63</v>
      </c>
    </row>
    <row r="301" spans="1:16">
      <c r="A301" s="1">
        <v>2458</v>
      </c>
      <c r="B301" s="14" t="s">
        <v>178</v>
      </c>
      <c r="C301" s="1" t="s">
        <v>179</v>
      </c>
      <c r="D301" s="1" t="s">
        <v>180</v>
      </c>
      <c r="E301" s="1" t="s">
        <v>181</v>
      </c>
      <c r="F301" s="1" t="s">
        <v>182</v>
      </c>
      <c r="G301" s="1">
        <v>24.63</v>
      </c>
      <c r="H301" s="1">
        <v>5038</v>
      </c>
      <c r="I301" s="1">
        <v>124085.94</v>
      </c>
      <c r="J301" s="1">
        <v>14778</v>
      </c>
      <c r="K301" s="1" t="s">
        <v>20</v>
      </c>
      <c r="L301" s="1">
        <v>138863.94</v>
      </c>
      <c r="M301" s="1">
        <v>4165.92</v>
      </c>
      <c r="N301" s="1">
        <v>143029.85999999999</v>
      </c>
      <c r="O301" s="1">
        <v>143030</v>
      </c>
      <c r="P301" s="7">
        <v>-0.14000000000000001</v>
      </c>
    </row>
    <row r="302" spans="1:16">
      <c r="A302" s="1">
        <v>2549</v>
      </c>
      <c r="B302" s="14" t="s">
        <v>494</v>
      </c>
      <c r="C302" s="1" t="s">
        <v>495</v>
      </c>
      <c r="D302" s="1" t="s">
        <v>48</v>
      </c>
      <c r="E302" s="1" t="s">
        <v>157</v>
      </c>
      <c r="F302" s="1" t="s">
        <v>496</v>
      </c>
      <c r="G302" s="1">
        <v>43.09</v>
      </c>
      <c r="H302" s="1">
        <v>4871</v>
      </c>
      <c r="I302" s="1">
        <v>209891.39</v>
      </c>
      <c r="J302" s="1">
        <v>16805</v>
      </c>
      <c r="K302" s="1">
        <v>2000</v>
      </c>
      <c r="L302" s="1">
        <v>228696.39</v>
      </c>
      <c r="M302" s="1">
        <v>6860.8917000000001</v>
      </c>
      <c r="N302" s="1">
        <v>235557.28</v>
      </c>
      <c r="O302" s="1">
        <v>235500</v>
      </c>
      <c r="P302" s="7">
        <v>57.281700000000001</v>
      </c>
    </row>
    <row r="303" spans="1:16">
      <c r="A303" s="1">
        <v>2440</v>
      </c>
      <c r="B303" s="14" t="s">
        <v>109</v>
      </c>
      <c r="C303" s="1"/>
      <c r="D303" s="1" t="s">
        <v>20</v>
      </c>
      <c r="E303" s="1" t="s">
        <v>20</v>
      </c>
      <c r="F303" s="1" t="s">
        <v>20</v>
      </c>
      <c r="G303" s="1" t="s">
        <v>20</v>
      </c>
      <c r="H303" s="1" t="s">
        <v>20</v>
      </c>
      <c r="I303" s="1" t="s">
        <v>20</v>
      </c>
      <c r="J303" s="1" t="s">
        <v>20</v>
      </c>
      <c r="K303" s="1" t="s">
        <v>20</v>
      </c>
      <c r="L303" s="1" t="s">
        <v>20</v>
      </c>
      <c r="M303" s="1" t="s">
        <v>20</v>
      </c>
      <c r="N303" s="1" t="s">
        <v>20</v>
      </c>
      <c r="O303" s="1" t="s">
        <v>20</v>
      </c>
      <c r="P303" s="7" t="s">
        <v>20</v>
      </c>
    </row>
    <row r="304" spans="1:16">
      <c r="A304" s="1">
        <v>2506</v>
      </c>
      <c r="B304" s="14" t="s">
        <v>109</v>
      </c>
      <c r="C304" s="1" t="s">
        <v>20</v>
      </c>
      <c r="D304" s="1"/>
      <c r="E304" s="1" t="s">
        <v>109</v>
      </c>
      <c r="F304" s="1" t="s">
        <v>20</v>
      </c>
      <c r="G304" s="1" t="s">
        <v>20</v>
      </c>
      <c r="H304" s="1" t="s">
        <v>20</v>
      </c>
      <c r="I304" s="1" t="s">
        <v>20</v>
      </c>
      <c r="J304" s="1" t="s">
        <v>20</v>
      </c>
      <c r="K304" s="1" t="s">
        <v>20</v>
      </c>
      <c r="L304" s="1" t="s">
        <v>20</v>
      </c>
      <c r="M304" s="1" t="s">
        <v>20</v>
      </c>
      <c r="N304" s="1" t="s">
        <v>20</v>
      </c>
      <c r="O304" s="1" t="s">
        <v>20</v>
      </c>
      <c r="P304" s="7" t="s">
        <v>20</v>
      </c>
    </row>
    <row r="305" spans="1:16">
      <c r="A305" s="1">
        <v>2530</v>
      </c>
      <c r="B305" s="15" t="s">
        <v>109</v>
      </c>
      <c r="C305" s="1" t="s">
        <v>20</v>
      </c>
      <c r="D305" s="1"/>
      <c r="E305" s="1" t="s">
        <v>109</v>
      </c>
      <c r="F305" s="1" t="s">
        <v>20</v>
      </c>
      <c r="G305" s="1" t="s">
        <v>20</v>
      </c>
      <c r="H305" s="1" t="s">
        <v>20</v>
      </c>
      <c r="I305" s="1" t="s">
        <v>20</v>
      </c>
      <c r="J305" s="1" t="s">
        <v>20</v>
      </c>
      <c r="K305" s="1" t="s">
        <v>20</v>
      </c>
      <c r="L305" s="1" t="s">
        <v>20</v>
      </c>
      <c r="M305" s="1" t="s">
        <v>20</v>
      </c>
      <c r="N305" s="1" t="s">
        <v>20</v>
      </c>
      <c r="O305" s="1" t="s">
        <v>20</v>
      </c>
      <c r="P305" s="7" t="s">
        <v>20</v>
      </c>
    </row>
    <row r="306" spans="1:16">
      <c r="A306" s="1">
        <v>2554</v>
      </c>
      <c r="B306" s="14" t="s">
        <v>109</v>
      </c>
      <c r="C306" s="1" t="s">
        <v>20</v>
      </c>
      <c r="D306" s="1"/>
      <c r="E306" s="1" t="s">
        <v>109</v>
      </c>
      <c r="F306" s="1" t="s">
        <v>20</v>
      </c>
      <c r="G306" s="1" t="s">
        <v>20</v>
      </c>
      <c r="H306" s="1" t="s">
        <v>20</v>
      </c>
      <c r="I306" s="1" t="s">
        <v>20</v>
      </c>
      <c r="J306" s="1" t="s">
        <v>20</v>
      </c>
      <c r="K306" s="1" t="s">
        <v>20</v>
      </c>
      <c r="L306" s="1" t="s">
        <v>20</v>
      </c>
      <c r="M306" s="1" t="s">
        <v>20</v>
      </c>
      <c r="N306" s="1" t="s">
        <v>20</v>
      </c>
      <c r="O306" s="1" t="s">
        <v>20</v>
      </c>
      <c r="P306" s="7" t="s">
        <v>20</v>
      </c>
    </row>
    <row r="307" spans="1:16">
      <c r="A307" s="1">
        <v>2564</v>
      </c>
      <c r="B307" s="15" t="s">
        <v>109</v>
      </c>
      <c r="C307" s="1" t="s">
        <v>20</v>
      </c>
      <c r="D307" s="1"/>
      <c r="E307" s="1" t="s">
        <v>20</v>
      </c>
      <c r="F307" s="1" t="s">
        <v>20</v>
      </c>
      <c r="G307" s="1" t="s">
        <v>20</v>
      </c>
      <c r="H307" s="1" t="s">
        <v>20</v>
      </c>
      <c r="I307" s="1" t="s">
        <v>20</v>
      </c>
      <c r="J307" s="1" t="s">
        <v>20</v>
      </c>
      <c r="K307" s="1" t="s">
        <v>20</v>
      </c>
      <c r="L307" s="1" t="s">
        <v>20</v>
      </c>
      <c r="M307" s="1" t="s">
        <v>20</v>
      </c>
      <c r="N307" s="1" t="s">
        <v>20</v>
      </c>
      <c r="O307" s="1" t="s">
        <v>20</v>
      </c>
      <c r="P307" s="7" t="s">
        <v>20</v>
      </c>
    </row>
    <row r="308" spans="1:16">
      <c r="A308" s="1">
        <v>2576</v>
      </c>
      <c r="B308" s="14" t="s">
        <v>109</v>
      </c>
      <c r="C308" s="1" t="s">
        <v>20</v>
      </c>
      <c r="D308" s="1"/>
      <c r="E308" s="1" t="s">
        <v>109</v>
      </c>
      <c r="F308" s="1" t="s">
        <v>20</v>
      </c>
      <c r="G308" s="1" t="s">
        <v>20</v>
      </c>
      <c r="H308" s="1" t="s">
        <v>20</v>
      </c>
      <c r="I308" s="1" t="s">
        <v>20</v>
      </c>
      <c r="J308" s="1" t="s">
        <v>20</v>
      </c>
      <c r="K308" s="1" t="s">
        <v>20</v>
      </c>
      <c r="L308" s="1" t="s">
        <v>20</v>
      </c>
      <c r="M308" s="1" t="s">
        <v>20</v>
      </c>
      <c r="N308" s="1" t="s">
        <v>20</v>
      </c>
      <c r="O308" s="1" t="s">
        <v>20</v>
      </c>
      <c r="P308" s="7" t="s">
        <v>20</v>
      </c>
    </row>
    <row r="309" spans="1:16">
      <c r="A309" s="1">
        <v>2605</v>
      </c>
      <c r="B309" s="14" t="s">
        <v>508</v>
      </c>
      <c r="C309" s="1" t="s">
        <v>20</v>
      </c>
      <c r="D309" s="1"/>
      <c r="E309" s="1" t="s">
        <v>508</v>
      </c>
      <c r="F309" s="1" t="s">
        <v>20</v>
      </c>
      <c r="G309" s="1" t="s">
        <v>20</v>
      </c>
      <c r="H309" s="1" t="s">
        <v>20</v>
      </c>
      <c r="I309" s="1" t="s">
        <v>20</v>
      </c>
      <c r="J309" s="1" t="s">
        <v>20</v>
      </c>
      <c r="K309" s="1" t="s">
        <v>20</v>
      </c>
      <c r="L309" s="1" t="s">
        <v>20</v>
      </c>
      <c r="M309" s="1" t="s">
        <v>20</v>
      </c>
      <c r="N309" s="1" t="s">
        <v>20</v>
      </c>
      <c r="O309" s="1" t="s">
        <v>20</v>
      </c>
      <c r="P309" s="7" t="s">
        <v>20</v>
      </c>
    </row>
    <row r="310" spans="1:16">
      <c r="A310" s="1">
        <v>2628</v>
      </c>
      <c r="B310" s="15" t="s">
        <v>508</v>
      </c>
      <c r="C310" s="1" t="s">
        <v>20</v>
      </c>
      <c r="D310" s="1" t="s">
        <v>65</v>
      </c>
      <c r="E310" s="1" t="s">
        <v>508</v>
      </c>
      <c r="F310" s="1" t="s">
        <v>20</v>
      </c>
      <c r="G310" s="1" t="s">
        <v>20</v>
      </c>
      <c r="H310" s="1" t="s">
        <v>20</v>
      </c>
      <c r="I310" s="1" t="s">
        <v>20</v>
      </c>
      <c r="J310" s="1" t="s">
        <v>20</v>
      </c>
      <c r="K310" s="1" t="s">
        <v>20</v>
      </c>
      <c r="L310" s="1" t="s">
        <v>20</v>
      </c>
      <c r="M310" s="1" t="s">
        <v>20</v>
      </c>
      <c r="N310" s="1" t="s">
        <v>20</v>
      </c>
      <c r="O310" s="1" t="s">
        <v>20</v>
      </c>
      <c r="P310" s="7" t="s">
        <v>20</v>
      </c>
    </row>
    <row r="311" spans="1:16">
      <c r="A311" s="1">
        <v>2632</v>
      </c>
      <c r="B311" s="15" t="s">
        <v>508</v>
      </c>
      <c r="C311" s="1" t="s">
        <v>20</v>
      </c>
      <c r="D311" s="1"/>
      <c r="E311" s="1" t="s">
        <v>508</v>
      </c>
      <c r="F311" s="1" t="s">
        <v>20</v>
      </c>
      <c r="G311" s="1" t="s">
        <v>20</v>
      </c>
      <c r="H311" s="1" t="s">
        <v>20</v>
      </c>
      <c r="I311" s="1" t="s">
        <v>20</v>
      </c>
      <c r="J311" s="1" t="s">
        <v>20</v>
      </c>
      <c r="K311" s="1" t="s">
        <v>20</v>
      </c>
      <c r="L311" s="1" t="s">
        <v>20</v>
      </c>
      <c r="M311" s="1" t="s">
        <v>20</v>
      </c>
      <c r="N311" s="1" t="s">
        <v>20</v>
      </c>
      <c r="O311" s="1" t="s">
        <v>20</v>
      </c>
      <c r="P311" s="7" t="s">
        <v>20</v>
      </c>
    </row>
    <row r="312" spans="1:16">
      <c r="A312" s="1">
        <v>2633</v>
      </c>
      <c r="B312" s="14" t="s">
        <v>508</v>
      </c>
      <c r="C312" s="1" t="s">
        <v>20</v>
      </c>
      <c r="D312" s="1"/>
      <c r="E312" s="1" t="s">
        <v>508</v>
      </c>
      <c r="F312" s="1" t="s">
        <v>20</v>
      </c>
      <c r="G312" s="1" t="s">
        <v>20</v>
      </c>
      <c r="H312" s="1" t="s">
        <v>20</v>
      </c>
      <c r="I312" s="1" t="s">
        <v>20</v>
      </c>
      <c r="J312" s="1" t="s">
        <v>20</v>
      </c>
      <c r="K312" s="1" t="s">
        <v>20</v>
      </c>
      <c r="L312" s="1" t="s">
        <v>20</v>
      </c>
      <c r="M312" s="1" t="s">
        <v>20</v>
      </c>
      <c r="N312" s="1" t="s">
        <v>20</v>
      </c>
      <c r="O312" s="1" t="s">
        <v>20</v>
      </c>
      <c r="P312" s="7" t="s">
        <v>20</v>
      </c>
    </row>
    <row r="313" spans="1:16">
      <c r="A313" s="2">
        <v>2645</v>
      </c>
      <c r="B313" s="17" t="s">
        <v>109</v>
      </c>
      <c r="C313" s="2" t="s">
        <v>20</v>
      </c>
      <c r="D313" s="1"/>
      <c r="E313" s="2" t="s">
        <v>109</v>
      </c>
      <c r="F313" s="2" t="s">
        <v>20</v>
      </c>
      <c r="G313" s="2" t="s">
        <v>20</v>
      </c>
      <c r="H313" s="2" t="s">
        <v>20</v>
      </c>
      <c r="I313" s="2" t="s">
        <v>20</v>
      </c>
      <c r="J313" s="2" t="s">
        <v>20</v>
      </c>
      <c r="K313" s="2" t="s">
        <v>20</v>
      </c>
      <c r="L313" s="2" t="s">
        <v>20</v>
      </c>
      <c r="M313" s="2" t="s">
        <v>20</v>
      </c>
      <c r="N313" s="2" t="s">
        <v>20</v>
      </c>
      <c r="O313" s="2" t="s">
        <v>20</v>
      </c>
      <c r="P313" s="8" t="s">
        <v>20</v>
      </c>
    </row>
    <row r="314" spans="1:16">
      <c r="A314" s="3">
        <v>2676</v>
      </c>
      <c r="B314" s="22" t="s">
        <v>508</v>
      </c>
      <c r="C314" s="3" t="s">
        <v>20</v>
      </c>
      <c r="D314" s="4"/>
      <c r="E314" s="3" t="s">
        <v>508</v>
      </c>
      <c r="F314" s="3" t="s">
        <v>20</v>
      </c>
      <c r="G314" s="3" t="s">
        <v>20</v>
      </c>
      <c r="H314" s="3" t="s">
        <v>20</v>
      </c>
      <c r="I314" s="3" t="s">
        <v>20</v>
      </c>
      <c r="J314" s="3" t="s">
        <v>20</v>
      </c>
      <c r="K314" s="3" t="s">
        <v>20</v>
      </c>
      <c r="L314" s="3" t="s">
        <v>20</v>
      </c>
      <c r="M314" s="3" t="s">
        <v>20</v>
      </c>
      <c r="N314" s="3" t="s">
        <v>20</v>
      </c>
      <c r="O314" s="3" t="s">
        <v>20</v>
      </c>
      <c r="P314" s="10" t="s">
        <v>20</v>
      </c>
    </row>
    <row r="315" spans="1:16">
      <c r="A315" s="3">
        <v>2677</v>
      </c>
      <c r="B315" s="23" t="s">
        <v>508</v>
      </c>
      <c r="C315" s="3" t="s">
        <v>20</v>
      </c>
      <c r="D315" s="4"/>
      <c r="E315" s="3" t="s">
        <v>508</v>
      </c>
      <c r="F315" s="3" t="s">
        <v>20</v>
      </c>
      <c r="G315" s="3" t="s">
        <v>20</v>
      </c>
      <c r="H315" s="3" t="s">
        <v>20</v>
      </c>
      <c r="I315" s="3" t="s">
        <v>20</v>
      </c>
      <c r="J315" s="3" t="s">
        <v>20</v>
      </c>
      <c r="K315" s="3" t="s">
        <v>20</v>
      </c>
      <c r="L315" s="3" t="s">
        <v>20</v>
      </c>
      <c r="M315" s="3" t="s">
        <v>20</v>
      </c>
      <c r="N315" s="3" t="s">
        <v>20</v>
      </c>
      <c r="O315" s="3" t="s">
        <v>20</v>
      </c>
      <c r="P315" s="10" t="s">
        <v>20</v>
      </c>
    </row>
    <row r="316" spans="1:16">
      <c r="A316" s="3">
        <v>2699</v>
      </c>
      <c r="B316" s="23" t="s">
        <v>109</v>
      </c>
      <c r="C316" s="3" t="s">
        <v>20</v>
      </c>
      <c r="D316" s="4"/>
      <c r="E316" s="3" t="s">
        <v>109</v>
      </c>
      <c r="F316" s="3" t="s">
        <v>20</v>
      </c>
      <c r="G316" s="3" t="s">
        <v>20</v>
      </c>
      <c r="H316" s="3" t="s">
        <v>20</v>
      </c>
      <c r="I316" s="3" t="s">
        <v>20</v>
      </c>
      <c r="J316" s="3" t="s">
        <v>20</v>
      </c>
      <c r="K316" s="3" t="s">
        <v>20</v>
      </c>
      <c r="L316" s="3" t="s">
        <v>20</v>
      </c>
      <c r="M316" s="3" t="s">
        <v>20</v>
      </c>
      <c r="N316" s="3" t="s">
        <v>20</v>
      </c>
      <c r="O316" s="3" t="s">
        <v>20</v>
      </c>
      <c r="P316" s="10" t="s">
        <v>20</v>
      </c>
    </row>
    <row r="317" spans="1:16" ht="15.75" thickBot="1">
      <c r="A317" s="3">
        <v>2722</v>
      </c>
      <c r="B317" s="45" t="s">
        <v>770</v>
      </c>
      <c r="C317" s="3"/>
      <c r="D317" s="4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10"/>
    </row>
    <row r="318" spans="1:16">
      <c r="A318" s="3">
        <v>2723</v>
      </c>
      <c r="B318" s="23" t="s">
        <v>771</v>
      </c>
      <c r="C318" s="3"/>
      <c r="D318" s="4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10"/>
    </row>
    <row r="319" spans="1:16">
      <c r="A319" s="46">
        <v>2611</v>
      </c>
      <c r="B319" s="47" t="s">
        <v>784</v>
      </c>
      <c r="C319" s="46"/>
      <c r="D319" s="48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9"/>
    </row>
    <row r="320" spans="1:16">
      <c r="A320" s="11"/>
      <c r="B320" s="11"/>
      <c r="C320" s="11"/>
      <c r="D320" s="12"/>
      <c r="E320" s="11"/>
      <c r="F320" s="11"/>
      <c r="G320" s="11">
        <f>SUM(G9:G319)</f>
        <v>1206.9780000000003</v>
      </c>
      <c r="H320" s="11"/>
      <c r="I320" s="11">
        <f t="shared" ref="I320:P320" si="0">SUM(I9:I319)</f>
        <v>5953144.6100000022</v>
      </c>
      <c r="J320" s="11">
        <f t="shared" si="0"/>
        <v>692438.9</v>
      </c>
      <c r="K320" s="11">
        <f t="shared" si="0"/>
        <v>63500</v>
      </c>
      <c r="L320" s="11">
        <f t="shared" si="0"/>
        <v>6709083.5100000016</v>
      </c>
      <c r="M320" s="11">
        <f t="shared" si="0"/>
        <v>201272.38660000003</v>
      </c>
      <c r="N320" s="11">
        <f t="shared" si="0"/>
        <v>6910355.9116000002</v>
      </c>
      <c r="O320" s="11">
        <f t="shared" si="0"/>
        <v>6905671</v>
      </c>
      <c r="P320" s="11">
        <f t="shared" si="0"/>
        <v>4684.8065999999999</v>
      </c>
    </row>
  </sheetData>
  <mergeCells count="1">
    <mergeCell ref="A1:P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Q319"/>
  <sheetViews>
    <sheetView workbookViewId="0">
      <selection activeCell="F14" sqref="F14"/>
    </sheetView>
  </sheetViews>
  <sheetFormatPr defaultRowHeight="15"/>
  <cols>
    <col min="1" max="1" width="22.7109375" customWidth="1"/>
    <col min="3" max="3" width="12" customWidth="1"/>
    <col min="4" max="4" width="11.7109375" customWidth="1"/>
  </cols>
  <sheetData>
    <row r="1" spans="1:17" ht="27" thickBot="1"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17" ht="15.75" thickBot="1">
      <c r="B2" s="69" t="s">
        <v>785</v>
      </c>
      <c r="C2" s="70" t="s">
        <v>1</v>
      </c>
      <c r="D2" s="70" t="s">
        <v>13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17" ht="15.75" thickBot="1">
      <c r="B3" s="91">
        <v>2616</v>
      </c>
      <c r="C3" s="131" t="s">
        <v>532</v>
      </c>
      <c r="D3" s="71">
        <f>VLOOKUP(B3&amp;" / "&amp;C3,A7:Q319,16,0)</f>
        <v>2000</v>
      </c>
      <c r="E3" s="19"/>
      <c r="F3" s="19"/>
      <c r="G3" s="19"/>
      <c r="H3" s="19"/>
      <c r="I3" s="19"/>
      <c r="J3" s="19"/>
      <c r="K3" s="61"/>
      <c r="L3" s="19"/>
      <c r="M3" s="19"/>
      <c r="N3" s="19"/>
      <c r="O3" s="19"/>
      <c r="P3" s="19"/>
      <c r="Q3" s="19"/>
    </row>
    <row r="4" spans="1:17"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</row>
    <row r="5" spans="1:17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</row>
    <row r="6" spans="1:17" ht="15.75" thickBot="1"/>
    <row r="7" spans="1:17" ht="15.75" thickBot="1">
      <c r="A7" s="68" t="s">
        <v>789</v>
      </c>
      <c r="B7" s="62" t="s">
        <v>785</v>
      </c>
      <c r="C7" s="26" t="s">
        <v>0</v>
      </c>
      <c r="D7" s="25" t="s">
        <v>1</v>
      </c>
      <c r="E7" s="25" t="s">
        <v>2</v>
      </c>
      <c r="F7" s="25" t="s">
        <v>3</v>
      </c>
      <c r="G7" s="25" t="s">
        <v>4</v>
      </c>
      <c r="H7" s="25" t="s">
        <v>5</v>
      </c>
      <c r="I7" s="25" t="s">
        <v>6</v>
      </c>
      <c r="J7" s="25" t="s">
        <v>7</v>
      </c>
      <c r="K7" s="27" t="s">
        <v>8</v>
      </c>
      <c r="L7" s="25" t="s">
        <v>9</v>
      </c>
      <c r="M7" s="25" t="s">
        <v>10</v>
      </c>
      <c r="N7" s="25" t="s">
        <v>11</v>
      </c>
      <c r="O7" s="25" t="s">
        <v>12</v>
      </c>
      <c r="P7" s="25" t="s">
        <v>13</v>
      </c>
      <c r="Q7" s="28" t="s">
        <v>14</v>
      </c>
    </row>
    <row r="8" spans="1:17">
      <c r="A8" s="67" t="str">
        <f>Table4234567[[#This Row],[Bill No]]&amp;" / "&amp;Table4234567[[#This Row],[Name]]</f>
        <v xml:space="preserve">2430 / ALPONA MONDAL </v>
      </c>
      <c r="B8" s="5">
        <v>2430</v>
      </c>
      <c r="C8" s="14" t="s">
        <v>74</v>
      </c>
      <c r="D8" s="1" t="s">
        <v>75</v>
      </c>
      <c r="E8" s="1" t="s">
        <v>76</v>
      </c>
      <c r="F8" s="1" t="s">
        <v>77</v>
      </c>
      <c r="G8" s="1" t="s">
        <v>78</v>
      </c>
      <c r="H8" s="1">
        <v>0.21</v>
      </c>
      <c r="I8" s="1">
        <v>5051</v>
      </c>
      <c r="J8" s="1">
        <v>1060.71</v>
      </c>
      <c r="K8" s="1">
        <v>700</v>
      </c>
      <c r="L8" s="1" t="s">
        <v>20</v>
      </c>
      <c r="M8" s="1">
        <v>1760.71</v>
      </c>
      <c r="N8" s="1">
        <v>52.82</v>
      </c>
      <c r="O8" s="1">
        <v>1813.53</v>
      </c>
      <c r="P8" s="1">
        <v>1810</v>
      </c>
      <c r="Q8" s="7">
        <v>3.53</v>
      </c>
    </row>
    <row r="9" spans="1:17">
      <c r="A9" s="65" t="str">
        <f>Table4234567[[#This Row],[Bill No]]&amp;" / "&amp;Table4234567[[#This Row],[Name]]</f>
        <v>2455 / DIPANKAR SIKDER</v>
      </c>
      <c r="B9" s="5">
        <v>2455</v>
      </c>
      <c r="C9" s="14" t="s">
        <v>162</v>
      </c>
      <c r="D9" s="1" t="s">
        <v>790</v>
      </c>
      <c r="E9" s="1" t="s">
        <v>168</v>
      </c>
      <c r="F9" s="1" t="s">
        <v>165</v>
      </c>
      <c r="G9" s="1" t="s">
        <v>169</v>
      </c>
      <c r="H9" s="1">
        <v>0.23</v>
      </c>
      <c r="I9" s="1">
        <v>5041</v>
      </c>
      <c r="J9" s="1">
        <v>1159.43</v>
      </c>
      <c r="K9" s="1">
        <v>800</v>
      </c>
      <c r="L9" s="1" t="s">
        <v>20</v>
      </c>
      <c r="M9" s="1">
        <v>1959.43</v>
      </c>
      <c r="N9" s="1">
        <v>58.78</v>
      </c>
      <c r="O9" s="1">
        <v>2018.21</v>
      </c>
      <c r="P9" s="1">
        <v>2040</v>
      </c>
      <c r="Q9" s="7">
        <v>-21.79</v>
      </c>
    </row>
    <row r="10" spans="1:17">
      <c r="A10" s="65" t="str">
        <f>Table4234567[[#This Row],[Bill No]]&amp;" / "&amp;Table4234567[[#This Row],[Name]]</f>
        <v xml:space="preserve">2457 / BIDUT SIKDER </v>
      </c>
      <c r="B10" s="5">
        <v>2457</v>
      </c>
      <c r="C10" s="16" t="s">
        <v>170</v>
      </c>
      <c r="D10" s="1" t="s">
        <v>175</v>
      </c>
      <c r="E10" s="1" t="s">
        <v>176</v>
      </c>
      <c r="F10" s="2" t="s">
        <v>165</v>
      </c>
      <c r="G10" s="1" t="s">
        <v>177</v>
      </c>
      <c r="H10" s="1">
        <v>0.25</v>
      </c>
      <c r="I10" s="1">
        <v>5044</v>
      </c>
      <c r="J10" s="1">
        <v>1261</v>
      </c>
      <c r="K10" s="1">
        <v>800</v>
      </c>
      <c r="L10" s="1" t="s">
        <v>20</v>
      </c>
      <c r="M10" s="1">
        <v>2061</v>
      </c>
      <c r="N10" s="1">
        <v>61.83</v>
      </c>
      <c r="O10" s="1">
        <v>2122.83</v>
      </c>
      <c r="P10" s="1">
        <v>2115</v>
      </c>
      <c r="Q10" s="7">
        <v>7.83</v>
      </c>
    </row>
    <row r="11" spans="1:17">
      <c r="A11" s="65" t="str">
        <f>Table4234567[[#This Row],[Bill No]]&amp;" / "&amp;Table4234567[[#This Row],[Name]]</f>
        <v xml:space="preserve">2454 / JAHARAL MONDAL </v>
      </c>
      <c r="B11" s="5">
        <v>2454</v>
      </c>
      <c r="C11" s="15" t="s">
        <v>162</v>
      </c>
      <c r="D11" s="1" t="s">
        <v>163</v>
      </c>
      <c r="E11" s="1" t="s">
        <v>164</v>
      </c>
      <c r="F11" s="1" t="s">
        <v>165</v>
      </c>
      <c r="G11" s="1" t="s">
        <v>166</v>
      </c>
      <c r="H11" s="1">
        <v>0.28000000000000003</v>
      </c>
      <c r="I11" s="1">
        <v>5041</v>
      </c>
      <c r="J11" s="1">
        <v>1411.48</v>
      </c>
      <c r="K11" s="1">
        <v>800</v>
      </c>
      <c r="L11" s="1" t="s">
        <v>20</v>
      </c>
      <c r="M11" s="1">
        <v>2211.48</v>
      </c>
      <c r="N11" s="1">
        <v>66.34</v>
      </c>
      <c r="O11" s="1">
        <v>2277.8200000000002</v>
      </c>
      <c r="P11" s="1">
        <v>2260</v>
      </c>
      <c r="Q11" s="7">
        <v>17.82</v>
      </c>
    </row>
    <row r="12" spans="1:17">
      <c r="A12" s="65" t="str">
        <f>Table4234567[[#This Row],[Bill No]]&amp;" / "&amp;Table4234567[[#This Row],[Name]]</f>
        <v xml:space="preserve">2616 / NANDINI GHOSH </v>
      </c>
      <c r="B12" s="5">
        <v>2616</v>
      </c>
      <c r="C12" s="15" t="s">
        <v>531</v>
      </c>
      <c r="D12" s="1" t="s">
        <v>532</v>
      </c>
      <c r="E12" s="1" t="s">
        <v>65</v>
      </c>
      <c r="F12" s="1" t="s">
        <v>533</v>
      </c>
      <c r="G12" s="1" t="s">
        <v>534</v>
      </c>
      <c r="H12" s="1">
        <v>0.28000000000000003</v>
      </c>
      <c r="I12" s="1">
        <v>4861</v>
      </c>
      <c r="J12" s="1">
        <v>1361.08</v>
      </c>
      <c r="K12" s="1">
        <v>580</v>
      </c>
      <c r="L12" s="1" t="s">
        <v>20</v>
      </c>
      <c r="M12" s="1">
        <v>1941.08</v>
      </c>
      <c r="N12" s="1">
        <v>58.232399999999998</v>
      </c>
      <c r="O12" s="1">
        <v>1999.3124</v>
      </c>
      <c r="P12" s="1">
        <v>2000</v>
      </c>
      <c r="Q12" s="7">
        <v>-0.68759999999999999</v>
      </c>
    </row>
    <row r="13" spans="1:17">
      <c r="A13" s="65" t="str">
        <f>Table4234567[[#This Row],[Bill No]]&amp;" / "&amp;Table4234567[[#This Row],[Name]]</f>
        <v xml:space="preserve">2670 / SANATAN CHAKRABTY  </v>
      </c>
      <c r="B13" s="6">
        <v>2670</v>
      </c>
      <c r="C13" s="16" t="s">
        <v>650</v>
      </c>
      <c r="D13" s="2" t="s">
        <v>657</v>
      </c>
      <c r="E13" s="1" t="s">
        <v>57</v>
      </c>
      <c r="F13" s="2" t="s">
        <v>533</v>
      </c>
      <c r="G13" s="2" t="s">
        <v>658</v>
      </c>
      <c r="H13" s="2">
        <v>0.35</v>
      </c>
      <c r="I13" s="2">
        <v>4833</v>
      </c>
      <c r="J13" s="2">
        <v>1691.55</v>
      </c>
      <c r="K13" s="2">
        <v>800</v>
      </c>
      <c r="L13" s="2" t="s">
        <v>20</v>
      </c>
      <c r="M13" s="2">
        <v>2491.5500000000002</v>
      </c>
      <c r="N13" s="2">
        <v>74.75</v>
      </c>
      <c r="O13" s="2">
        <v>2566.3000000000002</v>
      </c>
      <c r="P13" s="2">
        <v>2560</v>
      </c>
      <c r="Q13" s="8">
        <v>6.3</v>
      </c>
    </row>
    <row r="14" spans="1:17">
      <c r="A14" s="65" t="str">
        <f>Table4234567[[#This Row],[Bill No]]&amp;" / "&amp;Table4234567[[#This Row],[Name]]</f>
        <v xml:space="preserve">2611 / ratan K SHINA </v>
      </c>
      <c r="B14" s="5">
        <v>2611</v>
      </c>
      <c r="C14" s="14" t="s">
        <v>516</v>
      </c>
      <c r="D14" s="1" t="s">
        <v>783</v>
      </c>
      <c r="E14" s="1" t="s">
        <v>48</v>
      </c>
      <c r="F14" s="1" t="s">
        <v>27</v>
      </c>
      <c r="G14" s="1" t="s">
        <v>521</v>
      </c>
      <c r="H14" s="1">
        <v>0.45</v>
      </c>
      <c r="I14" s="1">
        <v>4843</v>
      </c>
      <c r="J14" s="1">
        <v>2179.35</v>
      </c>
      <c r="K14" s="1">
        <v>830</v>
      </c>
      <c r="L14" s="1" t="s">
        <v>20</v>
      </c>
      <c r="M14" s="1">
        <v>3009.35</v>
      </c>
      <c r="N14" s="1">
        <v>90.280500000000004</v>
      </c>
      <c r="O14" s="1">
        <v>3099.6305000000002</v>
      </c>
      <c r="P14" s="1">
        <v>3100</v>
      </c>
      <c r="Q14" s="7">
        <v>-0.3695</v>
      </c>
    </row>
    <row r="15" spans="1:17">
      <c r="A15" s="65" t="str">
        <f>Table4234567[[#This Row],[Bill No]]&amp;" / "&amp;Table4234567[[#This Row],[Name]]</f>
        <v xml:space="preserve">2466 / SADHAN HALDER </v>
      </c>
      <c r="B15" s="5">
        <v>2466</v>
      </c>
      <c r="C15" s="14" t="s">
        <v>210</v>
      </c>
      <c r="D15" s="1" t="s">
        <v>213</v>
      </c>
      <c r="E15" s="1" t="s">
        <v>214</v>
      </c>
      <c r="F15" s="1" t="s">
        <v>77</v>
      </c>
      <c r="G15" s="1" t="s">
        <v>215</v>
      </c>
      <c r="H15" s="1">
        <v>0.48</v>
      </c>
      <c r="I15" s="1">
        <v>5034</v>
      </c>
      <c r="J15" s="1">
        <v>2416.3200000000002</v>
      </c>
      <c r="K15" s="1">
        <v>800</v>
      </c>
      <c r="L15" s="1" t="s">
        <v>20</v>
      </c>
      <c r="M15" s="1">
        <v>3216.32</v>
      </c>
      <c r="N15" s="1">
        <v>96.49</v>
      </c>
      <c r="O15" s="1">
        <v>3312.81</v>
      </c>
      <c r="P15" s="1">
        <v>3313</v>
      </c>
      <c r="Q15" s="7">
        <v>-0.19</v>
      </c>
    </row>
    <row r="16" spans="1:17">
      <c r="A16" s="65" t="str">
        <f>Table4234567[[#This Row],[Bill No]]&amp;" / "&amp;Table4234567[[#This Row],[Name]]</f>
        <v xml:space="preserve">2541 / HARAKRISHNA BISWAS </v>
      </c>
      <c r="B16" s="5">
        <v>2541</v>
      </c>
      <c r="C16" s="14" t="s">
        <v>473</v>
      </c>
      <c r="D16" s="1" t="s">
        <v>475</v>
      </c>
      <c r="E16" s="1" t="s">
        <v>62</v>
      </c>
      <c r="F16" s="1" t="s">
        <v>27</v>
      </c>
      <c r="G16" s="1" t="s">
        <v>476</v>
      </c>
      <c r="H16" s="1">
        <v>0.48</v>
      </c>
      <c r="I16" s="1">
        <v>4767</v>
      </c>
      <c r="J16" s="1">
        <v>2288.16</v>
      </c>
      <c r="K16" s="1">
        <v>900</v>
      </c>
      <c r="L16" s="1" t="s">
        <v>20</v>
      </c>
      <c r="M16" s="1">
        <v>3188.16</v>
      </c>
      <c r="N16" s="1">
        <v>95.644800000000004</v>
      </c>
      <c r="O16" s="1">
        <v>3283.8047999999999</v>
      </c>
      <c r="P16" s="1">
        <v>3280</v>
      </c>
      <c r="Q16" s="7">
        <v>3.8048000000000002</v>
      </c>
    </row>
    <row r="17" spans="1:17">
      <c r="A17" s="65" t="str">
        <f>Table4234567[[#This Row],[Bill No]]&amp;" / "&amp;Table4234567[[#This Row],[Name]]</f>
        <v>2489 / AVIJIT DAS</v>
      </c>
      <c r="B17" s="5">
        <v>2489</v>
      </c>
      <c r="C17" s="15" t="s">
        <v>266</v>
      </c>
      <c r="D17" s="1" t="s">
        <v>278</v>
      </c>
      <c r="E17" s="1" t="s">
        <v>87</v>
      </c>
      <c r="F17" s="1" t="s">
        <v>27</v>
      </c>
      <c r="G17" s="1" t="s">
        <v>281</v>
      </c>
      <c r="H17" s="1">
        <v>0.5</v>
      </c>
      <c r="I17" s="1">
        <v>5013</v>
      </c>
      <c r="J17" s="1">
        <v>2506.5</v>
      </c>
      <c r="K17" s="1">
        <v>700</v>
      </c>
      <c r="L17" s="1" t="s">
        <v>20</v>
      </c>
      <c r="M17" s="1">
        <v>3206.5</v>
      </c>
      <c r="N17" s="1">
        <v>96.2</v>
      </c>
      <c r="O17" s="1">
        <v>3302.7</v>
      </c>
      <c r="P17" s="1">
        <v>3300</v>
      </c>
      <c r="Q17" s="7">
        <v>2.7</v>
      </c>
    </row>
    <row r="18" spans="1:17">
      <c r="A18" s="65" t="str">
        <f>Table4234567[[#This Row],[Bill No]]&amp;" / "&amp;Table4234567[[#This Row],[Name]]</f>
        <v xml:space="preserve">2644 / FARIM SHEIK </v>
      </c>
      <c r="B18" s="6">
        <v>2644</v>
      </c>
      <c r="C18" s="16" t="s">
        <v>598</v>
      </c>
      <c r="D18" s="2" t="s">
        <v>599</v>
      </c>
      <c r="E18" s="1" t="s">
        <v>38</v>
      </c>
      <c r="F18" s="2" t="s">
        <v>27</v>
      </c>
      <c r="G18" s="2" t="s">
        <v>600</v>
      </c>
      <c r="H18" s="2">
        <v>0.51</v>
      </c>
      <c r="I18" s="2">
        <v>4957</v>
      </c>
      <c r="J18" s="2">
        <v>2528.0700000000002</v>
      </c>
      <c r="K18" s="2">
        <v>900</v>
      </c>
      <c r="L18" s="2" t="s">
        <v>20</v>
      </c>
      <c r="M18" s="2">
        <v>3428.07</v>
      </c>
      <c r="N18" s="2">
        <v>102.84</v>
      </c>
      <c r="O18" s="2">
        <v>3530.91</v>
      </c>
      <c r="P18" s="2">
        <v>3530</v>
      </c>
      <c r="Q18" s="8">
        <v>0.91</v>
      </c>
    </row>
    <row r="19" spans="1:17">
      <c r="A19" s="65" t="str">
        <f>Table4234567[[#This Row],[Bill No]]&amp;" / "&amp;Table4234567[[#This Row],[Name]]</f>
        <v xml:space="preserve">2651 / MITHU SAMADER </v>
      </c>
      <c r="B19" s="6">
        <v>2651</v>
      </c>
      <c r="C19" s="17" t="s">
        <v>608</v>
      </c>
      <c r="D19" s="2" t="s">
        <v>615</v>
      </c>
      <c r="E19" s="1" t="s">
        <v>62</v>
      </c>
      <c r="F19" s="2" t="s">
        <v>27</v>
      </c>
      <c r="G19" s="2" t="s">
        <v>616</v>
      </c>
      <c r="H19" s="2">
        <v>0.61</v>
      </c>
      <c r="I19" s="2">
        <v>4890</v>
      </c>
      <c r="J19" s="2">
        <v>2982.9</v>
      </c>
      <c r="K19" s="2">
        <v>900</v>
      </c>
      <c r="L19" s="2" t="s">
        <v>20</v>
      </c>
      <c r="M19" s="2">
        <v>3882.9</v>
      </c>
      <c r="N19" s="2">
        <v>116.49</v>
      </c>
      <c r="O19" s="2">
        <v>3999.39</v>
      </c>
      <c r="P19" s="2">
        <v>3990</v>
      </c>
      <c r="Q19" s="8">
        <v>9.39</v>
      </c>
    </row>
    <row r="20" spans="1:17">
      <c r="A20" s="65" t="str">
        <f>Table4234567[[#This Row],[Bill No]]&amp;" / "&amp;Table4234567[[#This Row],[Name]]</f>
        <v xml:space="preserve">2582 / UTTAM GHOSH </v>
      </c>
      <c r="B20" s="5">
        <v>2582</v>
      </c>
      <c r="C20" s="14" t="s">
        <v>426</v>
      </c>
      <c r="D20" s="1" t="s">
        <v>431</v>
      </c>
      <c r="E20" s="1" t="s">
        <v>35</v>
      </c>
      <c r="F20" s="1" t="s">
        <v>27</v>
      </c>
      <c r="G20" s="1" t="s">
        <v>432</v>
      </c>
      <c r="H20" s="1">
        <v>0.67</v>
      </c>
      <c r="I20" s="1">
        <v>4975</v>
      </c>
      <c r="J20" s="1">
        <v>3333.25</v>
      </c>
      <c r="K20" s="1">
        <v>1000</v>
      </c>
      <c r="L20" s="1" t="s">
        <v>20</v>
      </c>
      <c r="M20" s="1">
        <v>4333.25</v>
      </c>
      <c r="N20" s="1">
        <v>130</v>
      </c>
      <c r="O20" s="1">
        <v>4463.25</v>
      </c>
      <c r="P20" s="1">
        <v>4460</v>
      </c>
      <c r="Q20" s="7">
        <v>3.25</v>
      </c>
    </row>
    <row r="21" spans="1:17">
      <c r="A21" s="65" t="str">
        <f>Table4234567[[#This Row],[Bill No]]&amp;" / "&amp;Table4234567[[#This Row],[Name]]</f>
        <v xml:space="preserve">2414 / ARIBAN GHOSH </v>
      </c>
      <c r="B21" s="5">
        <v>2414</v>
      </c>
      <c r="C21" s="14" t="s">
        <v>15</v>
      </c>
      <c r="D21" s="1" t="s">
        <v>16</v>
      </c>
      <c r="E21" s="1" t="s">
        <v>17</v>
      </c>
      <c r="F21" s="1" t="s">
        <v>18</v>
      </c>
      <c r="G21" s="1" t="s">
        <v>19</v>
      </c>
      <c r="H21" s="1">
        <v>0.69</v>
      </c>
      <c r="I21" s="1">
        <v>5051</v>
      </c>
      <c r="J21" s="1">
        <v>3485.19</v>
      </c>
      <c r="K21" s="1">
        <v>900</v>
      </c>
      <c r="L21" s="1" t="s">
        <v>20</v>
      </c>
      <c r="M21" s="1">
        <v>4385.1899999999996</v>
      </c>
      <c r="N21" s="1">
        <v>131.54</v>
      </c>
      <c r="O21" s="1">
        <v>4516.7299999999996</v>
      </c>
      <c r="P21" s="1">
        <v>4504</v>
      </c>
      <c r="Q21" s="7">
        <v>12.73</v>
      </c>
    </row>
    <row r="22" spans="1:17">
      <c r="A22" s="65" t="str">
        <f>Table4234567[[#This Row],[Bill No]]&amp;" / "&amp;Table4234567[[#This Row],[Name]]</f>
        <v xml:space="preserve">2596 / CHIRONJIT SARDER </v>
      </c>
      <c r="B22" s="5">
        <v>2596</v>
      </c>
      <c r="C22" s="14" t="s">
        <v>455</v>
      </c>
      <c r="D22" s="1" t="s">
        <v>462</v>
      </c>
      <c r="E22" s="1" t="s">
        <v>31</v>
      </c>
      <c r="F22" s="1" t="s">
        <v>27</v>
      </c>
      <c r="G22" s="1" t="s">
        <v>463</v>
      </c>
      <c r="H22" s="1">
        <v>0.78</v>
      </c>
      <c r="I22" s="1">
        <v>4785</v>
      </c>
      <c r="J22" s="1">
        <v>3732.3</v>
      </c>
      <c r="K22" s="1">
        <v>1000</v>
      </c>
      <c r="L22" s="1" t="s">
        <v>20</v>
      </c>
      <c r="M22" s="1">
        <v>4732.3</v>
      </c>
      <c r="N22" s="1">
        <v>141.96899999999999</v>
      </c>
      <c r="O22" s="1">
        <v>4874.2700000000004</v>
      </c>
      <c r="P22" s="1">
        <v>4870</v>
      </c>
      <c r="Q22" s="7">
        <v>4.2690000000000001</v>
      </c>
    </row>
    <row r="23" spans="1:17">
      <c r="A23" s="65" t="str">
        <f>Table4234567[[#This Row],[Bill No]]&amp;" / "&amp;Table4234567[[#This Row],[Name]]</f>
        <v>2493 / SUKLA BHATTACHARYA</v>
      </c>
      <c r="B23" s="5">
        <v>2493</v>
      </c>
      <c r="C23" s="15" t="s">
        <v>266</v>
      </c>
      <c r="D23" s="1" t="s">
        <v>288</v>
      </c>
      <c r="E23" s="1" t="s">
        <v>31</v>
      </c>
      <c r="F23" s="1" t="s">
        <v>27</v>
      </c>
      <c r="G23" s="1" t="s">
        <v>289</v>
      </c>
      <c r="H23" s="1">
        <v>0.8</v>
      </c>
      <c r="I23" s="1">
        <v>5013</v>
      </c>
      <c r="J23" s="1">
        <v>4010.4</v>
      </c>
      <c r="K23" s="1">
        <v>900</v>
      </c>
      <c r="L23" s="1" t="s">
        <v>20</v>
      </c>
      <c r="M23" s="1">
        <v>4910.3999999999996</v>
      </c>
      <c r="N23" s="1">
        <v>147.31</v>
      </c>
      <c r="O23" s="1">
        <v>5057.71</v>
      </c>
      <c r="P23" s="1">
        <v>5050</v>
      </c>
      <c r="Q23" s="7">
        <v>7.71</v>
      </c>
    </row>
    <row r="24" spans="1:17">
      <c r="A24" s="65" t="str">
        <f>Table4234567[[#This Row],[Bill No]]&amp;" / "&amp;Table4234567[[#This Row],[Name]]</f>
        <v>2602 / OISHI DEY</v>
      </c>
      <c r="B24" s="5">
        <v>2602</v>
      </c>
      <c r="C24" s="15" t="s">
        <v>498</v>
      </c>
      <c r="D24" s="1" t="s">
        <v>501</v>
      </c>
      <c r="E24" s="1" t="s">
        <v>57</v>
      </c>
      <c r="F24" s="1" t="s">
        <v>271</v>
      </c>
      <c r="G24" s="1" t="s">
        <v>502</v>
      </c>
      <c r="H24" s="1">
        <v>0.8</v>
      </c>
      <c r="I24" s="1">
        <v>4851</v>
      </c>
      <c r="J24" s="1">
        <v>3880.8</v>
      </c>
      <c r="K24" s="1">
        <v>1000</v>
      </c>
      <c r="L24" s="1" t="s">
        <v>20</v>
      </c>
      <c r="M24" s="1">
        <v>4880.8</v>
      </c>
      <c r="N24" s="1">
        <v>146.42400000000001</v>
      </c>
      <c r="O24" s="1">
        <v>5027.2240000000002</v>
      </c>
      <c r="P24" s="1">
        <v>5020</v>
      </c>
      <c r="Q24" s="7">
        <v>7.2240000000000002</v>
      </c>
    </row>
    <row r="25" spans="1:17">
      <c r="A25" s="65" t="str">
        <f>Table4234567[[#This Row],[Bill No]]&amp;" / "&amp;Table4234567[[#This Row],[Name]]</f>
        <v xml:space="preserve">2445 / RANJIT DAS </v>
      </c>
      <c r="B25" s="5">
        <v>2445</v>
      </c>
      <c r="C25" s="15" t="s">
        <v>128</v>
      </c>
      <c r="D25" s="1" t="s">
        <v>129</v>
      </c>
      <c r="E25" s="1" t="s">
        <v>130</v>
      </c>
      <c r="F25" s="1" t="s">
        <v>18</v>
      </c>
      <c r="G25" s="1" t="s">
        <v>131</v>
      </c>
      <c r="H25" s="1">
        <v>0.81</v>
      </c>
      <c r="I25" s="1">
        <v>4975</v>
      </c>
      <c r="J25" s="1">
        <v>4029.75</v>
      </c>
      <c r="K25" s="1">
        <v>900</v>
      </c>
      <c r="L25" s="1" t="s">
        <v>20</v>
      </c>
      <c r="M25" s="1">
        <v>4929.75</v>
      </c>
      <c r="N25" s="1">
        <v>147.88999999999999</v>
      </c>
      <c r="O25" s="1">
        <v>5077.6400000000003</v>
      </c>
      <c r="P25" s="1">
        <v>5070</v>
      </c>
      <c r="Q25" s="7">
        <v>7.64</v>
      </c>
    </row>
    <row r="26" spans="1:17">
      <c r="A26" s="65" t="str">
        <f>Table4234567[[#This Row],[Bill No]]&amp;" / "&amp;Table4234567[[#This Row],[Name]]</f>
        <v xml:space="preserve">2434 / LAXMI DUTTA </v>
      </c>
      <c r="B26" s="5">
        <v>2434</v>
      </c>
      <c r="C26" s="14" t="s">
        <v>82</v>
      </c>
      <c r="D26" s="1" t="s">
        <v>86</v>
      </c>
      <c r="E26" s="1" t="s">
        <v>87</v>
      </c>
      <c r="F26" s="1" t="s">
        <v>18</v>
      </c>
      <c r="G26" s="1" t="s">
        <v>89</v>
      </c>
      <c r="H26" s="1">
        <v>0.82</v>
      </c>
      <c r="I26" s="1">
        <v>5095</v>
      </c>
      <c r="J26" s="1">
        <v>4177.8999999999996</v>
      </c>
      <c r="K26" s="1">
        <v>900</v>
      </c>
      <c r="L26" s="1" t="s">
        <v>20</v>
      </c>
      <c r="M26" s="1">
        <v>5077.8999999999996</v>
      </c>
      <c r="N26" s="1">
        <v>152.34</v>
      </c>
      <c r="O26" s="1">
        <v>5230.24</v>
      </c>
      <c r="P26" s="1">
        <v>5225</v>
      </c>
      <c r="Q26" s="7">
        <v>5.24</v>
      </c>
    </row>
    <row r="27" spans="1:17">
      <c r="A27" s="65" t="str">
        <f>Table4234567[[#This Row],[Bill No]]&amp;" / "&amp;Table4234567[[#This Row],[Name]]</f>
        <v xml:space="preserve">2635 / RAKASH MAJUMDER </v>
      </c>
      <c r="B27" s="5">
        <v>2635</v>
      </c>
      <c r="C27" s="14" t="s">
        <v>576</v>
      </c>
      <c r="D27" s="1" t="s">
        <v>564</v>
      </c>
      <c r="E27" s="1" t="s">
        <v>48</v>
      </c>
      <c r="F27" s="1" t="s">
        <v>27</v>
      </c>
      <c r="G27" s="1" t="s">
        <v>577</v>
      </c>
      <c r="H27" s="1">
        <v>0.85</v>
      </c>
      <c r="I27" s="1">
        <v>4946</v>
      </c>
      <c r="J27" s="1">
        <v>4204.1000000000004</v>
      </c>
      <c r="K27" s="1">
        <v>900</v>
      </c>
      <c r="L27" s="1" t="s">
        <v>20</v>
      </c>
      <c r="M27" s="1">
        <v>5104.1000000000004</v>
      </c>
      <c r="N27" s="1">
        <v>153.12299999999999</v>
      </c>
      <c r="O27" s="1">
        <v>5257.223</v>
      </c>
      <c r="P27" s="1">
        <v>5250</v>
      </c>
      <c r="Q27" s="7">
        <v>7.2229999999999999</v>
      </c>
    </row>
    <row r="28" spans="1:17">
      <c r="A28" s="65" t="str">
        <f>Table4234567[[#This Row],[Bill No]]&amp;" / "&amp;Table4234567[[#This Row],[Name]]</f>
        <v xml:space="preserve">2599 / RAJU MONDAL </v>
      </c>
      <c r="B28" s="5">
        <v>2599</v>
      </c>
      <c r="C28" s="15" t="s">
        <v>464</v>
      </c>
      <c r="D28" s="1" t="s">
        <v>469</v>
      </c>
      <c r="E28" s="1" t="s">
        <v>52</v>
      </c>
      <c r="F28" s="1" t="s">
        <v>140</v>
      </c>
      <c r="G28" s="1" t="s">
        <v>470</v>
      </c>
      <c r="H28" s="1">
        <v>0.86</v>
      </c>
      <c r="I28" s="1">
        <v>4785</v>
      </c>
      <c r="J28" s="1">
        <v>4115.1000000000004</v>
      </c>
      <c r="K28" s="1">
        <v>1000</v>
      </c>
      <c r="L28" s="1" t="s">
        <v>20</v>
      </c>
      <c r="M28" s="1">
        <v>5115.1000000000004</v>
      </c>
      <c r="N28" s="1">
        <v>153.453</v>
      </c>
      <c r="O28" s="1">
        <v>5268.55</v>
      </c>
      <c r="P28" s="1">
        <v>5250</v>
      </c>
      <c r="Q28" s="7">
        <v>18.553000000000001</v>
      </c>
    </row>
    <row r="29" spans="1:17">
      <c r="A29" s="65" t="str">
        <f>Table4234567[[#This Row],[Bill No]]&amp;" / "&amp;Table4234567[[#This Row],[Name]]</f>
        <v xml:space="preserve">2625 / MADHURI MISTARI </v>
      </c>
      <c r="B29" s="5">
        <v>2625</v>
      </c>
      <c r="C29" s="14" t="s">
        <v>556</v>
      </c>
      <c r="D29" s="1" t="s">
        <v>557</v>
      </c>
      <c r="E29" s="1" t="s">
        <v>57</v>
      </c>
      <c r="F29" s="1" t="s">
        <v>27</v>
      </c>
      <c r="G29" s="1" t="s">
        <v>558</v>
      </c>
      <c r="H29" s="1">
        <v>0.86</v>
      </c>
      <c r="I29" s="1">
        <v>4948</v>
      </c>
      <c r="J29" s="1">
        <v>4255.28</v>
      </c>
      <c r="K29" s="1">
        <v>900</v>
      </c>
      <c r="L29" s="1" t="s">
        <v>20</v>
      </c>
      <c r="M29" s="1">
        <v>5155.28</v>
      </c>
      <c r="N29" s="1">
        <v>154.6584</v>
      </c>
      <c r="O29" s="1">
        <v>5309.9384</v>
      </c>
      <c r="P29" s="1">
        <v>5300</v>
      </c>
      <c r="Q29" s="7">
        <v>9.9383999999999997</v>
      </c>
    </row>
    <row r="30" spans="1:17">
      <c r="A30" s="65" t="str">
        <f>Table4234567[[#This Row],[Bill No]]&amp;" / "&amp;Table4234567[[#This Row],[Name]]</f>
        <v>2416 / SUPARNA ROY</v>
      </c>
      <c r="B30" s="5">
        <v>2416</v>
      </c>
      <c r="C30" s="14" t="s">
        <v>24</v>
      </c>
      <c r="D30" s="1" t="s">
        <v>25</v>
      </c>
      <c r="E30" s="1" t="s">
        <v>26</v>
      </c>
      <c r="F30" s="1" t="s">
        <v>27</v>
      </c>
      <c r="G30" s="1" t="s">
        <v>28</v>
      </c>
      <c r="H30" s="1">
        <v>0.87</v>
      </c>
      <c r="I30" s="1">
        <v>5018</v>
      </c>
      <c r="J30" s="1">
        <v>4365.66</v>
      </c>
      <c r="K30" s="1">
        <v>900</v>
      </c>
      <c r="L30" s="1" t="s">
        <v>20</v>
      </c>
      <c r="M30" s="1">
        <v>5265.66</v>
      </c>
      <c r="N30" s="1">
        <v>157.96</v>
      </c>
      <c r="O30" s="1">
        <v>5423.62</v>
      </c>
      <c r="P30" s="1">
        <v>5420</v>
      </c>
      <c r="Q30" s="7">
        <v>3.62</v>
      </c>
    </row>
    <row r="31" spans="1:17">
      <c r="A31" s="65" t="str">
        <f>Table4234567[[#This Row],[Bill No]]&amp;" / "&amp;Table4234567[[#This Row],[Name]]</f>
        <v>2453 / SHEK KARTI AZADE</v>
      </c>
      <c r="B31" s="5">
        <v>2453</v>
      </c>
      <c r="C31" s="14" t="s">
        <v>146</v>
      </c>
      <c r="D31" s="1" t="s">
        <v>159</v>
      </c>
      <c r="E31" s="1" t="s">
        <v>160</v>
      </c>
      <c r="F31" s="1" t="s">
        <v>18</v>
      </c>
      <c r="G31" s="1" t="s">
        <v>161</v>
      </c>
      <c r="H31" s="1">
        <v>0.87</v>
      </c>
      <c r="I31" s="1">
        <v>4962</v>
      </c>
      <c r="J31" s="1">
        <v>4316.9399999999996</v>
      </c>
      <c r="K31" s="1">
        <v>900</v>
      </c>
      <c r="L31" s="1" t="s">
        <v>20</v>
      </c>
      <c r="M31" s="1">
        <v>5216.9399999999996</v>
      </c>
      <c r="N31" s="1">
        <v>156.51</v>
      </c>
      <c r="O31" s="1">
        <v>5373.45</v>
      </c>
      <c r="P31" s="1">
        <v>5370</v>
      </c>
      <c r="Q31" s="7">
        <v>3.45</v>
      </c>
    </row>
    <row r="32" spans="1:17">
      <c r="A32" s="65" t="str">
        <f>Table4234567[[#This Row],[Bill No]]&amp;" / "&amp;Table4234567[[#This Row],[Name]]</f>
        <v xml:space="preserve">2437 / KALPONA PANDA </v>
      </c>
      <c r="B32" s="5">
        <v>2437</v>
      </c>
      <c r="C32" s="15" t="s">
        <v>97</v>
      </c>
      <c r="D32" s="1" t="s">
        <v>98</v>
      </c>
      <c r="E32" s="1" t="s">
        <v>20</v>
      </c>
      <c r="F32" s="1" t="s">
        <v>99</v>
      </c>
      <c r="G32" s="1" t="s">
        <v>100</v>
      </c>
      <c r="H32" s="1">
        <v>0.88</v>
      </c>
      <c r="I32" s="1">
        <v>4975</v>
      </c>
      <c r="J32" s="1">
        <v>4378</v>
      </c>
      <c r="K32" s="1">
        <v>900</v>
      </c>
      <c r="L32" s="1" t="s">
        <v>20</v>
      </c>
      <c r="M32" s="1">
        <v>5278</v>
      </c>
      <c r="N32" s="1">
        <v>158.34</v>
      </c>
      <c r="O32" s="1">
        <v>5436.34</v>
      </c>
      <c r="P32" s="1">
        <v>5430</v>
      </c>
      <c r="Q32" s="7">
        <v>6.34</v>
      </c>
    </row>
    <row r="33" spans="1:17">
      <c r="A33" s="65" t="str">
        <f>Table4234567[[#This Row],[Bill No]]&amp;" / "&amp;Table4234567[[#This Row],[Name]]</f>
        <v xml:space="preserve">2472 / SUKASH DAS </v>
      </c>
      <c r="B33" s="5">
        <v>2472</v>
      </c>
      <c r="C33" s="14" t="s">
        <v>236</v>
      </c>
      <c r="D33" s="1" t="s">
        <v>237</v>
      </c>
      <c r="E33" s="1" t="s">
        <v>26</v>
      </c>
      <c r="F33" s="1" t="s">
        <v>238</v>
      </c>
      <c r="G33" s="1" t="s">
        <v>239</v>
      </c>
      <c r="H33" s="1">
        <v>0.88</v>
      </c>
      <c r="I33" s="1">
        <v>5024</v>
      </c>
      <c r="J33" s="1">
        <v>4421.12</v>
      </c>
      <c r="K33" s="1">
        <v>800</v>
      </c>
      <c r="L33" s="1" t="s">
        <v>20</v>
      </c>
      <c r="M33" s="1">
        <v>5221.12</v>
      </c>
      <c r="N33" s="1">
        <v>156.63</v>
      </c>
      <c r="O33" s="1">
        <v>5377.75</v>
      </c>
      <c r="P33" s="1">
        <v>5370</v>
      </c>
      <c r="Q33" s="7">
        <v>7.75</v>
      </c>
    </row>
    <row r="34" spans="1:17">
      <c r="A34" s="65" t="str">
        <f>Table4234567[[#This Row],[Bill No]]&amp;" / "&amp;Table4234567[[#This Row],[Name]]</f>
        <v xml:space="preserve">2591 / LABONI KARMAKAR </v>
      </c>
      <c r="B34" s="5">
        <v>2591</v>
      </c>
      <c r="C34" s="15" t="s">
        <v>448</v>
      </c>
      <c r="D34" s="1" t="s">
        <v>451</v>
      </c>
      <c r="E34" s="1" t="s">
        <v>65</v>
      </c>
      <c r="F34" s="1" t="s">
        <v>27</v>
      </c>
      <c r="G34" s="1" t="s">
        <v>452</v>
      </c>
      <c r="H34" s="1">
        <v>0.88</v>
      </c>
      <c r="I34" s="1">
        <v>4838</v>
      </c>
      <c r="J34" s="1">
        <v>4257.4399999999996</v>
      </c>
      <c r="K34" s="1">
        <v>900</v>
      </c>
      <c r="L34" s="1" t="s">
        <v>20</v>
      </c>
      <c r="M34" s="1">
        <v>5157.4399999999996</v>
      </c>
      <c r="N34" s="1">
        <v>154.72319999999999</v>
      </c>
      <c r="O34" s="1">
        <v>5312.16</v>
      </c>
      <c r="P34" s="1">
        <v>5300</v>
      </c>
      <c r="Q34" s="7">
        <v>12.1632</v>
      </c>
    </row>
    <row r="35" spans="1:17">
      <c r="A35" s="65" t="str">
        <f>Table4234567[[#This Row],[Bill No]]&amp;" / "&amp;Table4234567[[#This Row],[Name]]</f>
        <v>2427 / DIPA MONDAL</v>
      </c>
      <c r="B35" s="5">
        <v>2427</v>
      </c>
      <c r="C35" s="15" t="s">
        <v>55</v>
      </c>
      <c r="D35" s="1" t="s">
        <v>64</v>
      </c>
      <c r="E35" s="1" t="s">
        <v>65</v>
      </c>
      <c r="F35" s="1" t="s">
        <v>27</v>
      </c>
      <c r="G35" s="1" t="s">
        <v>66</v>
      </c>
      <c r="H35" s="1">
        <v>0.92</v>
      </c>
      <c r="I35" s="1">
        <v>5033</v>
      </c>
      <c r="J35" s="1">
        <v>4630.3599999999997</v>
      </c>
      <c r="K35" s="1">
        <v>900</v>
      </c>
      <c r="L35" s="1" t="s">
        <v>20</v>
      </c>
      <c r="M35" s="1">
        <v>5530.36</v>
      </c>
      <c r="N35" s="1">
        <v>165.91</v>
      </c>
      <c r="O35" s="1">
        <v>5696.27</v>
      </c>
      <c r="P35" s="1">
        <v>5690</v>
      </c>
      <c r="Q35" s="7">
        <v>6.27</v>
      </c>
    </row>
    <row r="36" spans="1:17">
      <c r="A36" s="65" t="str">
        <f>Table4234567[[#This Row],[Bill No]]&amp;" / "&amp;Table4234567[[#This Row],[Name]]</f>
        <v xml:space="preserve">2656 / PRIYANKA BISWAS </v>
      </c>
      <c r="B36" s="6">
        <v>2656</v>
      </c>
      <c r="C36" s="16" t="s">
        <v>625</v>
      </c>
      <c r="D36" s="2" t="s">
        <v>403</v>
      </c>
      <c r="E36" s="1" t="s">
        <v>38</v>
      </c>
      <c r="F36" s="2" t="s">
        <v>27</v>
      </c>
      <c r="G36" s="2" t="s">
        <v>626</v>
      </c>
      <c r="H36" s="2">
        <v>0.92</v>
      </c>
      <c r="I36" s="2">
        <v>4885</v>
      </c>
      <c r="J36" s="2">
        <v>4494.2</v>
      </c>
      <c r="K36" s="2">
        <v>850</v>
      </c>
      <c r="L36" s="2" t="s">
        <v>20</v>
      </c>
      <c r="M36" s="2">
        <v>5344.2</v>
      </c>
      <c r="N36" s="2">
        <v>160.33000000000001</v>
      </c>
      <c r="O36" s="2">
        <v>5504.53</v>
      </c>
      <c r="P36" s="2">
        <v>5500</v>
      </c>
      <c r="Q36" s="8">
        <v>4.53</v>
      </c>
    </row>
    <row r="37" spans="1:17">
      <c r="A37" s="65" t="str">
        <f>Table4234567[[#This Row],[Bill No]]&amp;" / "&amp;Table4234567[[#This Row],[Name]]</f>
        <v xml:space="preserve">2500 / ANITA CHAKRABORTI </v>
      </c>
      <c r="B37" s="5">
        <v>2500</v>
      </c>
      <c r="C37" s="14" t="s">
        <v>266</v>
      </c>
      <c r="D37" s="1" t="s">
        <v>303</v>
      </c>
      <c r="E37" s="1" t="s">
        <v>57</v>
      </c>
      <c r="F37" s="1" t="s">
        <v>271</v>
      </c>
      <c r="G37" s="1" t="s">
        <v>304</v>
      </c>
      <c r="H37" s="1">
        <v>0.93</v>
      </c>
      <c r="I37" s="1">
        <v>5013</v>
      </c>
      <c r="J37" s="1">
        <v>4662.09</v>
      </c>
      <c r="K37" s="1">
        <v>900</v>
      </c>
      <c r="L37" s="1" t="s">
        <v>20</v>
      </c>
      <c r="M37" s="1">
        <v>5562.09</v>
      </c>
      <c r="N37" s="1">
        <v>166.86</v>
      </c>
      <c r="O37" s="1">
        <v>5728.95</v>
      </c>
      <c r="P37" s="1">
        <v>5700</v>
      </c>
      <c r="Q37" s="7">
        <v>28.95</v>
      </c>
    </row>
    <row r="38" spans="1:17">
      <c r="A38" s="65" t="str">
        <f>Table4234567[[#This Row],[Bill No]]&amp;" / "&amp;Table4234567[[#This Row],[Name]]</f>
        <v xml:space="preserve">2544 / LITAN SARKAR </v>
      </c>
      <c r="B38" s="5">
        <v>2544</v>
      </c>
      <c r="C38" s="15" t="s">
        <v>477</v>
      </c>
      <c r="D38" s="1" t="s">
        <v>481</v>
      </c>
      <c r="E38" s="1" t="s">
        <v>31</v>
      </c>
      <c r="F38" s="1" t="s">
        <v>27</v>
      </c>
      <c r="G38" s="1" t="s">
        <v>482</v>
      </c>
      <c r="H38" s="1">
        <v>0.93</v>
      </c>
      <c r="I38" s="1">
        <v>4767</v>
      </c>
      <c r="J38" s="1">
        <v>4433.3100000000004</v>
      </c>
      <c r="K38" s="1">
        <v>900</v>
      </c>
      <c r="L38" s="1" t="s">
        <v>20</v>
      </c>
      <c r="M38" s="1">
        <v>5333.31</v>
      </c>
      <c r="N38" s="1">
        <v>159.99930000000001</v>
      </c>
      <c r="O38" s="1">
        <v>5493.3092999999999</v>
      </c>
      <c r="P38" s="1">
        <v>5490</v>
      </c>
      <c r="Q38" s="7">
        <v>3.3092999999999999</v>
      </c>
    </row>
    <row r="39" spans="1:17">
      <c r="A39" s="65" t="str">
        <f>Table4234567[[#This Row],[Bill No]]&amp;" / "&amp;Table4234567[[#This Row],[Name]]</f>
        <v xml:space="preserve">2658 / TUMPA PAUL </v>
      </c>
      <c r="B39" s="6">
        <v>2658</v>
      </c>
      <c r="C39" s="17" t="s">
        <v>627</v>
      </c>
      <c r="D39" s="2" t="s">
        <v>628</v>
      </c>
      <c r="E39" s="1" t="s">
        <v>31</v>
      </c>
      <c r="F39" s="2" t="s">
        <v>27</v>
      </c>
      <c r="G39" s="2" t="s">
        <v>629</v>
      </c>
      <c r="H39" s="2">
        <v>0.94</v>
      </c>
      <c r="I39" s="2">
        <v>4885</v>
      </c>
      <c r="J39" s="2">
        <v>4591.8999999999996</v>
      </c>
      <c r="K39" s="2">
        <v>900</v>
      </c>
      <c r="L39" s="2" t="s">
        <v>20</v>
      </c>
      <c r="M39" s="2">
        <v>5491.9</v>
      </c>
      <c r="N39" s="2">
        <v>164.76</v>
      </c>
      <c r="O39" s="2">
        <v>5656.66</v>
      </c>
      <c r="P39" s="2">
        <v>5650</v>
      </c>
      <c r="Q39" s="8">
        <v>6.66</v>
      </c>
    </row>
    <row r="40" spans="1:17">
      <c r="A40" s="65" t="str">
        <f>Table4234567[[#This Row],[Bill No]]&amp;" / "&amp;Table4234567[[#This Row],[Name]]</f>
        <v>2463 / SHAVA MODAK</v>
      </c>
      <c r="B40" s="5">
        <v>2463</v>
      </c>
      <c r="C40" s="15" t="s">
        <v>203</v>
      </c>
      <c r="D40" s="1" t="s">
        <v>204</v>
      </c>
      <c r="E40" s="1" t="s">
        <v>205</v>
      </c>
      <c r="F40" s="1" t="s">
        <v>140</v>
      </c>
      <c r="G40" s="1" t="s">
        <v>206</v>
      </c>
      <c r="H40" s="1">
        <v>0.95</v>
      </c>
      <c r="I40" s="1">
        <v>5033</v>
      </c>
      <c r="J40" s="1">
        <v>4781.3500000000004</v>
      </c>
      <c r="K40" s="1">
        <v>900</v>
      </c>
      <c r="L40" s="1" t="s">
        <v>20</v>
      </c>
      <c r="M40" s="1">
        <v>5681.35</v>
      </c>
      <c r="N40" s="1">
        <v>170.44</v>
      </c>
      <c r="O40" s="1">
        <v>5851.79</v>
      </c>
      <c r="P40" s="1">
        <v>5850</v>
      </c>
      <c r="Q40" s="7">
        <v>1.79</v>
      </c>
    </row>
    <row r="41" spans="1:17">
      <c r="A41" s="65" t="str">
        <f>Table4234567[[#This Row],[Bill No]]&amp;" / "&amp;Table4234567[[#This Row],[Name]]</f>
        <v xml:space="preserve">2470 / ROMA SADHUKHA </v>
      </c>
      <c r="B41" s="5">
        <v>2470</v>
      </c>
      <c r="C41" s="14" t="s">
        <v>224</v>
      </c>
      <c r="D41" s="1" t="s">
        <v>228</v>
      </c>
      <c r="E41" s="1" t="s">
        <v>229</v>
      </c>
      <c r="F41" s="1" t="s">
        <v>230</v>
      </c>
      <c r="G41" s="1" t="s">
        <v>231</v>
      </c>
      <c r="H41" s="1">
        <v>0.98</v>
      </c>
      <c r="I41" s="1">
        <v>5008</v>
      </c>
      <c r="J41" s="1">
        <v>4907.84</v>
      </c>
      <c r="K41" s="1">
        <v>1000</v>
      </c>
      <c r="L41" s="1" t="s">
        <v>20</v>
      </c>
      <c r="M41" s="1">
        <v>5907.84</v>
      </c>
      <c r="N41" s="1">
        <v>177.24</v>
      </c>
      <c r="O41" s="1">
        <v>6085.08</v>
      </c>
      <c r="P41" s="1">
        <v>6080</v>
      </c>
      <c r="Q41" s="7">
        <v>5.08</v>
      </c>
    </row>
    <row r="42" spans="1:17">
      <c r="A42" s="65" t="str">
        <f>Table4234567[[#This Row],[Bill No]]&amp;" / "&amp;Table4234567[[#This Row],[Name]]</f>
        <v xml:space="preserve">2443 / NANDITA BISWAS </v>
      </c>
      <c r="B42" s="5">
        <v>2443</v>
      </c>
      <c r="C42" s="15" t="s">
        <v>120</v>
      </c>
      <c r="D42" s="1" t="s">
        <v>121</v>
      </c>
      <c r="E42" s="1" t="s">
        <v>122</v>
      </c>
      <c r="F42" s="1" t="s">
        <v>118</v>
      </c>
      <c r="G42" s="1" t="s">
        <v>123</v>
      </c>
      <c r="H42" s="1">
        <v>1</v>
      </c>
      <c r="I42" s="1">
        <v>4980</v>
      </c>
      <c r="J42" s="1">
        <v>4980</v>
      </c>
      <c r="K42" s="1">
        <v>900</v>
      </c>
      <c r="L42" s="1" t="s">
        <v>20</v>
      </c>
      <c r="M42" s="1">
        <v>5880</v>
      </c>
      <c r="N42" s="1">
        <v>176.4</v>
      </c>
      <c r="O42" s="1">
        <v>6056.4</v>
      </c>
      <c r="P42" s="1">
        <v>6050</v>
      </c>
      <c r="Q42" s="7">
        <v>6.4</v>
      </c>
    </row>
    <row r="43" spans="1:17">
      <c r="A43" s="65" t="str">
        <f>Table4234567[[#This Row],[Bill No]]&amp;" / "&amp;Table4234567[[#This Row],[Name]]</f>
        <v>2459 / RAJIB SARDAR</v>
      </c>
      <c r="B43" s="5">
        <v>2459</v>
      </c>
      <c r="C43" s="15" t="s">
        <v>183</v>
      </c>
      <c r="D43" s="1" t="s">
        <v>184</v>
      </c>
      <c r="E43" s="1" t="s">
        <v>185</v>
      </c>
      <c r="F43" s="1" t="s">
        <v>18</v>
      </c>
      <c r="G43" s="1" t="s">
        <v>186</v>
      </c>
      <c r="H43" s="1">
        <v>1</v>
      </c>
      <c r="I43" s="1" t="s">
        <v>20</v>
      </c>
      <c r="J43" s="1" t="s">
        <v>20</v>
      </c>
      <c r="K43" s="1" t="s">
        <v>20</v>
      </c>
      <c r="L43" s="1" t="s">
        <v>20</v>
      </c>
      <c r="M43" s="1" t="s">
        <v>20</v>
      </c>
      <c r="N43" s="1" t="s">
        <v>20</v>
      </c>
      <c r="O43" s="1" t="s">
        <v>20</v>
      </c>
      <c r="P43" s="1" t="s">
        <v>20</v>
      </c>
      <c r="Q43" s="7" t="s">
        <v>20</v>
      </c>
    </row>
    <row r="44" spans="1:17">
      <c r="A44" s="65" t="str">
        <f>Table4234567[[#This Row],[Bill No]]&amp;" / "&amp;Table4234567[[#This Row],[Name]]</f>
        <v>2459 / RAJIB SARDAR</v>
      </c>
      <c r="B44" s="5">
        <v>2459</v>
      </c>
      <c r="C44" s="14" t="s">
        <v>183</v>
      </c>
      <c r="D44" s="1" t="s">
        <v>184</v>
      </c>
      <c r="E44" s="1" t="s">
        <v>185</v>
      </c>
      <c r="F44" s="1" t="s">
        <v>18</v>
      </c>
      <c r="G44" s="1" t="s">
        <v>187</v>
      </c>
      <c r="H44" s="1">
        <v>1</v>
      </c>
      <c r="I44" s="1" t="s">
        <v>20</v>
      </c>
      <c r="J44" s="1" t="s">
        <v>20</v>
      </c>
      <c r="K44" s="1" t="s">
        <v>20</v>
      </c>
      <c r="L44" s="1" t="s">
        <v>20</v>
      </c>
      <c r="M44" s="1" t="s">
        <v>20</v>
      </c>
      <c r="N44" s="1" t="s">
        <v>20</v>
      </c>
      <c r="O44" s="1" t="s">
        <v>20</v>
      </c>
      <c r="P44" s="1" t="s">
        <v>20</v>
      </c>
      <c r="Q44" s="7" t="s">
        <v>20</v>
      </c>
    </row>
    <row r="45" spans="1:17">
      <c r="A45" s="65" t="str">
        <f>Table4234567[[#This Row],[Bill No]]&amp;" / "&amp;Table4234567[[#This Row],[Name]]</f>
        <v xml:space="preserve">2595 / AJIT SARKAR </v>
      </c>
      <c r="B45" s="5">
        <v>2595</v>
      </c>
      <c r="C45" s="15" t="s">
        <v>455</v>
      </c>
      <c r="D45" s="1" t="s">
        <v>460</v>
      </c>
      <c r="E45" s="1" t="s">
        <v>38</v>
      </c>
      <c r="F45" s="1" t="s">
        <v>27</v>
      </c>
      <c r="G45" s="1" t="s">
        <v>461</v>
      </c>
      <c r="H45" s="1">
        <v>1.01</v>
      </c>
      <c r="I45" s="1">
        <v>4785</v>
      </c>
      <c r="J45" s="1">
        <v>4832.8500000000004</v>
      </c>
      <c r="K45" s="1">
        <v>1300</v>
      </c>
      <c r="L45" s="1" t="s">
        <v>20</v>
      </c>
      <c r="M45" s="1">
        <v>6132.85</v>
      </c>
      <c r="N45" s="1">
        <v>183.9855</v>
      </c>
      <c r="O45" s="1">
        <v>6316.84</v>
      </c>
      <c r="P45" s="1">
        <v>6300</v>
      </c>
      <c r="Q45" s="7">
        <v>16.8355</v>
      </c>
    </row>
    <row r="46" spans="1:17">
      <c r="A46" s="65" t="str">
        <f>Table4234567[[#This Row],[Bill No]]&amp;" / "&amp;Table4234567[[#This Row],[Name]]</f>
        <v xml:space="preserve">2631 / NITESH BISWAS </v>
      </c>
      <c r="B46" s="5">
        <v>2631</v>
      </c>
      <c r="C46" s="14" t="s">
        <v>570</v>
      </c>
      <c r="D46" s="1" t="s">
        <v>571</v>
      </c>
      <c r="E46" s="1" t="s">
        <v>35</v>
      </c>
      <c r="F46" s="1" t="s">
        <v>572</v>
      </c>
      <c r="G46" s="1" t="s">
        <v>573</v>
      </c>
      <c r="H46" s="1">
        <v>1.04</v>
      </c>
      <c r="I46" s="1">
        <v>4927</v>
      </c>
      <c r="J46" s="1">
        <v>5124.08</v>
      </c>
      <c r="K46" s="1">
        <v>1500</v>
      </c>
      <c r="L46" s="1" t="s">
        <v>20</v>
      </c>
      <c r="M46" s="1">
        <v>6624.08</v>
      </c>
      <c r="N46" s="1">
        <v>198.72239999999999</v>
      </c>
      <c r="O46" s="1">
        <v>6822.8023999999996</v>
      </c>
      <c r="P46" s="1">
        <v>6800</v>
      </c>
      <c r="Q46" s="7">
        <v>22.802399999999999</v>
      </c>
    </row>
    <row r="47" spans="1:17">
      <c r="A47" s="65" t="str">
        <f>Table4234567[[#This Row],[Bill No]]&amp;" / "&amp;Table4234567[[#This Row],[Name]]</f>
        <v xml:space="preserve">2665 / KARTICK DAS </v>
      </c>
      <c r="B47" s="6">
        <v>2665</v>
      </c>
      <c r="C47" s="17" t="s">
        <v>639</v>
      </c>
      <c r="D47" s="2" t="s">
        <v>646</v>
      </c>
      <c r="E47" s="1" t="s">
        <v>69</v>
      </c>
      <c r="F47" s="2" t="s">
        <v>27</v>
      </c>
      <c r="G47" s="2" t="s">
        <v>647</v>
      </c>
      <c r="H47" s="2">
        <v>1.05</v>
      </c>
      <c r="I47" s="2">
        <v>4833</v>
      </c>
      <c r="J47" s="2">
        <v>5074.6499999999996</v>
      </c>
      <c r="K47" s="2">
        <v>1300</v>
      </c>
      <c r="L47" s="2" t="s">
        <v>20</v>
      </c>
      <c r="M47" s="2">
        <v>6374.65</v>
      </c>
      <c r="N47" s="2">
        <v>191.24</v>
      </c>
      <c r="O47" s="2">
        <v>6565.89</v>
      </c>
      <c r="P47" s="2">
        <v>6560</v>
      </c>
      <c r="Q47" s="8">
        <v>5.89</v>
      </c>
    </row>
    <row r="48" spans="1:17">
      <c r="A48" s="65" t="str">
        <f>Table4234567[[#This Row],[Bill No]]&amp;" / "&amp;Table4234567[[#This Row],[Name]]</f>
        <v xml:space="preserve">2682 / MAMA PRAMINIK </v>
      </c>
      <c r="B48" s="6">
        <v>2682</v>
      </c>
      <c r="C48" s="16" t="s">
        <v>679</v>
      </c>
      <c r="D48" s="2" t="s">
        <v>680</v>
      </c>
      <c r="E48" s="1" t="s">
        <v>57</v>
      </c>
      <c r="F48" s="2" t="s">
        <v>18</v>
      </c>
      <c r="G48" s="2" t="s">
        <v>681</v>
      </c>
      <c r="H48" s="2">
        <v>1.05</v>
      </c>
      <c r="I48" s="2">
        <v>4860</v>
      </c>
      <c r="J48" s="2">
        <v>5103</v>
      </c>
      <c r="K48" s="2">
        <v>1400</v>
      </c>
      <c r="L48" s="2" t="s">
        <v>20</v>
      </c>
      <c r="M48" s="2">
        <v>6503</v>
      </c>
      <c r="N48" s="2">
        <v>195.09</v>
      </c>
      <c r="O48" s="2">
        <v>6698.09</v>
      </c>
      <c r="P48" s="2">
        <v>6690</v>
      </c>
      <c r="Q48" s="8">
        <v>8.09</v>
      </c>
    </row>
    <row r="49" spans="1:17">
      <c r="A49" s="65" t="str">
        <f>Table4234567[[#This Row],[Bill No]]&amp;" / "&amp;Table4234567[[#This Row],[Name]]</f>
        <v xml:space="preserve">2431 / TANMOY BISWAS </v>
      </c>
      <c r="B49" s="5">
        <v>2431</v>
      </c>
      <c r="C49" s="15" t="s">
        <v>79</v>
      </c>
      <c r="D49" s="1" t="s">
        <v>80</v>
      </c>
      <c r="E49" s="1" t="s">
        <v>62</v>
      </c>
      <c r="F49" s="1" t="s">
        <v>18</v>
      </c>
      <c r="G49" s="1" t="s">
        <v>81</v>
      </c>
      <c r="H49" s="1">
        <v>1.06</v>
      </c>
      <c r="I49" s="1">
        <v>5220</v>
      </c>
      <c r="J49" s="1">
        <v>5533.2</v>
      </c>
      <c r="K49" s="1">
        <v>1300</v>
      </c>
      <c r="L49" s="1" t="s">
        <v>20</v>
      </c>
      <c r="M49" s="1">
        <v>6833.2</v>
      </c>
      <c r="N49" s="1">
        <v>205</v>
      </c>
      <c r="O49" s="1">
        <v>7038.2</v>
      </c>
      <c r="P49" s="1">
        <v>7000</v>
      </c>
      <c r="Q49" s="7">
        <v>38.200000000000003</v>
      </c>
    </row>
    <row r="50" spans="1:17">
      <c r="A50" s="65" t="str">
        <f>Table4234567[[#This Row],[Bill No]]&amp;" / "&amp;Table4234567[[#This Row],[Name]]</f>
        <v>2456 / NIPA MONDAL</v>
      </c>
      <c r="B50" s="5">
        <v>2456</v>
      </c>
      <c r="C50" s="14" t="s">
        <v>170</v>
      </c>
      <c r="D50" s="1" t="s">
        <v>171</v>
      </c>
      <c r="E50" s="1" t="s">
        <v>172</v>
      </c>
      <c r="F50" s="1" t="s">
        <v>18</v>
      </c>
      <c r="G50" s="1" t="s">
        <v>174</v>
      </c>
      <c r="H50" s="1">
        <v>1.06</v>
      </c>
      <c r="I50" s="1">
        <v>5044</v>
      </c>
      <c r="J50" s="1">
        <v>30314.44</v>
      </c>
      <c r="K50" s="1">
        <v>4030</v>
      </c>
      <c r="L50" s="1">
        <v>150</v>
      </c>
      <c r="M50" s="1">
        <v>34494.44</v>
      </c>
      <c r="N50" s="1">
        <v>1034.83</v>
      </c>
      <c r="O50" s="1">
        <v>35529.269999999997</v>
      </c>
      <c r="P50" s="1">
        <v>35530</v>
      </c>
      <c r="Q50" s="7">
        <v>-0.73</v>
      </c>
    </row>
    <row r="51" spans="1:17">
      <c r="A51" s="65" t="str">
        <f>Table4234567[[#This Row],[Bill No]]&amp;" / "&amp;Table4234567[[#This Row],[Name]]</f>
        <v xml:space="preserve">2679 / SAMESH MONDAL </v>
      </c>
      <c r="B51" s="6">
        <v>2679</v>
      </c>
      <c r="C51" s="17" t="s">
        <v>670</v>
      </c>
      <c r="D51" s="2" t="s">
        <v>674</v>
      </c>
      <c r="E51" s="1" t="s">
        <v>48</v>
      </c>
      <c r="F51" s="2" t="s">
        <v>27</v>
      </c>
      <c r="G51" s="2" t="s">
        <v>675</v>
      </c>
      <c r="H51" s="2">
        <v>1.06</v>
      </c>
      <c r="I51" s="2">
        <v>4860</v>
      </c>
      <c r="J51" s="2">
        <v>5151.6000000000004</v>
      </c>
      <c r="K51" s="2">
        <v>1200</v>
      </c>
      <c r="L51" s="2" t="s">
        <v>20</v>
      </c>
      <c r="M51" s="2">
        <v>6351.6</v>
      </c>
      <c r="N51" s="2">
        <v>190.55</v>
      </c>
      <c r="O51" s="2">
        <v>6542.15</v>
      </c>
      <c r="P51" s="2">
        <v>6464</v>
      </c>
      <c r="Q51" s="8">
        <v>78.150000000000006</v>
      </c>
    </row>
    <row r="52" spans="1:17">
      <c r="A52" s="65" t="str">
        <f>Table4234567[[#This Row],[Bill No]]&amp;" / "&amp;Table4234567[[#This Row],[Name]]</f>
        <v>2446 / BIDYUT GAIN</v>
      </c>
      <c r="B52" s="5">
        <v>2446</v>
      </c>
      <c r="C52" s="14" t="s">
        <v>128</v>
      </c>
      <c r="D52" s="1" t="s">
        <v>132</v>
      </c>
      <c r="E52" s="1" t="s">
        <v>122</v>
      </c>
      <c r="F52" s="1" t="s">
        <v>18</v>
      </c>
      <c r="G52" s="1" t="s">
        <v>133</v>
      </c>
      <c r="H52" s="1">
        <v>1.07</v>
      </c>
      <c r="I52" s="1">
        <v>4975</v>
      </c>
      <c r="J52" s="1">
        <v>5323.25</v>
      </c>
      <c r="K52" s="1">
        <v>900</v>
      </c>
      <c r="L52" s="1" t="s">
        <v>20</v>
      </c>
      <c r="M52" s="1">
        <v>6223.25</v>
      </c>
      <c r="N52" s="1">
        <v>186.7</v>
      </c>
      <c r="O52" s="1">
        <v>6409.95</v>
      </c>
      <c r="P52" s="1">
        <v>6410</v>
      </c>
      <c r="Q52" s="7">
        <v>-0.05</v>
      </c>
    </row>
    <row r="53" spans="1:17">
      <c r="A53" s="65" t="str">
        <f>Table4234567[[#This Row],[Bill No]]&amp;" / "&amp;Table4234567[[#This Row],[Name]]</f>
        <v xml:space="preserve">2683 / SANAT KR GHOSH </v>
      </c>
      <c r="B53" s="6">
        <v>2683</v>
      </c>
      <c r="C53" s="17" t="s">
        <v>679</v>
      </c>
      <c r="D53" s="2" t="s">
        <v>682</v>
      </c>
      <c r="E53" s="1" t="s">
        <v>62</v>
      </c>
      <c r="F53" s="2" t="s">
        <v>271</v>
      </c>
      <c r="G53" s="2" t="s">
        <v>683</v>
      </c>
      <c r="H53" s="2">
        <v>1.0900000000000001</v>
      </c>
      <c r="I53" s="2">
        <v>4860</v>
      </c>
      <c r="J53" s="2">
        <v>5297.4</v>
      </c>
      <c r="K53" s="2">
        <v>1400</v>
      </c>
      <c r="L53" s="2" t="s">
        <v>20</v>
      </c>
      <c r="M53" s="2">
        <v>6697.4</v>
      </c>
      <c r="N53" s="2">
        <v>200.92</v>
      </c>
      <c r="O53" s="2">
        <v>6898.32</v>
      </c>
      <c r="P53" s="2">
        <v>6890</v>
      </c>
      <c r="Q53" s="8">
        <v>8.32</v>
      </c>
    </row>
    <row r="54" spans="1:17">
      <c r="A54" s="65" t="str">
        <f>Table4234567[[#This Row],[Bill No]]&amp;" / "&amp;Table4234567[[#This Row],[Name]]</f>
        <v xml:space="preserve">2614 / DILIP SARDER </v>
      </c>
      <c r="B54" s="5">
        <v>2614</v>
      </c>
      <c r="C54" s="15" t="s">
        <v>524</v>
      </c>
      <c r="D54" s="1" t="s">
        <v>528</v>
      </c>
      <c r="E54" s="1" t="s">
        <v>57</v>
      </c>
      <c r="F54" s="1" t="s">
        <v>271</v>
      </c>
      <c r="G54" s="1" t="s">
        <v>529</v>
      </c>
      <c r="H54" s="1">
        <v>1.1299999999999999</v>
      </c>
      <c r="I54" s="1">
        <v>4847</v>
      </c>
      <c r="J54" s="1">
        <v>5477.11</v>
      </c>
      <c r="K54" s="1">
        <v>1300</v>
      </c>
      <c r="L54" s="1">
        <v>80</v>
      </c>
      <c r="M54" s="1">
        <v>6857.11</v>
      </c>
      <c r="N54" s="1">
        <v>205.7133</v>
      </c>
      <c r="O54" s="1">
        <v>7062.8233</v>
      </c>
      <c r="P54" s="1">
        <v>7060</v>
      </c>
      <c r="Q54" s="7">
        <v>2.8233000000000001</v>
      </c>
    </row>
    <row r="55" spans="1:17">
      <c r="A55" s="65" t="str">
        <f>Table4234567[[#This Row],[Bill No]]&amp;" / "&amp;Table4234567[[#This Row],[Name]]</f>
        <v xml:space="preserve">2432 / DEBRATA SAHA </v>
      </c>
      <c r="B55" s="5">
        <v>2432</v>
      </c>
      <c r="C55" s="14" t="s">
        <v>82</v>
      </c>
      <c r="D55" s="1" t="s">
        <v>83</v>
      </c>
      <c r="E55" s="1" t="s">
        <v>84</v>
      </c>
      <c r="F55" s="1" t="s">
        <v>18</v>
      </c>
      <c r="G55" s="1" t="s">
        <v>85</v>
      </c>
      <c r="H55" s="1">
        <v>1.17</v>
      </c>
      <c r="I55" s="1">
        <v>5095</v>
      </c>
      <c r="J55" s="1">
        <v>5961.15</v>
      </c>
      <c r="K55" s="1">
        <v>1200</v>
      </c>
      <c r="L55" s="1" t="s">
        <v>20</v>
      </c>
      <c r="M55" s="1">
        <v>7161.15</v>
      </c>
      <c r="N55" s="1">
        <v>214.83</v>
      </c>
      <c r="O55" s="1">
        <v>7375.98</v>
      </c>
      <c r="P55" s="1">
        <v>7370</v>
      </c>
      <c r="Q55" s="7">
        <v>5.98</v>
      </c>
    </row>
    <row r="56" spans="1:17">
      <c r="A56" s="65" t="str">
        <f>Table4234567[[#This Row],[Bill No]]&amp;" / "&amp;Table4234567[[#This Row],[Name]]</f>
        <v xml:space="preserve">2627 / SMRITI BISWAS </v>
      </c>
      <c r="B56" s="5">
        <v>2627</v>
      </c>
      <c r="C56" s="14" t="s">
        <v>561</v>
      </c>
      <c r="D56" s="1" t="s">
        <v>562</v>
      </c>
      <c r="E56" s="1" t="s">
        <v>62</v>
      </c>
      <c r="F56" s="1" t="s">
        <v>27</v>
      </c>
      <c r="G56" s="1" t="s">
        <v>563</v>
      </c>
      <c r="H56" s="1">
        <v>1.2</v>
      </c>
      <c r="I56" s="1">
        <v>4923</v>
      </c>
      <c r="J56" s="1">
        <v>5907.6</v>
      </c>
      <c r="K56" s="1">
        <v>1300</v>
      </c>
      <c r="L56" s="1" t="s">
        <v>20</v>
      </c>
      <c r="M56" s="1">
        <v>7207.6</v>
      </c>
      <c r="N56" s="1">
        <v>216.22800000000001</v>
      </c>
      <c r="O56" s="1">
        <v>7423.8280000000004</v>
      </c>
      <c r="P56" s="1">
        <v>7420</v>
      </c>
      <c r="Q56" s="7">
        <v>3.8279999999999998</v>
      </c>
    </row>
    <row r="57" spans="1:17">
      <c r="A57" s="65" t="str">
        <f>Table4234567[[#This Row],[Bill No]]&amp;" / "&amp;Table4234567[[#This Row],[Name]]</f>
        <v xml:space="preserve">2510 / NIRANJAN MONDAL </v>
      </c>
      <c r="B57" s="5">
        <v>2510</v>
      </c>
      <c r="C57" s="14" t="s">
        <v>314</v>
      </c>
      <c r="D57" s="1" t="s">
        <v>323</v>
      </c>
      <c r="E57" s="1" t="s">
        <v>87</v>
      </c>
      <c r="F57" s="1" t="s">
        <v>27</v>
      </c>
      <c r="G57" s="1" t="s">
        <v>324</v>
      </c>
      <c r="H57" s="1">
        <v>1.21</v>
      </c>
      <c r="I57" s="1">
        <v>5003</v>
      </c>
      <c r="J57" s="1">
        <v>6053.63</v>
      </c>
      <c r="K57" s="1">
        <v>1300</v>
      </c>
      <c r="L57" s="1" t="s">
        <v>20</v>
      </c>
      <c r="M57" s="1">
        <v>7353.63</v>
      </c>
      <c r="N57" s="1">
        <v>220.61</v>
      </c>
      <c r="O57" s="1">
        <v>7574.24</v>
      </c>
      <c r="P57" s="1">
        <v>7570</v>
      </c>
      <c r="Q57" s="7">
        <v>4.24</v>
      </c>
    </row>
    <row r="58" spans="1:17">
      <c r="A58" s="65" t="str">
        <f>Table4234567[[#This Row],[Bill No]]&amp;" / "&amp;Table4234567[[#This Row],[Name]]</f>
        <v xml:space="preserve">2610 / RABI SARKAR </v>
      </c>
      <c r="B58" s="5">
        <v>2610</v>
      </c>
      <c r="C58" s="15" t="s">
        <v>516</v>
      </c>
      <c r="D58" s="1" t="s">
        <v>517</v>
      </c>
      <c r="E58" s="1" t="s">
        <v>45</v>
      </c>
      <c r="F58" s="1" t="s">
        <v>27</v>
      </c>
      <c r="G58" s="1" t="s">
        <v>519</v>
      </c>
      <c r="H58" s="1">
        <v>1.24</v>
      </c>
      <c r="I58" s="1">
        <v>4843</v>
      </c>
      <c r="J58" s="1">
        <v>6005.32</v>
      </c>
      <c r="K58" s="1">
        <v>1300</v>
      </c>
      <c r="L58" s="1" t="s">
        <v>20</v>
      </c>
      <c r="M58" s="1">
        <v>7305.32</v>
      </c>
      <c r="N58" s="1">
        <v>219.15960000000001</v>
      </c>
      <c r="O58" s="1">
        <v>7524.4795999999997</v>
      </c>
      <c r="P58" s="1">
        <v>7500</v>
      </c>
      <c r="Q58" s="7">
        <v>24.479600000000001</v>
      </c>
    </row>
    <row r="59" spans="1:17">
      <c r="A59" s="65" t="str">
        <f>Table4234567[[#This Row],[Bill No]]&amp;" / "&amp;Table4234567[[#This Row],[Name]]</f>
        <v xml:space="preserve">2652 / SUBESH SARKAR </v>
      </c>
      <c r="B59" s="6">
        <v>2652</v>
      </c>
      <c r="C59" s="16" t="s">
        <v>608</v>
      </c>
      <c r="D59" s="2" t="s">
        <v>617</v>
      </c>
      <c r="E59" s="1" t="s">
        <v>65</v>
      </c>
      <c r="F59" s="2" t="s">
        <v>27</v>
      </c>
      <c r="G59" s="2" t="s">
        <v>618</v>
      </c>
      <c r="H59" s="2">
        <v>1.24</v>
      </c>
      <c r="I59" s="2">
        <v>4890</v>
      </c>
      <c r="J59" s="2">
        <v>6063.6</v>
      </c>
      <c r="K59" s="2">
        <v>1500</v>
      </c>
      <c r="L59" s="2" t="s">
        <v>20</v>
      </c>
      <c r="M59" s="2">
        <v>7563.6</v>
      </c>
      <c r="N59" s="2">
        <v>226.91</v>
      </c>
      <c r="O59" s="2">
        <v>7790.51</v>
      </c>
      <c r="P59" s="2">
        <v>7700</v>
      </c>
      <c r="Q59" s="8">
        <v>90.51</v>
      </c>
    </row>
    <row r="60" spans="1:17">
      <c r="A60" s="65" t="str">
        <f>Table4234567[[#This Row],[Bill No]]&amp;" / "&amp;Table4234567[[#This Row],[Name]]</f>
        <v xml:space="preserve">2550 / MOUMITA MONDAL </v>
      </c>
      <c r="B60" s="5">
        <v>2550</v>
      </c>
      <c r="C60" s="15" t="s">
        <v>494</v>
      </c>
      <c r="D60" s="1" t="s">
        <v>479</v>
      </c>
      <c r="E60" s="1" t="s">
        <v>52</v>
      </c>
      <c r="F60" s="1" t="s">
        <v>22</v>
      </c>
      <c r="G60" s="1" t="s">
        <v>497</v>
      </c>
      <c r="H60" s="1">
        <v>1.25</v>
      </c>
      <c r="I60" s="1">
        <v>4871</v>
      </c>
      <c r="J60" s="1">
        <v>6088.75</v>
      </c>
      <c r="K60" s="1">
        <v>1300</v>
      </c>
      <c r="L60" s="1" t="s">
        <v>20</v>
      </c>
      <c r="M60" s="1">
        <v>7388.75</v>
      </c>
      <c r="N60" s="1">
        <v>221.66249999999999</v>
      </c>
      <c r="O60" s="1">
        <v>7610.4125000000004</v>
      </c>
      <c r="P60" s="1">
        <v>7600</v>
      </c>
      <c r="Q60" s="7">
        <v>10.4125</v>
      </c>
    </row>
    <row r="61" spans="1:17">
      <c r="A61" s="65" t="str">
        <f>Table4234567[[#This Row],[Bill No]]&amp;" / "&amp;Table4234567[[#This Row],[Name]]</f>
        <v xml:space="preserve">2418 / NANDITA LOSKAR </v>
      </c>
      <c r="B61" s="5">
        <v>2418</v>
      </c>
      <c r="C61" s="14" t="s">
        <v>33</v>
      </c>
      <c r="D61" s="1" t="s">
        <v>34</v>
      </c>
      <c r="E61" s="1" t="s">
        <v>35</v>
      </c>
      <c r="F61" s="1" t="s">
        <v>27</v>
      </c>
      <c r="G61" s="1" t="s">
        <v>36</v>
      </c>
      <c r="H61" s="1">
        <v>1.3</v>
      </c>
      <c r="I61" s="1">
        <v>5033</v>
      </c>
      <c r="J61" s="1">
        <v>6542.9</v>
      </c>
      <c r="K61" s="1">
        <v>1300</v>
      </c>
      <c r="L61" s="1" t="s">
        <v>20</v>
      </c>
      <c r="M61" s="1">
        <v>7842.9</v>
      </c>
      <c r="N61" s="1">
        <v>235.28</v>
      </c>
      <c r="O61" s="1">
        <v>8078.18</v>
      </c>
      <c r="P61" s="1">
        <v>8070</v>
      </c>
      <c r="Q61" s="7">
        <v>8.18</v>
      </c>
    </row>
    <row r="62" spans="1:17">
      <c r="A62" s="65" t="str">
        <f>Table4234567[[#This Row],[Bill No]]&amp;" / "&amp;Table4234567[[#This Row],[Name]]</f>
        <v xml:space="preserve">2617 / RANUKA SARKAR </v>
      </c>
      <c r="B62" s="5">
        <v>2617</v>
      </c>
      <c r="C62" s="14" t="s">
        <v>531</v>
      </c>
      <c r="D62" s="1" t="s">
        <v>535</v>
      </c>
      <c r="E62" s="1" t="s">
        <v>69</v>
      </c>
      <c r="F62" s="1" t="s">
        <v>27</v>
      </c>
      <c r="G62" s="1" t="s">
        <v>536</v>
      </c>
      <c r="H62" s="1">
        <v>1.31</v>
      </c>
      <c r="I62" s="1">
        <v>4861</v>
      </c>
      <c r="J62" s="1">
        <v>6367.91</v>
      </c>
      <c r="K62" s="1">
        <v>1300</v>
      </c>
      <c r="L62" s="1" t="s">
        <v>20</v>
      </c>
      <c r="M62" s="1">
        <v>7667.91</v>
      </c>
      <c r="N62" s="1">
        <v>230.03729999999999</v>
      </c>
      <c r="O62" s="1">
        <v>7897.9472999999998</v>
      </c>
      <c r="P62" s="1">
        <v>7890</v>
      </c>
      <c r="Q62" s="7">
        <v>7.9473000000000003</v>
      </c>
    </row>
    <row r="63" spans="1:17">
      <c r="A63" s="65" t="str">
        <f>Table4234567[[#This Row],[Bill No]]&amp;" / "&amp;Table4234567[[#This Row],[Name]]</f>
        <v xml:space="preserve">2608 / MOUMITA MONDAL </v>
      </c>
      <c r="B63" s="5">
        <v>2608</v>
      </c>
      <c r="C63" s="15" t="s">
        <v>514</v>
      </c>
      <c r="D63" s="1" t="s">
        <v>479</v>
      </c>
      <c r="E63" s="1" t="s">
        <v>38</v>
      </c>
      <c r="F63" s="1" t="s">
        <v>22</v>
      </c>
      <c r="G63" s="1" t="s">
        <v>515</v>
      </c>
      <c r="H63" s="1">
        <v>1.33</v>
      </c>
      <c r="I63" s="1">
        <v>4900</v>
      </c>
      <c r="J63" s="1">
        <v>6517</v>
      </c>
      <c r="K63" s="1">
        <v>1300</v>
      </c>
      <c r="L63" s="1" t="s">
        <v>20</v>
      </c>
      <c r="M63" s="1">
        <v>7817</v>
      </c>
      <c r="N63" s="1">
        <v>234.51</v>
      </c>
      <c r="O63" s="1">
        <v>8051.51</v>
      </c>
      <c r="P63" s="1">
        <v>7828</v>
      </c>
      <c r="Q63" s="7">
        <v>223.51</v>
      </c>
    </row>
    <row r="64" spans="1:17">
      <c r="A64" s="65" t="str">
        <f>Table4234567[[#This Row],[Bill No]]&amp;" / "&amp;Table4234567[[#This Row],[Name]]</f>
        <v xml:space="preserve">2695 / SUVANKAR ROY </v>
      </c>
      <c r="B64" s="6">
        <v>2695</v>
      </c>
      <c r="C64" s="17" t="s">
        <v>707</v>
      </c>
      <c r="D64" s="2" t="s">
        <v>709</v>
      </c>
      <c r="E64" s="1" t="s">
        <v>35</v>
      </c>
      <c r="F64" s="2" t="s">
        <v>584</v>
      </c>
      <c r="G64" s="2" t="s">
        <v>710</v>
      </c>
      <c r="H64" s="2">
        <v>1.33</v>
      </c>
      <c r="I64" s="2">
        <v>4850</v>
      </c>
      <c r="J64" s="2">
        <v>6450.5</v>
      </c>
      <c r="K64" s="2">
        <v>1400</v>
      </c>
      <c r="L64" s="2" t="s">
        <v>20</v>
      </c>
      <c r="M64" s="2">
        <v>7850.5</v>
      </c>
      <c r="N64" s="2">
        <v>235.52</v>
      </c>
      <c r="O64" s="2">
        <v>8086.02</v>
      </c>
      <c r="P64" s="2">
        <v>8080</v>
      </c>
      <c r="Q64" s="8">
        <v>6.02</v>
      </c>
    </row>
    <row r="65" spans="1:17">
      <c r="A65" s="65" t="str">
        <f>Table4234567[[#This Row],[Bill No]]&amp;" / "&amp;Table4234567[[#This Row],[Name]]</f>
        <v xml:space="preserve">2585 / RUPAN HALDER </v>
      </c>
      <c r="B65" s="5">
        <v>2585</v>
      </c>
      <c r="C65" s="15" t="s">
        <v>433</v>
      </c>
      <c r="D65" s="1" t="s">
        <v>439</v>
      </c>
      <c r="E65" s="1" t="s">
        <v>45</v>
      </c>
      <c r="F65" s="1" t="s">
        <v>42</v>
      </c>
      <c r="G65" s="1" t="s">
        <v>440</v>
      </c>
      <c r="H65" s="1">
        <v>1.34</v>
      </c>
      <c r="I65" s="1">
        <v>4850</v>
      </c>
      <c r="J65" s="1">
        <v>6499</v>
      </c>
      <c r="K65" s="1">
        <v>1300</v>
      </c>
      <c r="L65" s="1">
        <v>150</v>
      </c>
      <c r="M65" s="1">
        <v>7949</v>
      </c>
      <c r="N65" s="1">
        <v>238.47</v>
      </c>
      <c r="O65" s="1">
        <v>8187.47</v>
      </c>
      <c r="P65" s="1">
        <v>8180</v>
      </c>
      <c r="Q65" s="7">
        <v>7.47</v>
      </c>
    </row>
    <row r="66" spans="1:17">
      <c r="A66" s="65" t="str">
        <f>Table4234567[[#This Row],[Bill No]]&amp;" / "&amp;Table4234567[[#This Row],[Name]]</f>
        <v xml:space="preserve">2555 / ARUP  DAS GUPTA </v>
      </c>
      <c r="B66" s="5">
        <v>2555</v>
      </c>
      <c r="C66" s="15" t="s">
        <v>314</v>
      </c>
      <c r="D66" s="1" t="s">
        <v>364</v>
      </c>
      <c r="E66" s="1" t="s">
        <v>31</v>
      </c>
      <c r="F66" s="1" t="s">
        <v>360</v>
      </c>
      <c r="G66" s="1" t="s">
        <v>365</v>
      </c>
      <c r="H66" s="1">
        <v>1.4</v>
      </c>
      <c r="I66" s="1">
        <v>5003</v>
      </c>
      <c r="J66" s="1">
        <v>7004.2</v>
      </c>
      <c r="K66" s="1">
        <v>1300</v>
      </c>
      <c r="L66" s="1" t="s">
        <v>20</v>
      </c>
      <c r="M66" s="1">
        <v>8304.2000000000007</v>
      </c>
      <c r="N66" s="1">
        <v>249.13</v>
      </c>
      <c r="O66" s="1">
        <v>8553.33</v>
      </c>
      <c r="P66" s="1">
        <v>8700</v>
      </c>
      <c r="Q66" s="7">
        <v>-146.66999999999999</v>
      </c>
    </row>
    <row r="67" spans="1:17">
      <c r="A67" s="65" t="str">
        <f>Table4234567[[#This Row],[Bill No]]&amp;" / "&amp;Table4234567[[#This Row],[Name]]</f>
        <v xml:space="preserve">2561 / JAYITI BISWAS </v>
      </c>
      <c r="B67" s="5">
        <v>2561</v>
      </c>
      <c r="C67" s="15" t="s">
        <v>368</v>
      </c>
      <c r="D67" s="1" t="s">
        <v>378</v>
      </c>
      <c r="E67" s="1" t="s">
        <v>52</v>
      </c>
      <c r="F67" s="1" t="s">
        <v>379</v>
      </c>
      <c r="G67" s="1" t="s">
        <v>380</v>
      </c>
      <c r="H67" s="1">
        <v>1.4</v>
      </c>
      <c r="I67" s="1">
        <v>5020</v>
      </c>
      <c r="J67" s="1">
        <v>7028</v>
      </c>
      <c r="K67" s="1">
        <v>1300</v>
      </c>
      <c r="L67" s="1">
        <v>80</v>
      </c>
      <c r="M67" s="1">
        <v>8408</v>
      </c>
      <c r="N67" s="1">
        <v>252.24</v>
      </c>
      <c r="O67" s="1">
        <v>8660.24</v>
      </c>
      <c r="P67" s="1">
        <v>8660</v>
      </c>
      <c r="Q67" s="7">
        <v>0.24</v>
      </c>
    </row>
    <row r="68" spans="1:17">
      <c r="A68" s="65" t="str">
        <f>Table4234567[[#This Row],[Bill No]]&amp;" / "&amp;Table4234567[[#This Row],[Name]]</f>
        <v xml:space="preserve">2570 / SUDIP MONDAL </v>
      </c>
      <c r="B68" s="5">
        <v>2570</v>
      </c>
      <c r="C68" s="14" t="s">
        <v>399</v>
      </c>
      <c r="D68" s="1" t="s">
        <v>405</v>
      </c>
      <c r="E68" s="1" t="s">
        <v>35</v>
      </c>
      <c r="F68" s="1" t="s">
        <v>372</v>
      </c>
      <c r="G68" s="1" t="s">
        <v>406</v>
      </c>
      <c r="H68" s="1">
        <v>1.4</v>
      </c>
      <c r="I68" s="1">
        <v>5036</v>
      </c>
      <c r="J68" s="1">
        <v>7050.4</v>
      </c>
      <c r="K68" s="1">
        <v>1300</v>
      </c>
      <c r="L68" s="1">
        <v>80</v>
      </c>
      <c r="M68" s="1">
        <v>8430.4</v>
      </c>
      <c r="N68" s="1">
        <v>252.91</v>
      </c>
      <c r="O68" s="1">
        <v>8683.31</v>
      </c>
      <c r="P68" s="1">
        <v>8680</v>
      </c>
      <c r="Q68" s="7">
        <v>3.31</v>
      </c>
    </row>
    <row r="69" spans="1:17">
      <c r="A69" s="65" t="str">
        <f>Table4234567[[#This Row],[Bill No]]&amp;" / "&amp;Table4234567[[#This Row],[Name]]</f>
        <v xml:space="preserve">2659 / SONU GHOSH </v>
      </c>
      <c r="B69" s="6">
        <v>2659</v>
      </c>
      <c r="C69" s="17" t="s">
        <v>627</v>
      </c>
      <c r="D69" s="2" t="s">
        <v>632</v>
      </c>
      <c r="E69" s="1" t="s">
        <v>48</v>
      </c>
      <c r="F69" s="2" t="s">
        <v>584</v>
      </c>
      <c r="G69" s="2" t="s">
        <v>633</v>
      </c>
      <c r="H69" s="2">
        <v>1.44</v>
      </c>
      <c r="I69" s="2">
        <v>4905</v>
      </c>
      <c r="J69" s="2">
        <v>7063.2</v>
      </c>
      <c r="K69" s="2">
        <v>1050</v>
      </c>
      <c r="L69" s="2" t="s">
        <v>20</v>
      </c>
      <c r="M69" s="2">
        <v>8113.2</v>
      </c>
      <c r="N69" s="2">
        <v>243.4</v>
      </c>
      <c r="O69" s="2">
        <v>8356.6</v>
      </c>
      <c r="P69" s="2">
        <v>8350</v>
      </c>
      <c r="Q69" s="8">
        <v>6.6</v>
      </c>
    </row>
    <row r="70" spans="1:17">
      <c r="A70" s="65" t="str">
        <f>Table4234567[[#This Row],[Bill No]]&amp;" / "&amp;Table4234567[[#This Row],[Name]]</f>
        <v xml:space="preserve">2668 / CHAITTARANJAN MONDAL </v>
      </c>
      <c r="B70" s="6">
        <v>2668</v>
      </c>
      <c r="C70" s="16" t="s">
        <v>650</v>
      </c>
      <c r="D70" s="2" t="s">
        <v>653</v>
      </c>
      <c r="E70" s="1" t="s">
        <v>52</v>
      </c>
      <c r="F70" s="2" t="s">
        <v>584</v>
      </c>
      <c r="G70" s="2" t="s">
        <v>654</v>
      </c>
      <c r="H70" s="2">
        <v>1.44</v>
      </c>
      <c r="I70" s="2">
        <v>4833</v>
      </c>
      <c r="J70" s="2">
        <v>6959.52</v>
      </c>
      <c r="K70" s="2">
        <v>1500</v>
      </c>
      <c r="L70" s="2" t="s">
        <v>20</v>
      </c>
      <c r="M70" s="2">
        <v>8459.52</v>
      </c>
      <c r="N70" s="2">
        <v>253.79</v>
      </c>
      <c r="O70" s="2">
        <v>8713.31</v>
      </c>
      <c r="P70" s="2">
        <v>8710</v>
      </c>
      <c r="Q70" s="8">
        <v>3.31</v>
      </c>
    </row>
    <row r="71" spans="1:17">
      <c r="A71" s="65" t="str">
        <f>Table4234567[[#This Row],[Bill No]]&amp;" / "&amp;Table4234567[[#This Row],[Name]]</f>
        <v>2495 / SUKLA SINGHA</v>
      </c>
      <c r="B71" s="5">
        <v>2495</v>
      </c>
      <c r="C71" s="15" t="s">
        <v>266</v>
      </c>
      <c r="D71" s="1" t="s">
        <v>292</v>
      </c>
      <c r="E71" s="1" t="s">
        <v>38</v>
      </c>
      <c r="F71" s="1" t="s">
        <v>22</v>
      </c>
      <c r="G71" s="1" t="s">
        <v>293</v>
      </c>
      <c r="H71" s="1">
        <v>1.47</v>
      </c>
      <c r="I71" s="1">
        <v>5013</v>
      </c>
      <c r="J71" s="1">
        <v>7369.11</v>
      </c>
      <c r="K71" s="1">
        <v>1300</v>
      </c>
      <c r="L71" s="1" t="s">
        <v>20</v>
      </c>
      <c r="M71" s="1">
        <v>8669.11</v>
      </c>
      <c r="N71" s="1">
        <v>260.07</v>
      </c>
      <c r="O71" s="1">
        <v>8929.18</v>
      </c>
      <c r="P71" s="1">
        <v>8930</v>
      </c>
      <c r="Q71" s="7">
        <v>-0.82</v>
      </c>
    </row>
    <row r="72" spans="1:17">
      <c r="A72" s="65" t="str">
        <f>Table4234567[[#This Row],[Bill No]]&amp;" / "&amp;Table4234567[[#This Row],[Name]]</f>
        <v xml:space="preserve">2686 / SNKARI HALDER </v>
      </c>
      <c r="B72" s="6">
        <v>2686</v>
      </c>
      <c r="C72" s="16" t="s">
        <v>686</v>
      </c>
      <c r="D72" s="2" t="s">
        <v>689</v>
      </c>
      <c r="E72" s="1" t="s">
        <v>45</v>
      </c>
      <c r="F72" s="2" t="s">
        <v>27</v>
      </c>
      <c r="G72" s="2" t="s">
        <v>690</v>
      </c>
      <c r="H72" s="2">
        <v>1.5</v>
      </c>
      <c r="I72" s="2">
        <v>4860</v>
      </c>
      <c r="J72" s="2">
        <v>7290</v>
      </c>
      <c r="K72" s="2">
        <v>1500</v>
      </c>
      <c r="L72" s="2" t="s">
        <v>20</v>
      </c>
      <c r="M72" s="2">
        <v>8790</v>
      </c>
      <c r="N72" s="2">
        <v>263.7</v>
      </c>
      <c r="O72" s="2">
        <v>9053.7000000000007</v>
      </c>
      <c r="P72" s="2">
        <v>9050</v>
      </c>
      <c r="Q72" s="8">
        <v>3.7</v>
      </c>
    </row>
    <row r="73" spans="1:17">
      <c r="A73" s="65" t="str">
        <f>Table4234567[[#This Row],[Bill No]]&amp;" / "&amp;Table4234567[[#This Row],[Name]]</f>
        <v xml:space="preserve">2420 / PRALIMA SARDER </v>
      </c>
      <c r="B73" s="5">
        <v>2420</v>
      </c>
      <c r="C73" s="14" t="s">
        <v>33</v>
      </c>
      <c r="D73" s="1" t="s">
        <v>41</v>
      </c>
      <c r="E73" s="1" t="s">
        <v>31</v>
      </c>
      <c r="F73" s="1" t="s">
        <v>42</v>
      </c>
      <c r="G73" s="1" t="s">
        <v>43</v>
      </c>
      <c r="H73" s="1">
        <v>1.51</v>
      </c>
      <c r="I73" s="1">
        <v>5033</v>
      </c>
      <c r="J73" s="1">
        <v>7599.83</v>
      </c>
      <c r="K73" s="1">
        <v>1300</v>
      </c>
      <c r="L73" s="1">
        <v>100</v>
      </c>
      <c r="M73" s="1">
        <v>8999.83</v>
      </c>
      <c r="N73" s="1">
        <v>269.98</v>
      </c>
      <c r="O73" s="1">
        <v>9269.81</v>
      </c>
      <c r="P73" s="1">
        <v>9270</v>
      </c>
      <c r="Q73" s="7">
        <v>-0.19</v>
      </c>
    </row>
    <row r="74" spans="1:17">
      <c r="A74" s="65" t="str">
        <f>Table4234567[[#This Row],[Bill No]]&amp;" / "&amp;Table4234567[[#This Row],[Name]]</f>
        <v>2494 / NIPA ROY</v>
      </c>
      <c r="B74" s="5">
        <v>2494</v>
      </c>
      <c r="C74" s="14" t="s">
        <v>266</v>
      </c>
      <c r="D74" s="1" t="s">
        <v>290</v>
      </c>
      <c r="E74" s="1" t="s">
        <v>35</v>
      </c>
      <c r="F74" s="1" t="s">
        <v>27</v>
      </c>
      <c r="G74" s="1" t="s">
        <v>291</v>
      </c>
      <c r="H74" s="1">
        <v>1.52</v>
      </c>
      <c r="I74" s="1">
        <v>5013</v>
      </c>
      <c r="J74" s="1">
        <v>7619.76</v>
      </c>
      <c r="K74" s="1">
        <v>1300</v>
      </c>
      <c r="L74" s="1" t="s">
        <v>20</v>
      </c>
      <c r="M74" s="1">
        <v>8919.76</v>
      </c>
      <c r="N74" s="1">
        <v>267.58999999999997</v>
      </c>
      <c r="O74" s="1">
        <v>9187.35</v>
      </c>
      <c r="P74" s="1">
        <v>9180</v>
      </c>
      <c r="Q74" s="7">
        <v>7.35</v>
      </c>
    </row>
    <row r="75" spans="1:17">
      <c r="A75" s="65" t="str">
        <f>Table4234567[[#This Row],[Bill No]]&amp;" / "&amp;Table4234567[[#This Row],[Name]]</f>
        <v xml:space="preserve">2592 / PRABIR SAHA </v>
      </c>
      <c r="B75" s="5">
        <v>2592</v>
      </c>
      <c r="C75" s="14" t="s">
        <v>448</v>
      </c>
      <c r="D75" s="1" t="s">
        <v>453</v>
      </c>
      <c r="E75" s="1" t="s">
        <v>69</v>
      </c>
      <c r="F75" s="1" t="s">
        <v>360</v>
      </c>
      <c r="G75" s="1" t="s">
        <v>454</v>
      </c>
      <c r="H75" s="1">
        <v>1.52</v>
      </c>
      <c r="I75" s="1">
        <v>4838</v>
      </c>
      <c r="J75" s="1">
        <v>7353.76</v>
      </c>
      <c r="K75" s="1">
        <v>1300</v>
      </c>
      <c r="L75" s="1">
        <v>100</v>
      </c>
      <c r="M75" s="1">
        <v>8753.76</v>
      </c>
      <c r="N75" s="1">
        <v>262.61279999999999</v>
      </c>
      <c r="O75" s="1">
        <v>9016.3700000000008</v>
      </c>
      <c r="P75" s="1">
        <v>9000</v>
      </c>
      <c r="Q75" s="7">
        <v>16.372800000000002</v>
      </c>
    </row>
    <row r="76" spans="1:17">
      <c r="A76" s="65" t="str">
        <f>Table4234567[[#This Row],[Bill No]]&amp;" / "&amp;Table4234567[[#This Row],[Name]]</f>
        <v>2502 / ANANA MUKHARJEE</v>
      </c>
      <c r="B76" s="5">
        <v>2502</v>
      </c>
      <c r="C76" s="14" t="s">
        <v>266</v>
      </c>
      <c r="D76" s="1" t="s">
        <v>307</v>
      </c>
      <c r="E76" s="1" t="s">
        <v>62</v>
      </c>
      <c r="F76" s="1" t="s">
        <v>27</v>
      </c>
      <c r="G76" s="1" t="s">
        <v>308</v>
      </c>
      <c r="H76" s="1">
        <v>1.53</v>
      </c>
      <c r="I76" s="1">
        <v>5013</v>
      </c>
      <c r="J76" s="1">
        <v>7669.89</v>
      </c>
      <c r="K76" s="1">
        <v>1300</v>
      </c>
      <c r="L76" s="1">
        <v>100</v>
      </c>
      <c r="M76" s="1">
        <v>9069.89</v>
      </c>
      <c r="N76" s="1">
        <v>272.10000000000002</v>
      </c>
      <c r="O76" s="1">
        <v>9341.99</v>
      </c>
      <c r="P76" s="1">
        <v>9340</v>
      </c>
      <c r="Q76" s="7">
        <v>1.99</v>
      </c>
    </row>
    <row r="77" spans="1:17">
      <c r="A77" s="65" t="str">
        <f>Table4234567[[#This Row],[Bill No]]&amp;" / "&amp;Table4234567[[#This Row],[Name]]</f>
        <v xml:space="preserve">2664 / PAYEL SARDER </v>
      </c>
      <c r="B77" s="6">
        <v>2664</v>
      </c>
      <c r="C77" s="16" t="s">
        <v>639</v>
      </c>
      <c r="D77" s="2" t="s">
        <v>644</v>
      </c>
      <c r="E77" s="1" t="s">
        <v>65</v>
      </c>
      <c r="F77" s="2" t="s">
        <v>584</v>
      </c>
      <c r="G77" s="2" t="s">
        <v>645</v>
      </c>
      <c r="H77" s="2">
        <v>1.54</v>
      </c>
      <c r="I77" s="2">
        <v>4833</v>
      </c>
      <c r="J77" s="2">
        <v>7442.82</v>
      </c>
      <c r="K77" s="2">
        <v>1500</v>
      </c>
      <c r="L77" s="2" t="s">
        <v>20</v>
      </c>
      <c r="M77" s="2">
        <v>8942.82</v>
      </c>
      <c r="N77" s="2">
        <v>268.27999999999997</v>
      </c>
      <c r="O77" s="2">
        <v>9211.1</v>
      </c>
      <c r="P77" s="2">
        <v>9200</v>
      </c>
      <c r="Q77" s="8">
        <v>11.1</v>
      </c>
    </row>
    <row r="78" spans="1:17">
      <c r="A78" s="65" t="str">
        <f>Table4234567[[#This Row],[Bill No]]&amp;" / "&amp;Table4234567[[#This Row],[Name]]</f>
        <v xml:space="preserve">2685 / DIBYENDU BISWAS </v>
      </c>
      <c r="B78" s="6">
        <v>2685</v>
      </c>
      <c r="C78" s="17" t="s">
        <v>686</v>
      </c>
      <c r="D78" s="2" t="s">
        <v>687</v>
      </c>
      <c r="E78" s="1" t="s">
        <v>69</v>
      </c>
      <c r="F78" s="2" t="s">
        <v>372</v>
      </c>
      <c r="G78" s="2" t="s">
        <v>688</v>
      </c>
      <c r="H78" s="2">
        <v>1.54</v>
      </c>
      <c r="I78" s="2">
        <v>4860</v>
      </c>
      <c r="J78" s="2">
        <v>7484.4</v>
      </c>
      <c r="K78" s="2">
        <v>1500</v>
      </c>
      <c r="L78" s="2">
        <v>80</v>
      </c>
      <c r="M78" s="2">
        <v>9064.4</v>
      </c>
      <c r="N78" s="2">
        <v>271.93</v>
      </c>
      <c r="O78" s="2">
        <v>9336.33</v>
      </c>
      <c r="P78" s="2">
        <v>9330</v>
      </c>
      <c r="Q78" s="8">
        <v>6.33</v>
      </c>
    </row>
    <row r="79" spans="1:17">
      <c r="A79" s="65" t="str">
        <f>Table4234567[[#This Row],[Bill No]]&amp;" / "&amp;Table4234567[[#This Row],[Name]]</f>
        <v xml:space="preserve">2694 / PAPIYA GHOSH </v>
      </c>
      <c r="B79" s="6">
        <v>2694</v>
      </c>
      <c r="C79" s="16" t="s">
        <v>707</v>
      </c>
      <c r="D79" s="2" t="s">
        <v>613</v>
      </c>
      <c r="E79" s="1" t="s">
        <v>31</v>
      </c>
      <c r="F79" s="2" t="s">
        <v>27</v>
      </c>
      <c r="G79" s="2" t="s">
        <v>708</v>
      </c>
      <c r="H79" s="2">
        <v>1.55</v>
      </c>
      <c r="I79" s="2">
        <v>4890</v>
      </c>
      <c r="J79" s="2">
        <v>7579.5</v>
      </c>
      <c r="K79" s="2">
        <v>1400</v>
      </c>
      <c r="L79" s="2" t="s">
        <v>20</v>
      </c>
      <c r="M79" s="2">
        <v>8979.5</v>
      </c>
      <c r="N79" s="2">
        <v>269.39</v>
      </c>
      <c r="O79" s="2">
        <v>9248.89</v>
      </c>
      <c r="P79" s="2">
        <v>9240</v>
      </c>
      <c r="Q79" s="8">
        <v>8.89</v>
      </c>
    </row>
    <row r="80" spans="1:17">
      <c r="A80" s="65" t="str">
        <f>Table4234567[[#This Row],[Bill No]]&amp;" / "&amp;Table4234567[[#This Row],[Name]]</f>
        <v xml:space="preserve">2718 / UTTAM SARKAR </v>
      </c>
      <c r="B80" s="6">
        <v>2718</v>
      </c>
      <c r="C80" s="16" t="s">
        <v>745</v>
      </c>
      <c r="D80" s="2" t="s">
        <v>759</v>
      </c>
      <c r="E80" s="1" t="s">
        <v>45</v>
      </c>
      <c r="F80" s="2" t="s">
        <v>27</v>
      </c>
      <c r="G80" s="2" t="s">
        <v>760</v>
      </c>
      <c r="H80" s="2">
        <v>1.55</v>
      </c>
      <c r="I80" s="2">
        <v>4865</v>
      </c>
      <c r="J80" s="2">
        <v>7540.75</v>
      </c>
      <c r="K80" s="2">
        <v>1500</v>
      </c>
      <c r="L80" s="2" t="s">
        <v>20</v>
      </c>
      <c r="M80" s="2">
        <v>9040.75</v>
      </c>
      <c r="N80" s="2">
        <v>271.22000000000003</v>
      </c>
      <c r="O80" s="2">
        <v>9311.9699999999993</v>
      </c>
      <c r="P80" s="2">
        <v>9300</v>
      </c>
      <c r="Q80" s="8">
        <v>11.97</v>
      </c>
    </row>
    <row r="81" spans="1:17">
      <c r="A81" s="65" t="str">
        <f>Table4234567[[#This Row],[Bill No]]&amp;" / "&amp;Table4234567[[#This Row],[Name]]</f>
        <v xml:space="preserve">2449 / GOURANGO NANDI </v>
      </c>
      <c r="B81" s="5">
        <v>2449</v>
      </c>
      <c r="C81" s="15" t="s">
        <v>134</v>
      </c>
      <c r="D81" s="1" t="s">
        <v>142</v>
      </c>
      <c r="E81" s="1" t="s">
        <v>143</v>
      </c>
      <c r="F81" s="1" t="s">
        <v>144</v>
      </c>
      <c r="G81" s="1" t="s">
        <v>145</v>
      </c>
      <c r="H81" s="1">
        <v>1.56</v>
      </c>
      <c r="I81" s="1">
        <v>5023</v>
      </c>
      <c r="J81" s="1">
        <v>7835.88</v>
      </c>
      <c r="K81" s="1">
        <v>1300</v>
      </c>
      <c r="L81" s="1" t="s">
        <v>20</v>
      </c>
      <c r="M81" s="1">
        <v>9135.8799999999992</v>
      </c>
      <c r="N81" s="1">
        <v>274.08</v>
      </c>
      <c r="O81" s="1">
        <v>9409.9599999999991</v>
      </c>
      <c r="P81" s="1">
        <v>9400</v>
      </c>
      <c r="Q81" s="7">
        <v>9.9600000000000009</v>
      </c>
    </row>
    <row r="82" spans="1:17">
      <c r="A82" s="65" t="str">
        <f>Table4234567[[#This Row],[Bill No]]&amp;" / "&amp;Table4234567[[#This Row],[Name]]</f>
        <v xml:space="preserve">2543 / MOUMITA MONDAL </v>
      </c>
      <c r="B82" s="5">
        <v>2543</v>
      </c>
      <c r="C82" s="14" t="s">
        <v>477</v>
      </c>
      <c r="D82" s="1" t="s">
        <v>479</v>
      </c>
      <c r="E82" s="1" t="s">
        <v>69</v>
      </c>
      <c r="F82" s="1" t="s">
        <v>27</v>
      </c>
      <c r="G82" s="1" t="s">
        <v>480</v>
      </c>
      <c r="H82" s="1">
        <v>1.56</v>
      </c>
      <c r="I82" s="1">
        <v>4767</v>
      </c>
      <c r="J82" s="1">
        <v>7436.52</v>
      </c>
      <c r="K82" s="1">
        <v>1400</v>
      </c>
      <c r="L82" s="1" t="s">
        <v>20</v>
      </c>
      <c r="M82" s="1">
        <v>8836.52</v>
      </c>
      <c r="N82" s="1">
        <v>265.09559999999999</v>
      </c>
      <c r="O82" s="1">
        <v>9101.6155999999992</v>
      </c>
      <c r="P82" s="1">
        <v>9000</v>
      </c>
      <c r="Q82" s="7">
        <v>101.6156</v>
      </c>
    </row>
    <row r="83" spans="1:17">
      <c r="A83" s="65" t="str">
        <f>Table4234567[[#This Row],[Bill No]]&amp;" / "&amp;Table4234567[[#This Row],[Name]]</f>
        <v xml:space="preserve">2703 / IMRAIHIM BISSWAS </v>
      </c>
      <c r="B83" s="6">
        <v>2703</v>
      </c>
      <c r="C83" s="17" t="s">
        <v>722</v>
      </c>
      <c r="D83" s="2" t="s">
        <v>725</v>
      </c>
      <c r="E83" s="1" t="s">
        <v>62</v>
      </c>
      <c r="F83" s="2" t="s">
        <v>584</v>
      </c>
      <c r="G83" s="2" t="s">
        <v>726</v>
      </c>
      <c r="H83" s="2">
        <v>1.56</v>
      </c>
      <c r="I83" s="2">
        <v>4835</v>
      </c>
      <c r="J83" s="2">
        <v>7542.6</v>
      </c>
      <c r="K83" s="2">
        <v>2300</v>
      </c>
      <c r="L83" s="2" t="s">
        <v>20</v>
      </c>
      <c r="M83" s="2">
        <v>9842.6</v>
      </c>
      <c r="N83" s="2">
        <v>295.27999999999997</v>
      </c>
      <c r="O83" s="2">
        <v>10137.879999999999</v>
      </c>
      <c r="P83" s="2">
        <v>10130</v>
      </c>
      <c r="Q83" s="8">
        <v>7.88</v>
      </c>
    </row>
    <row r="84" spans="1:17">
      <c r="A84" s="65" t="str">
        <f>Table4234567[[#This Row],[Bill No]]&amp;" / "&amp;Table4234567[[#This Row],[Name]]</f>
        <v xml:space="preserve">2575 / SUKDEB MONDAL </v>
      </c>
      <c r="B84" s="5">
        <v>2575</v>
      </c>
      <c r="C84" s="15" t="s">
        <v>415</v>
      </c>
      <c r="D84" s="1" t="s">
        <v>416</v>
      </c>
      <c r="E84" s="1" t="s">
        <v>52</v>
      </c>
      <c r="F84" s="1" t="s">
        <v>271</v>
      </c>
      <c r="G84" s="1" t="s">
        <v>417</v>
      </c>
      <c r="H84" s="1">
        <v>1.57</v>
      </c>
      <c r="I84" s="1">
        <v>4971</v>
      </c>
      <c r="J84" s="1">
        <v>7804.47</v>
      </c>
      <c r="K84" s="1">
        <v>1300</v>
      </c>
      <c r="L84" s="1">
        <v>100</v>
      </c>
      <c r="M84" s="1">
        <v>9204.4699999999993</v>
      </c>
      <c r="N84" s="1">
        <v>276.13</v>
      </c>
      <c r="O84" s="1">
        <v>9480.6</v>
      </c>
      <c r="P84" s="1">
        <v>9450</v>
      </c>
      <c r="Q84" s="7">
        <v>30.6</v>
      </c>
    </row>
    <row r="85" spans="1:17">
      <c r="A85" s="65" t="str">
        <f>Table4234567[[#This Row],[Bill No]]&amp;" / "&amp;Table4234567[[#This Row],[Name]]</f>
        <v xml:space="preserve">2415 / DILIP MONDAL </v>
      </c>
      <c r="B85" s="5">
        <v>2415</v>
      </c>
      <c r="C85" s="15" t="s">
        <v>15</v>
      </c>
      <c r="D85" s="1" t="s">
        <v>21</v>
      </c>
      <c r="E85" s="1" t="s">
        <v>17</v>
      </c>
      <c r="F85" s="1" t="s">
        <v>22</v>
      </c>
      <c r="G85" s="1" t="s">
        <v>23</v>
      </c>
      <c r="H85" s="1">
        <v>1.58</v>
      </c>
      <c r="I85" s="1">
        <v>5051</v>
      </c>
      <c r="J85" s="1">
        <v>7980.58</v>
      </c>
      <c r="K85" s="1">
        <v>1400</v>
      </c>
      <c r="L85" s="1" t="s">
        <v>20</v>
      </c>
      <c r="M85" s="1">
        <v>9380.58</v>
      </c>
      <c r="N85" s="1">
        <v>281.39999999999998</v>
      </c>
      <c r="O85" s="1">
        <v>9661.98</v>
      </c>
      <c r="P85" s="1">
        <v>9660</v>
      </c>
      <c r="Q85" s="7">
        <v>1.98</v>
      </c>
    </row>
    <row r="86" spans="1:17">
      <c r="A86" s="65" t="str">
        <f>Table4234567[[#This Row],[Bill No]]&amp;" / "&amp;Table4234567[[#This Row],[Name]]</f>
        <v>2601 / UPAL HAIR</v>
      </c>
      <c r="B86" s="5">
        <v>2601</v>
      </c>
      <c r="C86" s="14" t="s">
        <v>498</v>
      </c>
      <c r="D86" s="1" t="s">
        <v>499</v>
      </c>
      <c r="E86" s="1" t="s">
        <v>57</v>
      </c>
      <c r="F86" s="1" t="s">
        <v>271</v>
      </c>
      <c r="G86" s="1" t="s">
        <v>500</v>
      </c>
      <c r="H86" s="1">
        <v>1.6</v>
      </c>
      <c r="I86" s="1">
        <v>4851</v>
      </c>
      <c r="J86" s="1">
        <v>7761.6</v>
      </c>
      <c r="K86" s="1">
        <v>1300</v>
      </c>
      <c r="L86" s="1">
        <v>80</v>
      </c>
      <c r="M86" s="1">
        <v>9141.6</v>
      </c>
      <c r="N86" s="1">
        <v>274.24799999999999</v>
      </c>
      <c r="O86" s="1">
        <v>9415.848</v>
      </c>
      <c r="P86" s="1">
        <v>9410</v>
      </c>
      <c r="Q86" s="7">
        <v>5.8479999999999999</v>
      </c>
    </row>
    <row r="87" spans="1:17">
      <c r="A87" s="65" t="str">
        <f>Table4234567[[#This Row],[Bill No]]&amp;" / "&amp;Table4234567[[#This Row],[Name]]</f>
        <v xml:space="preserve">2562 / PAYEL BISWAS </v>
      </c>
      <c r="B87" s="5">
        <v>2562</v>
      </c>
      <c r="C87" s="15" t="s">
        <v>385</v>
      </c>
      <c r="D87" s="1" t="s">
        <v>388</v>
      </c>
      <c r="E87" s="1" t="s">
        <v>65</v>
      </c>
      <c r="F87" s="1" t="s">
        <v>27</v>
      </c>
      <c r="G87" s="1" t="s">
        <v>389</v>
      </c>
      <c r="H87" s="1">
        <v>1.63</v>
      </c>
      <c r="I87" s="1">
        <v>5041</v>
      </c>
      <c r="J87" s="1">
        <v>8216.83</v>
      </c>
      <c r="K87" s="1">
        <v>1200</v>
      </c>
      <c r="L87" s="1" t="s">
        <v>20</v>
      </c>
      <c r="M87" s="1">
        <v>9416.83</v>
      </c>
      <c r="N87" s="1">
        <v>282.5</v>
      </c>
      <c r="O87" s="1">
        <v>9699.33</v>
      </c>
      <c r="P87" s="1">
        <v>9700</v>
      </c>
      <c r="Q87" s="7">
        <v>-0.67</v>
      </c>
    </row>
    <row r="88" spans="1:17">
      <c r="A88" s="65" t="str">
        <f>Table4234567[[#This Row],[Bill No]]&amp;" / "&amp;Table4234567[[#This Row],[Name]]</f>
        <v xml:space="preserve">2422 / SUBHAKAR BISWAS </v>
      </c>
      <c r="B88" s="5">
        <v>2422</v>
      </c>
      <c r="C88" s="14" t="s">
        <v>33</v>
      </c>
      <c r="D88" s="1" t="s">
        <v>47</v>
      </c>
      <c r="E88" s="1" t="s">
        <v>48</v>
      </c>
      <c r="F88" s="1" t="s">
        <v>49</v>
      </c>
      <c r="G88" s="1" t="s">
        <v>50</v>
      </c>
      <c r="H88" s="1">
        <v>1.65</v>
      </c>
      <c r="I88" s="1">
        <v>5033</v>
      </c>
      <c r="J88" s="1">
        <v>8304.4500000000007</v>
      </c>
      <c r="K88" s="1">
        <v>1300</v>
      </c>
      <c r="L88" s="1">
        <v>80</v>
      </c>
      <c r="M88" s="1">
        <v>9684.4500000000007</v>
      </c>
      <c r="N88" s="1">
        <v>290.52</v>
      </c>
      <c r="O88" s="1">
        <v>9974.9699999999993</v>
      </c>
      <c r="P88" s="1">
        <v>9970</v>
      </c>
      <c r="Q88" s="7">
        <v>4.97</v>
      </c>
    </row>
    <row r="89" spans="1:17">
      <c r="A89" s="65" t="str">
        <f>Table4234567[[#This Row],[Bill No]]&amp;" / "&amp;Table4234567[[#This Row],[Name]]</f>
        <v xml:space="preserve">2435 / TAPAN SADHUKA </v>
      </c>
      <c r="B89" s="5">
        <v>2435</v>
      </c>
      <c r="C89" s="15" t="s">
        <v>90</v>
      </c>
      <c r="D89" s="1" t="s">
        <v>91</v>
      </c>
      <c r="E89" s="1" t="s">
        <v>20</v>
      </c>
      <c r="F89" s="1" t="s">
        <v>27</v>
      </c>
      <c r="G89" s="1" t="s">
        <v>92</v>
      </c>
      <c r="H89" s="1">
        <v>1.65</v>
      </c>
      <c r="I89" s="1">
        <v>4921</v>
      </c>
      <c r="J89" s="1">
        <v>8119.65</v>
      </c>
      <c r="K89" s="1">
        <v>1200</v>
      </c>
      <c r="L89" s="1" t="s">
        <v>20</v>
      </c>
      <c r="M89" s="1">
        <v>9319.65</v>
      </c>
      <c r="N89" s="1">
        <v>279.58999999999997</v>
      </c>
      <c r="O89" s="1">
        <v>9599.24</v>
      </c>
      <c r="P89" s="1">
        <v>9600</v>
      </c>
      <c r="Q89" s="7">
        <v>-0.76</v>
      </c>
    </row>
    <row r="90" spans="1:17">
      <c r="A90" s="65" t="str">
        <f>Table4234567[[#This Row],[Bill No]]&amp;" / "&amp;Table4234567[[#This Row],[Name]]</f>
        <v xml:space="preserve">2482 / TANMOY KARMAKAR </v>
      </c>
      <c r="B90" s="5">
        <v>2482</v>
      </c>
      <c r="C90" s="14" t="s">
        <v>261</v>
      </c>
      <c r="D90" s="1" t="s">
        <v>264</v>
      </c>
      <c r="E90" s="1" t="s">
        <v>62</v>
      </c>
      <c r="F90" s="1" t="s">
        <v>22</v>
      </c>
      <c r="G90" s="1" t="s">
        <v>265</v>
      </c>
      <c r="H90" s="1">
        <v>1.65</v>
      </c>
      <c r="I90" s="1">
        <v>4999</v>
      </c>
      <c r="J90" s="1">
        <v>8248.35</v>
      </c>
      <c r="K90" s="1">
        <v>1200</v>
      </c>
      <c r="L90" s="1" t="s">
        <v>20</v>
      </c>
      <c r="M90" s="1">
        <v>9448.35</v>
      </c>
      <c r="N90" s="1">
        <v>283.45</v>
      </c>
      <c r="O90" s="1">
        <v>9731.7999999999993</v>
      </c>
      <c r="P90" s="1">
        <v>9730</v>
      </c>
      <c r="Q90" s="7">
        <v>1.8</v>
      </c>
    </row>
    <row r="91" spans="1:17">
      <c r="A91" s="65" t="str">
        <f>Table4234567[[#This Row],[Bill No]]&amp;" / "&amp;Table4234567[[#This Row],[Name]]</f>
        <v xml:space="preserve">2619 / SHIPRA SARKAR </v>
      </c>
      <c r="B91" s="5">
        <v>2619</v>
      </c>
      <c r="C91" s="14" t="s">
        <v>539</v>
      </c>
      <c r="D91" s="1" t="s">
        <v>540</v>
      </c>
      <c r="E91" s="1" t="s">
        <v>35</v>
      </c>
      <c r="F91" s="1" t="s">
        <v>271</v>
      </c>
      <c r="G91" s="1" t="s">
        <v>541</v>
      </c>
      <c r="H91" s="1">
        <v>1.65</v>
      </c>
      <c r="I91" s="1">
        <v>4861</v>
      </c>
      <c r="J91" s="1">
        <v>8020.65</v>
      </c>
      <c r="K91" s="1">
        <v>1400</v>
      </c>
      <c r="L91" s="1" t="s">
        <v>20</v>
      </c>
      <c r="M91" s="1">
        <v>9420.65</v>
      </c>
      <c r="N91" s="1">
        <v>282.61950000000002</v>
      </c>
      <c r="O91" s="1">
        <v>9703.2695000000003</v>
      </c>
      <c r="P91" s="1">
        <v>9700</v>
      </c>
      <c r="Q91" s="7">
        <v>3.2694999999999999</v>
      </c>
    </row>
    <row r="92" spans="1:17">
      <c r="A92" s="65" t="str">
        <f>Table4234567[[#This Row],[Bill No]]&amp;" / "&amp;Table4234567[[#This Row],[Name]]</f>
        <v>2488 / AVIJIT DAS</v>
      </c>
      <c r="B92" s="5">
        <v>2488</v>
      </c>
      <c r="C92" s="14" t="s">
        <v>266</v>
      </c>
      <c r="D92" s="1" t="s">
        <v>278</v>
      </c>
      <c r="E92" s="1" t="s">
        <v>84</v>
      </c>
      <c r="F92" s="1" t="s">
        <v>279</v>
      </c>
      <c r="G92" s="1" t="s">
        <v>280</v>
      </c>
      <c r="H92" s="1">
        <v>1.669</v>
      </c>
      <c r="I92" s="1">
        <v>5013</v>
      </c>
      <c r="J92" s="1">
        <v>8366.7000000000007</v>
      </c>
      <c r="K92" s="1">
        <v>900</v>
      </c>
      <c r="L92" s="1">
        <v>80</v>
      </c>
      <c r="M92" s="1">
        <v>9346.7000000000007</v>
      </c>
      <c r="N92" s="1">
        <v>280.39999999999998</v>
      </c>
      <c r="O92" s="1">
        <v>9627.1</v>
      </c>
      <c r="P92" s="1">
        <v>9620</v>
      </c>
      <c r="Q92" s="7">
        <v>7.1</v>
      </c>
    </row>
    <row r="93" spans="1:17">
      <c r="A93" s="65" t="str">
        <f>Table4234567[[#This Row],[Bill No]]&amp;" / "&amp;Table4234567[[#This Row],[Name]]</f>
        <v xml:space="preserve">2492 / RAMA DUTTA </v>
      </c>
      <c r="B93" s="5">
        <v>2492</v>
      </c>
      <c r="C93" s="14" t="s">
        <v>266</v>
      </c>
      <c r="D93" s="1" t="s">
        <v>286</v>
      </c>
      <c r="E93" s="1" t="s">
        <v>26</v>
      </c>
      <c r="F93" s="1" t="s">
        <v>279</v>
      </c>
      <c r="G93" s="1" t="s">
        <v>287</v>
      </c>
      <c r="H93" s="1">
        <v>1.669</v>
      </c>
      <c r="I93" s="1">
        <v>5013</v>
      </c>
      <c r="J93" s="1">
        <v>8366.7000000000007</v>
      </c>
      <c r="K93" s="1">
        <v>1250</v>
      </c>
      <c r="L93" s="1" t="s">
        <v>20</v>
      </c>
      <c r="M93" s="1">
        <v>9616.7000000000007</v>
      </c>
      <c r="N93" s="1">
        <v>288.5</v>
      </c>
      <c r="O93" s="1">
        <v>9905.2000000000007</v>
      </c>
      <c r="P93" s="1">
        <v>9900</v>
      </c>
      <c r="Q93" s="7">
        <v>5.2</v>
      </c>
    </row>
    <row r="94" spans="1:17">
      <c r="A94" s="65" t="str">
        <f>Table4234567[[#This Row],[Bill No]]&amp;" / "&amp;Table4234567[[#This Row],[Name]]</f>
        <v xml:space="preserve">2467 / RINKU BHIDHA </v>
      </c>
      <c r="B94" s="5">
        <v>2467</v>
      </c>
      <c r="C94" s="15" t="s">
        <v>216</v>
      </c>
      <c r="D94" s="1" t="s">
        <v>217</v>
      </c>
      <c r="E94" s="1" t="s">
        <v>218</v>
      </c>
      <c r="F94" s="1" t="s">
        <v>118</v>
      </c>
      <c r="G94" s="1" t="s">
        <v>219</v>
      </c>
      <c r="H94" s="1">
        <v>1.67</v>
      </c>
      <c r="I94" s="1">
        <v>5037</v>
      </c>
      <c r="J94" s="1">
        <v>8411.7900000000009</v>
      </c>
      <c r="K94" s="1">
        <v>1300</v>
      </c>
      <c r="L94" s="1" t="s">
        <v>20</v>
      </c>
      <c r="M94" s="1">
        <v>9711.7900000000009</v>
      </c>
      <c r="N94" s="1">
        <v>291.35000000000002</v>
      </c>
      <c r="O94" s="1">
        <v>10003.14</v>
      </c>
      <c r="P94" s="1">
        <v>10000</v>
      </c>
      <c r="Q94" s="7">
        <v>3.14</v>
      </c>
    </row>
    <row r="95" spans="1:17">
      <c r="A95" s="65" t="str">
        <f>Table4234567[[#This Row],[Bill No]]&amp;" / "&amp;Table4234567[[#This Row],[Name]]</f>
        <v xml:space="preserve">2563 / ANJALI CHAKRABORTY </v>
      </c>
      <c r="B95" s="5">
        <v>2563</v>
      </c>
      <c r="C95" s="14" t="s">
        <v>385</v>
      </c>
      <c r="D95" s="1" t="s">
        <v>390</v>
      </c>
      <c r="E95" s="1" t="s">
        <v>69</v>
      </c>
      <c r="F95" s="1" t="s">
        <v>22</v>
      </c>
      <c r="G95" s="1" t="s">
        <v>391</v>
      </c>
      <c r="H95" s="1">
        <v>1.68</v>
      </c>
      <c r="I95" s="1">
        <v>5041</v>
      </c>
      <c r="J95" s="1">
        <v>8468.8799999999992</v>
      </c>
      <c r="K95" s="1">
        <v>1050</v>
      </c>
      <c r="L95" s="1" t="s">
        <v>20</v>
      </c>
      <c r="M95" s="1">
        <v>9518.8799999999992</v>
      </c>
      <c r="N95" s="1">
        <v>285.57</v>
      </c>
      <c r="O95" s="1">
        <v>9804.4500000000007</v>
      </c>
      <c r="P95" s="1">
        <v>9800</v>
      </c>
      <c r="Q95" s="7">
        <v>4.45</v>
      </c>
    </row>
    <row r="96" spans="1:17">
      <c r="A96" s="65" t="str">
        <f>Table4234567[[#This Row],[Bill No]]&amp;" / "&amp;Table4234567[[#This Row],[Name]]</f>
        <v xml:space="preserve">2573 / SWAPAN GHOSH </v>
      </c>
      <c r="B96" s="5">
        <v>2573</v>
      </c>
      <c r="C96" s="15" t="s">
        <v>399</v>
      </c>
      <c r="D96" s="1" t="s">
        <v>410</v>
      </c>
      <c r="E96" s="1" t="s">
        <v>45</v>
      </c>
      <c r="F96" s="1" t="s">
        <v>271</v>
      </c>
      <c r="G96" s="1" t="s">
        <v>411</v>
      </c>
      <c r="H96" s="1">
        <v>1.69</v>
      </c>
      <c r="I96" s="1">
        <v>5036</v>
      </c>
      <c r="J96" s="1">
        <v>8510.84</v>
      </c>
      <c r="K96" s="1">
        <v>1300</v>
      </c>
      <c r="L96" s="1">
        <v>100</v>
      </c>
      <c r="M96" s="1">
        <v>9910.84</v>
      </c>
      <c r="N96" s="1">
        <v>297.33</v>
      </c>
      <c r="O96" s="1">
        <v>10208.17</v>
      </c>
      <c r="P96" s="1">
        <v>10200</v>
      </c>
      <c r="Q96" s="7">
        <v>8.17</v>
      </c>
    </row>
    <row r="97" spans="1:17">
      <c r="A97" s="65" t="str">
        <f>Table4234567[[#This Row],[Bill No]]&amp;" / "&amp;Table4234567[[#This Row],[Name]]</f>
        <v xml:space="preserve">2593 / CHAMPA HALDER </v>
      </c>
      <c r="B97" s="5">
        <v>2593</v>
      </c>
      <c r="C97" s="15" t="s">
        <v>455</v>
      </c>
      <c r="D97" s="1" t="s">
        <v>456</v>
      </c>
      <c r="E97" s="1" t="s">
        <v>31</v>
      </c>
      <c r="F97" s="1" t="s">
        <v>22</v>
      </c>
      <c r="G97" s="1" t="s">
        <v>457</v>
      </c>
      <c r="H97" s="1">
        <v>1.71</v>
      </c>
      <c r="I97" s="1">
        <v>4785</v>
      </c>
      <c r="J97" s="1">
        <v>8182.35</v>
      </c>
      <c r="K97" s="1">
        <v>1400</v>
      </c>
      <c r="L97" s="1" t="s">
        <v>20</v>
      </c>
      <c r="M97" s="1">
        <v>9582.35</v>
      </c>
      <c r="N97" s="1">
        <v>287.47050000000002</v>
      </c>
      <c r="O97" s="1">
        <v>9869.82</v>
      </c>
      <c r="P97" s="1">
        <v>9850</v>
      </c>
      <c r="Q97" s="7">
        <v>19.820499999999999</v>
      </c>
    </row>
    <row r="98" spans="1:17">
      <c r="A98" s="65" t="str">
        <f>Table4234567[[#This Row],[Bill No]]&amp;" / "&amp;Table4234567[[#This Row],[Name]]</f>
        <v xml:space="preserve">2629 / RAKASH MAJUMDER </v>
      </c>
      <c r="B98" s="5">
        <v>2629</v>
      </c>
      <c r="C98" s="14" t="s">
        <v>561</v>
      </c>
      <c r="D98" s="1" t="s">
        <v>564</v>
      </c>
      <c r="E98" s="1" t="s">
        <v>69</v>
      </c>
      <c r="F98" s="1" t="s">
        <v>565</v>
      </c>
      <c r="G98" s="1" t="s">
        <v>566</v>
      </c>
      <c r="H98" s="1">
        <v>1.8</v>
      </c>
      <c r="I98" s="1">
        <v>4923</v>
      </c>
      <c r="J98" s="1">
        <v>8861.4</v>
      </c>
      <c r="K98" s="1">
        <v>1300</v>
      </c>
      <c r="L98" s="1" t="s">
        <v>20</v>
      </c>
      <c r="M98" s="1">
        <v>10161.4</v>
      </c>
      <c r="N98" s="1">
        <v>304.84199999999998</v>
      </c>
      <c r="O98" s="1">
        <v>10466.242</v>
      </c>
      <c r="P98" s="1">
        <v>10460</v>
      </c>
      <c r="Q98" s="7">
        <v>6.242</v>
      </c>
    </row>
    <row r="99" spans="1:17">
      <c r="A99" s="65" t="str">
        <f>Table4234567[[#This Row],[Bill No]]&amp;" / "&amp;Table4234567[[#This Row],[Name]]</f>
        <v>2529 / SONA GHOSH</v>
      </c>
      <c r="B99" s="5">
        <v>2529</v>
      </c>
      <c r="C99" s="14" t="s">
        <v>314</v>
      </c>
      <c r="D99" s="1" t="s">
        <v>357</v>
      </c>
      <c r="E99" s="1" t="s">
        <v>84</v>
      </c>
      <c r="F99" s="1" t="s">
        <v>22</v>
      </c>
      <c r="G99" s="1" t="s">
        <v>358</v>
      </c>
      <c r="H99" s="1">
        <v>1.81</v>
      </c>
      <c r="I99" s="1">
        <v>5003</v>
      </c>
      <c r="J99" s="1">
        <v>9055.43</v>
      </c>
      <c r="K99" s="1">
        <v>1300</v>
      </c>
      <c r="L99" s="1" t="s">
        <v>20</v>
      </c>
      <c r="M99" s="1">
        <v>10355.43</v>
      </c>
      <c r="N99" s="1">
        <v>310.66000000000003</v>
      </c>
      <c r="O99" s="1">
        <v>10666.09</v>
      </c>
      <c r="P99" s="1">
        <v>10660</v>
      </c>
      <c r="Q99" s="7">
        <v>6.09</v>
      </c>
    </row>
    <row r="100" spans="1:17">
      <c r="A100" s="65" t="str">
        <f>Table4234567[[#This Row],[Bill No]]&amp;" / "&amp;Table4234567[[#This Row],[Name]]</f>
        <v xml:space="preserve">2581 / SUBENDU GHOSH </v>
      </c>
      <c r="B100" s="5">
        <v>2581</v>
      </c>
      <c r="C100" s="15" t="s">
        <v>426</v>
      </c>
      <c r="D100" s="1" t="s">
        <v>429</v>
      </c>
      <c r="E100" s="1" t="s">
        <v>31</v>
      </c>
      <c r="F100" s="1" t="s">
        <v>27</v>
      </c>
      <c r="G100" s="1" t="s">
        <v>430</v>
      </c>
      <c r="H100" s="1">
        <v>1.84</v>
      </c>
      <c r="I100" s="1">
        <v>4975</v>
      </c>
      <c r="J100" s="1">
        <v>9154</v>
      </c>
      <c r="K100" s="1">
        <v>1300</v>
      </c>
      <c r="L100" s="1" t="s">
        <v>20</v>
      </c>
      <c r="M100" s="1">
        <v>10454</v>
      </c>
      <c r="N100" s="1">
        <v>313.62</v>
      </c>
      <c r="O100" s="1">
        <v>10767.62</v>
      </c>
      <c r="P100" s="1">
        <v>10770</v>
      </c>
      <c r="Q100" s="7">
        <v>-2.38</v>
      </c>
    </row>
    <row r="101" spans="1:17">
      <c r="A101" s="65" t="str">
        <f>Table4234567[[#This Row],[Bill No]]&amp;" / "&amp;Table4234567[[#This Row],[Name]]</f>
        <v xml:space="preserve">2471 / SADHAN DAS </v>
      </c>
      <c r="B101" s="5">
        <v>2471</v>
      </c>
      <c r="C101" s="15" t="s">
        <v>232</v>
      </c>
      <c r="D101" s="1" t="s">
        <v>233</v>
      </c>
      <c r="E101" s="1" t="s">
        <v>17</v>
      </c>
      <c r="F101" s="1" t="s">
        <v>234</v>
      </c>
      <c r="G101" s="1" t="s">
        <v>235</v>
      </c>
      <c r="H101" s="1">
        <v>1.86</v>
      </c>
      <c r="I101" s="1">
        <v>5024</v>
      </c>
      <c r="J101" s="1">
        <v>9344.64</v>
      </c>
      <c r="K101" s="1">
        <v>1400</v>
      </c>
      <c r="L101" s="1">
        <v>80</v>
      </c>
      <c r="M101" s="1">
        <v>10824.64</v>
      </c>
      <c r="N101" s="1">
        <v>324.74</v>
      </c>
      <c r="O101" s="1">
        <v>11149.38</v>
      </c>
      <c r="P101" s="1">
        <v>11150</v>
      </c>
      <c r="Q101" s="7">
        <v>-0.62</v>
      </c>
    </row>
    <row r="102" spans="1:17">
      <c r="A102" s="65" t="str">
        <f>Table4234567[[#This Row],[Bill No]]&amp;" / "&amp;Table4234567[[#This Row],[Name]]</f>
        <v xml:space="preserve">2704 / PRAADIP HALDER </v>
      </c>
      <c r="B102" s="6">
        <v>2704</v>
      </c>
      <c r="C102" s="16" t="s">
        <v>722</v>
      </c>
      <c r="D102" s="2" t="s">
        <v>727</v>
      </c>
      <c r="E102" s="1" t="s">
        <v>65</v>
      </c>
      <c r="F102" s="2" t="s">
        <v>271</v>
      </c>
      <c r="G102" s="2" t="s">
        <v>728</v>
      </c>
      <c r="H102" s="2">
        <v>1.88</v>
      </c>
      <c r="I102" s="2">
        <v>4835</v>
      </c>
      <c r="J102" s="2">
        <v>9089.7999999999993</v>
      </c>
      <c r="K102" s="2">
        <v>1500</v>
      </c>
      <c r="L102" s="2" t="s">
        <v>20</v>
      </c>
      <c r="M102" s="2">
        <v>10589.8</v>
      </c>
      <c r="N102" s="2">
        <v>317.69</v>
      </c>
      <c r="O102" s="2">
        <v>10907.49</v>
      </c>
      <c r="P102" s="2">
        <v>10900</v>
      </c>
      <c r="Q102" s="8">
        <v>7.49</v>
      </c>
    </row>
    <row r="103" spans="1:17">
      <c r="A103" s="65" t="str">
        <f>Table4234567[[#This Row],[Bill No]]&amp;" / "&amp;Table4234567[[#This Row],[Name]]</f>
        <v>2428 / KRIPLATA BISWAS</v>
      </c>
      <c r="B103" s="5">
        <v>2428</v>
      </c>
      <c r="C103" s="14" t="s">
        <v>67</v>
      </c>
      <c r="D103" s="1" t="s">
        <v>68</v>
      </c>
      <c r="E103" s="1" t="s">
        <v>69</v>
      </c>
      <c r="F103" s="1" t="s">
        <v>27</v>
      </c>
      <c r="G103" s="1" t="s">
        <v>70</v>
      </c>
      <c r="H103" s="1">
        <v>1.89</v>
      </c>
      <c r="I103" s="1">
        <v>5044</v>
      </c>
      <c r="J103" s="1">
        <v>9533.16</v>
      </c>
      <c r="K103" s="1">
        <v>1300</v>
      </c>
      <c r="L103" s="1" t="s">
        <v>20</v>
      </c>
      <c r="M103" s="1">
        <v>10833.16</v>
      </c>
      <c r="N103" s="1">
        <v>324.99</v>
      </c>
      <c r="O103" s="1">
        <v>11158.15</v>
      </c>
      <c r="P103" s="1">
        <v>11160</v>
      </c>
      <c r="Q103" s="7">
        <v>-1.85</v>
      </c>
    </row>
    <row r="104" spans="1:17">
      <c r="A104" s="65" t="str">
        <f>Table4234567[[#This Row],[Bill No]]&amp;" / "&amp;Table4234567[[#This Row],[Name]]</f>
        <v xml:space="preserve">2587 / AMIT BISWAS </v>
      </c>
      <c r="B104" s="5">
        <v>2587</v>
      </c>
      <c r="C104" s="15" t="s">
        <v>433</v>
      </c>
      <c r="D104" s="1" t="s">
        <v>111</v>
      </c>
      <c r="E104" s="1" t="s">
        <v>52</v>
      </c>
      <c r="F104" s="1" t="s">
        <v>27</v>
      </c>
      <c r="G104" s="1" t="s">
        <v>442</v>
      </c>
      <c r="H104" s="1">
        <v>1.89</v>
      </c>
      <c r="I104" s="1">
        <v>4850</v>
      </c>
      <c r="J104" s="1">
        <v>9166.5</v>
      </c>
      <c r="K104" s="1">
        <v>1300</v>
      </c>
      <c r="L104" s="1" t="s">
        <v>20</v>
      </c>
      <c r="M104" s="1">
        <v>10466.5</v>
      </c>
      <c r="N104" s="1">
        <v>313.995</v>
      </c>
      <c r="O104" s="1">
        <v>10780.5</v>
      </c>
      <c r="P104" s="1">
        <v>10780</v>
      </c>
      <c r="Q104" s="7">
        <v>0.495</v>
      </c>
    </row>
    <row r="105" spans="1:17">
      <c r="A105" s="65" t="str">
        <f>Table4234567[[#This Row],[Bill No]]&amp;" / "&amp;Table4234567[[#This Row],[Name]]</f>
        <v xml:space="preserve">2590 / BISWAJIT MALLICK </v>
      </c>
      <c r="B105" s="5">
        <v>2590</v>
      </c>
      <c r="C105" s="14" t="s">
        <v>448</v>
      </c>
      <c r="D105" s="1" t="s">
        <v>449</v>
      </c>
      <c r="E105" s="1" t="s">
        <v>62</v>
      </c>
      <c r="F105" s="1" t="s">
        <v>27</v>
      </c>
      <c r="G105" s="1" t="s">
        <v>450</v>
      </c>
      <c r="H105" s="1">
        <v>1.89</v>
      </c>
      <c r="I105" s="1">
        <v>4838</v>
      </c>
      <c r="J105" s="1">
        <v>9143.82</v>
      </c>
      <c r="K105" s="1">
        <v>1250</v>
      </c>
      <c r="L105" s="1" t="s">
        <v>20</v>
      </c>
      <c r="M105" s="1">
        <v>10393.82</v>
      </c>
      <c r="N105" s="1">
        <v>311.81459999999998</v>
      </c>
      <c r="O105" s="1">
        <v>10705.63</v>
      </c>
      <c r="P105" s="1">
        <v>10700</v>
      </c>
      <c r="Q105" s="7">
        <v>5.6345999999999998</v>
      </c>
    </row>
    <row r="106" spans="1:17">
      <c r="A106" s="65" t="str">
        <f>Table4234567[[#This Row],[Bill No]]&amp;" / "&amp;Table4234567[[#This Row],[Name]]</f>
        <v xml:space="preserve">2486 / BISWNATH MAZUMDER </v>
      </c>
      <c r="B106" s="5">
        <v>2486</v>
      </c>
      <c r="C106" s="14" t="s">
        <v>266</v>
      </c>
      <c r="D106" s="1" t="s">
        <v>275</v>
      </c>
      <c r="E106" s="1" t="s">
        <v>76</v>
      </c>
      <c r="F106" s="1" t="s">
        <v>27</v>
      </c>
      <c r="G106" s="1" t="s">
        <v>276</v>
      </c>
      <c r="H106" s="1">
        <v>1.9</v>
      </c>
      <c r="I106" s="1">
        <v>5013</v>
      </c>
      <c r="J106" s="1">
        <v>9524.7000000000007</v>
      </c>
      <c r="K106" s="1">
        <v>900</v>
      </c>
      <c r="L106" s="1" t="s">
        <v>20</v>
      </c>
      <c r="M106" s="1">
        <v>10424.700000000001</v>
      </c>
      <c r="N106" s="1">
        <v>312.74</v>
      </c>
      <c r="O106" s="1">
        <v>10737.44</v>
      </c>
      <c r="P106" s="1">
        <v>10730</v>
      </c>
      <c r="Q106" s="7">
        <v>7.44</v>
      </c>
    </row>
    <row r="107" spans="1:17">
      <c r="A107" s="65" t="str">
        <f>Table4234567[[#This Row],[Bill No]]&amp;" / "&amp;Table4234567[[#This Row],[Name]]</f>
        <v>2417 / SANKAR MONDAL</v>
      </c>
      <c r="B107" s="5">
        <v>2417</v>
      </c>
      <c r="C107" s="15" t="s">
        <v>29</v>
      </c>
      <c r="D107" s="1" t="s">
        <v>30</v>
      </c>
      <c r="E107" s="1" t="s">
        <v>31</v>
      </c>
      <c r="F107" s="1" t="s">
        <v>27</v>
      </c>
      <c r="G107" s="1" t="s">
        <v>32</v>
      </c>
      <c r="H107" s="1">
        <v>1.93</v>
      </c>
      <c r="I107" s="1">
        <v>5037</v>
      </c>
      <c r="J107" s="1">
        <v>9721.41</v>
      </c>
      <c r="K107" s="1">
        <v>1300</v>
      </c>
      <c r="L107" s="1" t="s">
        <v>20</v>
      </c>
      <c r="M107" s="1">
        <v>11021.41</v>
      </c>
      <c r="N107" s="1">
        <v>330.64</v>
      </c>
      <c r="O107" s="1">
        <v>11352.05</v>
      </c>
      <c r="P107" s="1">
        <v>11350</v>
      </c>
      <c r="Q107" s="7">
        <v>2.0499999999999998</v>
      </c>
    </row>
    <row r="108" spans="1:17">
      <c r="A108" s="65" t="str">
        <f>Table4234567[[#This Row],[Bill No]]&amp;" / "&amp;Table4234567[[#This Row],[Name]]</f>
        <v xml:space="preserve">2426 / PINGKU BISWAS  </v>
      </c>
      <c r="B108" s="5">
        <v>2426</v>
      </c>
      <c r="C108" s="14" t="s">
        <v>55</v>
      </c>
      <c r="D108" s="1" t="s">
        <v>61</v>
      </c>
      <c r="E108" s="1" t="s">
        <v>62</v>
      </c>
      <c r="F108" s="1" t="s">
        <v>22</v>
      </c>
      <c r="G108" s="1" t="s">
        <v>63</v>
      </c>
      <c r="H108" s="1">
        <v>1.94</v>
      </c>
      <c r="I108" s="1">
        <v>5033</v>
      </c>
      <c r="J108" s="1">
        <v>9764.02</v>
      </c>
      <c r="K108" s="1">
        <v>1300</v>
      </c>
      <c r="L108" s="1" t="s">
        <v>20</v>
      </c>
      <c r="M108" s="1">
        <v>11064.02</v>
      </c>
      <c r="N108" s="1">
        <v>331.92</v>
      </c>
      <c r="O108" s="1">
        <v>11395.94</v>
      </c>
      <c r="P108" s="1">
        <v>11387</v>
      </c>
      <c r="Q108" s="7">
        <v>8.94</v>
      </c>
    </row>
    <row r="109" spans="1:17">
      <c r="A109" s="65" t="str">
        <f>Table4234567[[#This Row],[Bill No]]&amp;" / "&amp;Table4234567[[#This Row],[Name]]</f>
        <v xml:space="preserve">2450 / INDRAJIT BISWAS </v>
      </c>
      <c r="B109" s="5">
        <v>2450</v>
      </c>
      <c r="C109" s="15" t="s">
        <v>146</v>
      </c>
      <c r="D109" s="1" t="s">
        <v>147</v>
      </c>
      <c r="E109" s="1" t="s">
        <v>148</v>
      </c>
      <c r="F109" s="1" t="s">
        <v>149</v>
      </c>
      <c r="G109" s="1" t="s">
        <v>151</v>
      </c>
      <c r="H109" s="1">
        <v>1.97</v>
      </c>
      <c r="I109" s="1">
        <v>4962</v>
      </c>
      <c r="J109" s="1">
        <v>20443.439999999999</v>
      </c>
      <c r="K109" s="1">
        <v>2600</v>
      </c>
      <c r="L109" s="1">
        <v>400</v>
      </c>
      <c r="M109" s="1">
        <v>23443.439999999999</v>
      </c>
      <c r="N109" s="1">
        <v>703.3</v>
      </c>
      <c r="O109" s="1">
        <v>24146.74</v>
      </c>
      <c r="P109" s="1">
        <v>24140</v>
      </c>
      <c r="Q109" s="7">
        <v>6.74</v>
      </c>
    </row>
    <row r="110" spans="1:17">
      <c r="A110" s="65" t="str">
        <f>Table4234567[[#This Row],[Bill No]]&amp;" / "&amp;Table4234567[[#This Row],[Name]]</f>
        <v xml:space="preserve">2700 / RINKU MJUMDER </v>
      </c>
      <c r="B110" s="6">
        <v>2700</v>
      </c>
      <c r="C110" s="16" t="s">
        <v>717</v>
      </c>
      <c r="D110" s="2" t="s">
        <v>718</v>
      </c>
      <c r="E110" s="1" t="s">
        <v>52</v>
      </c>
      <c r="F110" s="2" t="s">
        <v>271</v>
      </c>
      <c r="G110" s="2" t="s">
        <v>719</v>
      </c>
      <c r="H110" s="2">
        <v>1.98</v>
      </c>
      <c r="I110" s="2">
        <v>4850</v>
      </c>
      <c r="J110" s="2">
        <v>9603</v>
      </c>
      <c r="K110" s="2">
        <v>1500</v>
      </c>
      <c r="L110" s="2">
        <v>100</v>
      </c>
      <c r="M110" s="2">
        <v>11203</v>
      </c>
      <c r="N110" s="2">
        <v>336.09</v>
      </c>
      <c r="O110" s="2">
        <v>11539.09</v>
      </c>
      <c r="P110" s="2">
        <v>11500</v>
      </c>
      <c r="Q110" s="8">
        <v>39.090000000000003</v>
      </c>
    </row>
    <row r="111" spans="1:17">
      <c r="A111" s="65" t="str">
        <f>Table4234567[[#This Row],[Bill No]]&amp;" / "&amp;Table4234567[[#This Row],[Name]]</f>
        <v xml:space="preserve">2547 / SUTAL PAL </v>
      </c>
      <c r="B111" s="5">
        <v>2547</v>
      </c>
      <c r="C111" s="14" t="s">
        <v>488</v>
      </c>
      <c r="D111" s="1" t="s">
        <v>489</v>
      </c>
      <c r="E111" s="1" t="s">
        <v>31</v>
      </c>
      <c r="F111" s="1" t="s">
        <v>22</v>
      </c>
      <c r="G111" s="1" t="s">
        <v>490</v>
      </c>
      <c r="H111" s="1">
        <v>2</v>
      </c>
      <c r="I111" s="1">
        <v>4871</v>
      </c>
      <c r="J111" s="1">
        <v>9742</v>
      </c>
      <c r="K111" s="1">
        <v>1400</v>
      </c>
      <c r="L111" s="1">
        <v>50</v>
      </c>
      <c r="M111" s="1">
        <v>11192</v>
      </c>
      <c r="N111" s="1">
        <v>335.76</v>
      </c>
      <c r="O111" s="1">
        <v>11527.76</v>
      </c>
      <c r="P111" s="1">
        <v>11520</v>
      </c>
      <c r="Q111" s="7">
        <v>7.76</v>
      </c>
    </row>
    <row r="112" spans="1:17">
      <c r="A112" s="65" t="str">
        <f>Table4234567[[#This Row],[Bill No]]&amp;" / "&amp;Table4234567[[#This Row],[Name]]</f>
        <v>2721 / Raj kumar sikder</v>
      </c>
      <c r="B112" s="6">
        <v>2721</v>
      </c>
      <c r="C112" s="17" t="s">
        <v>765</v>
      </c>
      <c r="D112" s="2" t="s">
        <v>766</v>
      </c>
      <c r="E112" s="1" t="s">
        <v>767</v>
      </c>
      <c r="F112" s="2" t="s">
        <v>768</v>
      </c>
      <c r="G112" s="2" t="s">
        <v>769</v>
      </c>
      <c r="H112" s="2">
        <v>2</v>
      </c>
      <c r="I112" s="2">
        <v>4000</v>
      </c>
      <c r="J112" s="2">
        <f>(H112*I112)</f>
        <v>8000</v>
      </c>
      <c r="K112" s="2">
        <v>900</v>
      </c>
      <c r="L112" s="2">
        <v>50</v>
      </c>
      <c r="M112" s="2">
        <f>(J112+K112+L112)</f>
        <v>8950</v>
      </c>
      <c r="N112" s="2">
        <f>(M112*3%)</f>
        <v>268.5</v>
      </c>
      <c r="O112" s="2">
        <f>(M112+N112)</f>
        <v>9218.5</v>
      </c>
      <c r="P112" s="2">
        <v>9200</v>
      </c>
      <c r="Q112" s="8">
        <f>(O112-P112)</f>
        <v>18.5</v>
      </c>
    </row>
    <row r="113" spans="1:17">
      <c r="A113" s="65" t="str">
        <f>Table4234567[[#This Row],[Bill No]]&amp;" / "&amp;Table4234567[[#This Row],[Name]]</f>
        <v>2724 / aaaa</v>
      </c>
      <c r="B113" s="6">
        <v>2724</v>
      </c>
      <c r="C113" s="17" t="s">
        <v>780</v>
      </c>
      <c r="D113" s="2" t="s">
        <v>782</v>
      </c>
      <c r="E113" s="1" t="s">
        <v>782</v>
      </c>
      <c r="F113" s="2" t="s">
        <v>782</v>
      </c>
      <c r="G113" s="2" t="s">
        <v>782</v>
      </c>
      <c r="H113" s="2">
        <v>2</v>
      </c>
      <c r="I113" s="2">
        <v>4000</v>
      </c>
      <c r="J113" s="2">
        <f>(Table4234567[[#This Row],[Waight]]*Table4234567[[#This Row],[Rate]])</f>
        <v>8000</v>
      </c>
      <c r="K113" s="2">
        <v>800</v>
      </c>
      <c r="L113" s="2"/>
      <c r="M113" s="2">
        <f>(Table4234567[[#This Row],[Gold value]]+Table4234567[[#This Row],[Making Charge]])</f>
        <v>8800</v>
      </c>
      <c r="N113" s="2">
        <f>(Table4234567[[#This Row],[ Amount]]*3%)</f>
        <v>264</v>
      </c>
      <c r="O113" s="2">
        <f>(Table4234567[[#This Row],[ Amount]]+Table4234567[[#This Row],[GST (3%)]])</f>
        <v>9064</v>
      </c>
      <c r="P113" s="2">
        <v>9000</v>
      </c>
      <c r="Q113" s="8">
        <f>(Table4234567[[#This Row],[Net Amount]]-Table4234567[[#This Row],[Balance]])</f>
        <v>64</v>
      </c>
    </row>
    <row r="114" spans="1:17">
      <c r="A114" s="65" t="str">
        <f>Table4234567[[#This Row],[Bill No]]&amp;" / "&amp;Table4234567[[#This Row],[Name]]</f>
        <v xml:space="preserve">2526 / SWAPAN BISWAS </v>
      </c>
      <c r="B114" s="5">
        <v>2526</v>
      </c>
      <c r="C114" s="15" t="s">
        <v>314</v>
      </c>
      <c r="D114" s="1" t="s">
        <v>56</v>
      </c>
      <c r="E114" s="1" t="s">
        <v>38</v>
      </c>
      <c r="F114" s="1" t="s">
        <v>22</v>
      </c>
      <c r="G114" s="1" t="s">
        <v>351</v>
      </c>
      <c r="H114" s="1">
        <v>2.0099999999999998</v>
      </c>
      <c r="I114" s="1">
        <v>5003</v>
      </c>
      <c r="J114" s="1">
        <v>10056.030000000001</v>
      </c>
      <c r="K114" s="1">
        <v>1500</v>
      </c>
      <c r="L114" s="1" t="s">
        <v>20</v>
      </c>
      <c r="M114" s="1">
        <v>11556.03</v>
      </c>
      <c r="N114" s="1">
        <v>346.68</v>
      </c>
      <c r="O114" s="1">
        <v>11902.71</v>
      </c>
      <c r="P114" s="1">
        <v>11900</v>
      </c>
      <c r="Q114" s="7">
        <v>2.71</v>
      </c>
    </row>
    <row r="115" spans="1:17">
      <c r="A115" s="65" t="str">
        <f>Table4234567[[#This Row],[Bill No]]&amp;" / "&amp;Table4234567[[#This Row],[Name]]</f>
        <v xml:space="preserve">2654 / PRATIMA NISWAS </v>
      </c>
      <c r="B115" s="6">
        <v>2654</v>
      </c>
      <c r="C115" s="16" t="s">
        <v>608</v>
      </c>
      <c r="D115" s="2" t="s">
        <v>621</v>
      </c>
      <c r="E115" s="1" t="s">
        <v>31</v>
      </c>
      <c r="F115" s="2" t="s">
        <v>27</v>
      </c>
      <c r="G115" s="2" t="s">
        <v>622</v>
      </c>
      <c r="H115" s="2">
        <v>2.02</v>
      </c>
      <c r="I115" s="2">
        <v>4890</v>
      </c>
      <c r="J115" s="2">
        <v>9877.7999999999993</v>
      </c>
      <c r="K115" s="2">
        <v>1600</v>
      </c>
      <c r="L115" s="2" t="s">
        <v>20</v>
      </c>
      <c r="M115" s="2">
        <v>11477.8</v>
      </c>
      <c r="N115" s="2">
        <v>344.33</v>
      </c>
      <c r="O115" s="2">
        <v>11822.13</v>
      </c>
      <c r="P115" s="2">
        <v>11800</v>
      </c>
      <c r="Q115" s="8">
        <v>22.13</v>
      </c>
    </row>
    <row r="116" spans="1:17">
      <c r="A116" s="65" t="str">
        <f>Table4234567[[#This Row],[Bill No]]&amp;" / "&amp;Table4234567[[#This Row],[Name]]</f>
        <v xml:space="preserve">2662 / PAMPA BAIN </v>
      </c>
      <c r="B116" s="6">
        <v>2662</v>
      </c>
      <c r="C116" s="16" t="s">
        <v>639</v>
      </c>
      <c r="D116" s="2" t="s">
        <v>640</v>
      </c>
      <c r="E116" s="1" t="s">
        <v>57</v>
      </c>
      <c r="F116" s="2" t="s">
        <v>360</v>
      </c>
      <c r="G116" s="2" t="s">
        <v>641</v>
      </c>
      <c r="H116" s="2">
        <v>2.0499999999999998</v>
      </c>
      <c r="I116" s="2">
        <v>4833</v>
      </c>
      <c r="J116" s="2">
        <v>9907.65</v>
      </c>
      <c r="K116" s="2">
        <v>1600</v>
      </c>
      <c r="L116" s="2">
        <v>200</v>
      </c>
      <c r="M116" s="2">
        <v>11707.65</v>
      </c>
      <c r="N116" s="2">
        <v>351.23</v>
      </c>
      <c r="O116" s="2">
        <v>12058.88</v>
      </c>
      <c r="P116" s="2">
        <v>12000</v>
      </c>
      <c r="Q116" s="8">
        <v>58.88</v>
      </c>
    </row>
    <row r="117" spans="1:17">
      <c r="A117" s="65" t="str">
        <f>Table4234567[[#This Row],[Bill No]]&amp;" / "&amp;Table4234567[[#This Row],[Name]]</f>
        <v xml:space="preserve">2672 / SYED AHAAMED </v>
      </c>
      <c r="B117" s="6">
        <v>2672</v>
      </c>
      <c r="C117" s="16" t="s">
        <v>659</v>
      </c>
      <c r="D117" s="2" t="s">
        <v>663</v>
      </c>
      <c r="E117" s="1" t="s">
        <v>65</v>
      </c>
      <c r="F117" s="2" t="s">
        <v>27</v>
      </c>
      <c r="G117" s="2" t="s">
        <v>664</v>
      </c>
      <c r="H117" s="2">
        <v>2.0499999999999998</v>
      </c>
      <c r="I117" s="2">
        <v>4850</v>
      </c>
      <c r="J117" s="2">
        <v>9942.5</v>
      </c>
      <c r="K117" s="2">
        <v>1700</v>
      </c>
      <c r="L117" s="2" t="s">
        <v>20</v>
      </c>
      <c r="M117" s="2">
        <v>11642.5</v>
      </c>
      <c r="N117" s="2">
        <v>349.28</v>
      </c>
      <c r="O117" s="2">
        <v>11991.78</v>
      </c>
      <c r="P117" s="2">
        <v>11990</v>
      </c>
      <c r="Q117" s="8">
        <v>1.77</v>
      </c>
    </row>
    <row r="118" spans="1:17">
      <c r="A118" s="65" t="str">
        <f>Table4234567[[#This Row],[Bill No]]&amp;" / "&amp;Table4234567[[#This Row],[Name]]</f>
        <v xml:space="preserve">2557 / ANKUSH MITRA </v>
      </c>
      <c r="B118" s="5">
        <v>2557</v>
      </c>
      <c r="C118" s="15" t="s">
        <v>368</v>
      </c>
      <c r="D118" s="1" t="s">
        <v>369</v>
      </c>
      <c r="E118" s="1" t="s">
        <v>38</v>
      </c>
      <c r="F118" s="1" t="s">
        <v>27</v>
      </c>
      <c r="G118" s="1" t="s">
        <v>370</v>
      </c>
      <c r="H118" s="1">
        <v>2.09</v>
      </c>
      <c r="I118" s="1">
        <v>5020</v>
      </c>
      <c r="J118" s="1">
        <v>10491.8</v>
      </c>
      <c r="K118" s="1">
        <v>1500</v>
      </c>
      <c r="L118" s="1"/>
      <c r="M118" s="1">
        <v>11991.8</v>
      </c>
      <c r="N118" s="1">
        <v>359.75</v>
      </c>
      <c r="O118" s="1">
        <v>12351.55</v>
      </c>
      <c r="P118" s="1">
        <v>12350</v>
      </c>
      <c r="Q118" s="7">
        <v>1.55</v>
      </c>
    </row>
    <row r="119" spans="1:17">
      <c r="A119" s="65" t="str">
        <f>Table4234567[[#This Row],[Bill No]]&amp;" / "&amp;Table4234567[[#This Row],[Name]]</f>
        <v xml:space="preserve">2520 / KINKAR  MONDAL </v>
      </c>
      <c r="B119" s="5">
        <v>2520</v>
      </c>
      <c r="C119" s="14" t="s">
        <v>314</v>
      </c>
      <c r="D119" s="1" t="s">
        <v>342</v>
      </c>
      <c r="E119" s="1" t="s">
        <v>57</v>
      </c>
      <c r="F119" s="1" t="s">
        <v>22</v>
      </c>
      <c r="G119" s="1" t="s">
        <v>343</v>
      </c>
      <c r="H119" s="1">
        <v>2.1</v>
      </c>
      <c r="I119" s="1">
        <v>5003</v>
      </c>
      <c r="J119" s="1">
        <v>10506.3</v>
      </c>
      <c r="K119" s="1">
        <v>1500</v>
      </c>
      <c r="L119" s="1" t="s">
        <v>20</v>
      </c>
      <c r="M119" s="1">
        <v>12006.3</v>
      </c>
      <c r="N119" s="1">
        <v>360.19</v>
      </c>
      <c r="O119" s="1">
        <v>12366.49</v>
      </c>
      <c r="P119" s="1">
        <v>12300</v>
      </c>
      <c r="Q119" s="7">
        <v>66.489999999999995</v>
      </c>
    </row>
    <row r="120" spans="1:17">
      <c r="A120" s="65" t="str">
        <f>Table4234567[[#This Row],[Bill No]]&amp;" / "&amp;Table4234567[[#This Row],[Name]]</f>
        <v xml:space="preserve">2425 / SWAPAN BISWAS </v>
      </c>
      <c r="B120" s="5">
        <v>2425</v>
      </c>
      <c r="C120" s="15" t="s">
        <v>55</v>
      </c>
      <c r="D120" s="1" t="s">
        <v>56</v>
      </c>
      <c r="E120" s="1" t="s">
        <v>57</v>
      </c>
      <c r="F120" s="1" t="s">
        <v>22</v>
      </c>
      <c r="G120" s="1" t="s">
        <v>60</v>
      </c>
      <c r="H120" s="1">
        <v>2.11</v>
      </c>
      <c r="I120" s="1">
        <v>5033</v>
      </c>
      <c r="J120" s="1">
        <v>10619.63</v>
      </c>
      <c r="K120" s="1">
        <v>1500</v>
      </c>
      <c r="L120" s="1" t="s">
        <v>20</v>
      </c>
      <c r="M120" s="1">
        <v>12119.63</v>
      </c>
      <c r="N120" s="1">
        <v>363.59</v>
      </c>
      <c r="O120" s="1">
        <v>12483.22</v>
      </c>
      <c r="P120" s="1">
        <v>12480</v>
      </c>
      <c r="Q120" s="7">
        <v>3.22</v>
      </c>
    </row>
    <row r="121" spans="1:17">
      <c r="A121" s="65" t="str">
        <f>Table4234567[[#This Row],[Bill No]]&amp;" / "&amp;Table4234567[[#This Row],[Name]]</f>
        <v xml:space="preserve">2702 / TAPAS SAHA </v>
      </c>
      <c r="B121" s="6">
        <v>2702</v>
      </c>
      <c r="C121" s="16" t="s">
        <v>722</v>
      </c>
      <c r="D121" s="2" t="s">
        <v>723</v>
      </c>
      <c r="E121" s="1" t="s">
        <v>57</v>
      </c>
      <c r="F121" s="2" t="s">
        <v>584</v>
      </c>
      <c r="G121" s="2" t="s">
        <v>724</v>
      </c>
      <c r="H121" s="2">
        <v>2.11</v>
      </c>
      <c r="I121" s="2">
        <v>4850</v>
      </c>
      <c r="J121" s="2">
        <v>10233.5</v>
      </c>
      <c r="K121" s="2">
        <v>1700</v>
      </c>
      <c r="L121" s="2" t="s">
        <v>20</v>
      </c>
      <c r="M121" s="2">
        <v>11933.5</v>
      </c>
      <c r="N121" s="2">
        <v>358.01</v>
      </c>
      <c r="O121" s="2">
        <v>12291.51</v>
      </c>
      <c r="P121" s="2">
        <v>12290</v>
      </c>
      <c r="Q121" s="8">
        <v>1.5</v>
      </c>
    </row>
    <row r="122" spans="1:17">
      <c r="A122" s="65" t="str">
        <f>Table4234567[[#This Row],[Bill No]]&amp;" / "&amp;Table4234567[[#This Row],[Name]]</f>
        <v xml:space="preserve">2558 / PRALIMA DUTTA </v>
      </c>
      <c r="B122" s="5">
        <v>2558</v>
      </c>
      <c r="C122" s="14" t="s">
        <v>368</v>
      </c>
      <c r="D122" s="1" t="s">
        <v>371</v>
      </c>
      <c r="E122" s="1" t="s">
        <v>31</v>
      </c>
      <c r="F122" s="1" t="s">
        <v>372</v>
      </c>
      <c r="G122" s="1" t="s">
        <v>373</v>
      </c>
      <c r="H122" s="1">
        <v>2.13</v>
      </c>
      <c r="I122" s="1">
        <v>5020</v>
      </c>
      <c r="J122" s="1">
        <v>10692.6</v>
      </c>
      <c r="K122" s="1">
        <v>1500</v>
      </c>
      <c r="L122" s="1">
        <v>150</v>
      </c>
      <c r="M122" s="1">
        <v>12342.6</v>
      </c>
      <c r="N122" s="1">
        <v>370.28</v>
      </c>
      <c r="O122" s="1">
        <v>12712.88</v>
      </c>
      <c r="P122" s="1">
        <v>12700</v>
      </c>
      <c r="Q122" s="7">
        <v>12.88</v>
      </c>
    </row>
    <row r="123" spans="1:17">
      <c r="A123" s="65" t="str">
        <f>Table4234567[[#This Row],[Bill No]]&amp;" / "&amp;Table4234567[[#This Row],[Name]]</f>
        <v>2459 / RAJIB SARDAR</v>
      </c>
      <c r="B123" s="5">
        <v>2459</v>
      </c>
      <c r="C123" s="15" t="s">
        <v>183</v>
      </c>
      <c r="D123" s="1" t="s">
        <v>184</v>
      </c>
      <c r="E123" s="1" t="s">
        <v>185</v>
      </c>
      <c r="F123" s="1" t="s">
        <v>22</v>
      </c>
      <c r="G123" s="1" t="s">
        <v>188</v>
      </c>
      <c r="H123" s="1">
        <v>2.14</v>
      </c>
      <c r="I123" s="1">
        <v>4989</v>
      </c>
      <c r="J123" s="1">
        <v>20654.46</v>
      </c>
      <c r="K123" s="1">
        <v>3000</v>
      </c>
      <c r="L123" s="1" t="s">
        <v>20</v>
      </c>
      <c r="M123" s="1">
        <v>23654.46</v>
      </c>
      <c r="N123" s="1">
        <v>709.63</v>
      </c>
      <c r="O123" s="1">
        <v>24364.09</v>
      </c>
      <c r="P123" s="1">
        <v>24360</v>
      </c>
      <c r="Q123" s="7">
        <v>4.09</v>
      </c>
    </row>
    <row r="124" spans="1:17">
      <c r="A124" s="65" t="str">
        <f>Table4234567[[#This Row],[Bill No]]&amp;" / "&amp;Table4234567[[#This Row],[Name]]</f>
        <v xml:space="preserve">2450 / INDRAJIT BISWAS </v>
      </c>
      <c r="B124" s="5">
        <v>2450</v>
      </c>
      <c r="C124" s="14" t="s">
        <v>146</v>
      </c>
      <c r="D124" s="1" t="s">
        <v>147</v>
      </c>
      <c r="E124" s="1" t="s">
        <v>148</v>
      </c>
      <c r="F124" s="1" t="s">
        <v>149</v>
      </c>
      <c r="G124" s="1" t="s">
        <v>150</v>
      </c>
      <c r="H124" s="1">
        <v>2.15</v>
      </c>
      <c r="I124" s="1" t="s">
        <v>20</v>
      </c>
      <c r="J124" s="1" t="s">
        <v>20</v>
      </c>
      <c r="K124" s="1" t="s">
        <v>20</v>
      </c>
      <c r="L124" s="1" t="s">
        <v>20</v>
      </c>
      <c r="M124" s="1" t="s">
        <v>20</v>
      </c>
      <c r="N124" s="1" t="s">
        <v>20</v>
      </c>
      <c r="O124" s="1" t="s">
        <v>20</v>
      </c>
      <c r="P124" s="1" t="s">
        <v>20</v>
      </c>
      <c r="Q124" s="7" t="s">
        <v>20</v>
      </c>
    </row>
    <row r="125" spans="1:17">
      <c r="A125" s="65" t="str">
        <f>Table4234567[[#This Row],[Bill No]]&amp;" / "&amp;Table4234567[[#This Row],[Name]]</f>
        <v xml:space="preserve">2518 / MANJU BISWAS </v>
      </c>
      <c r="B125" s="5">
        <v>2518</v>
      </c>
      <c r="C125" s="14" t="s">
        <v>314</v>
      </c>
      <c r="D125" s="1" t="s">
        <v>338</v>
      </c>
      <c r="E125" s="1" t="s">
        <v>48</v>
      </c>
      <c r="F125" s="1" t="s">
        <v>271</v>
      </c>
      <c r="G125" s="1" t="s">
        <v>339</v>
      </c>
      <c r="H125" s="1">
        <v>2.1800000000000002</v>
      </c>
      <c r="I125" s="1">
        <v>5003</v>
      </c>
      <c r="J125" s="1">
        <v>10906.54</v>
      </c>
      <c r="K125" s="1">
        <v>1500</v>
      </c>
      <c r="L125" s="1" t="s">
        <v>20</v>
      </c>
      <c r="M125" s="1">
        <v>12406.54</v>
      </c>
      <c r="N125" s="1">
        <v>372.2</v>
      </c>
      <c r="O125" s="1">
        <v>12778.74</v>
      </c>
      <c r="P125" s="1">
        <v>12700</v>
      </c>
      <c r="Q125" s="7">
        <v>78.739999999999995</v>
      </c>
    </row>
    <row r="126" spans="1:17">
      <c r="A126" s="65" t="str">
        <f>Table4234567[[#This Row],[Bill No]]&amp;" / "&amp;Table4234567[[#This Row],[Name]]</f>
        <v xml:space="preserve">2519 / SUSMITA BISWAS </v>
      </c>
      <c r="B126" s="5">
        <v>2519</v>
      </c>
      <c r="C126" s="15" t="s">
        <v>314</v>
      </c>
      <c r="D126" s="1" t="s">
        <v>340</v>
      </c>
      <c r="E126" s="1" t="s">
        <v>52</v>
      </c>
      <c r="F126" s="1" t="s">
        <v>271</v>
      </c>
      <c r="G126" s="1" t="s">
        <v>341</v>
      </c>
      <c r="H126" s="1">
        <v>2.1800000000000002</v>
      </c>
      <c r="I126" s="1">
        <v>5003</v>
      </c>
      <c r="J126" s="1">
        <v>10906.54</v>
      </c>
      <c r="K126" s="1">
        <v>1500</v>
      </c>
      <c r="L126" s="1" t="s">
        <v>20</v>
      </c>
      <c r="M126" s="1">
        <v>12406.54</v>
      </c>
      <c r="N126" s="1">
        <v>372.2</v>
      </c>
      <c r="O126" s="1">
        <v>12778.74</v>
      </c>
      <c r="P126" s="1">
        <v>12700</v>
      </c>
      <c r="Q126" s="7">
        <v>78.739999999999995</v>
      </c>
    </row>
    <row r="127" spans="1:17">
      <c r="A127" s="65" t="str">
        <f>Table4234567[[#This Row],[Bill No]]&amp;" / "&amp;Table4234567[[#This Row],[Name]]</f>
        <v xml:space="preserve">2477 / FIRAJ MONDAL </v>
      </c>
      <c r="B127" s="5">
        <v>2477</v>
      </c>
      <c r="C127" s="15" t="s">
        <v>249</v>
      </c>
      <c r="D127" s="1" t="s">
        <v>250</v>
      </c>
      <c r="E127" s="1" t="s">
        <v>45</v>
      </c>
      <c r="F127" s="1" t="s">
        <v>251</v>
      </c>
      <c r="G127" s="1" t="s">
        <v>252</v>
      </c>
      <c r="H127" s="1">
        <v>2.2000000000000002</v>
      </c>
      <c r="I127" s="1">
        <v>5060</v>
      </c>
      <c r="J127" s="1">
        <v>11132</v>
      </c>
      <c r="K127" s="1">
        <v>1500</v>
      </c>
      <c r="L127" s="1" t="s">
        <v>20</v>
      </c>
      <c r="M127" s="1">
        <v>12632</v>
      </c>
      <c r="N127" s="1">
        <v>378.96</v>
      </c>
      <c r="O127" s="1">
        <v>13010.96</v>
      </c>
      <c r="P127" s="1">
        <v>13000</v>
      </c>
      <c r="Q127" s="7">
        <v>10.96</v>
      </c>
    </row>
    <row r="128" spans="1:17">
      <c r="A128" s="65" t="str">
        <f>Table4234567[[#This Row],[Bill No]]&amp;" / "&amp;Table4234567[[#This Row],[Name]]</f>
        <v xml:space="preserve">2589 / MIRA DAS PODDER </v>
      </c>
      <c r="B128" s="5">
        <v>2589</v>
      </c>
      <c r="C128" s="15" t="s">
        <v>443</v>
      </c>
      <c r="D128" s="1" t="s">
        <v>446</v>
      </c>
      <c r="E128" s="1" t="s">
        <v>57</v>
      </c>
      <c r="F128" s="1" t="s">
        <v>140</v>
      </c>
      <c r="G128" s="1" t="s">
        <v>447</v>
      </c>
      <c r="H128" s="1">
        <v>2.23</v>
      </c>
      <c r="I128" s="1">
        <v>4850</v>
      </c>
      <c r="J128" s="1">
        <v>10815.5</v>
      </c>
      <c r="K128" s="1">
        <v>1500</v>
      </c>
      <c r="L128" s="1">
        <v>80</v>
      </c>
      <c r="M128" s="1">
        <v>12395.5</v>
      </c>
      <c r="N128" s="1">
        <v>371.86500000000001</v>
      </c>
      <c r="O128" s="1">
        <v>12767.37</v>
      </c>
      <c r="P128" s="1">
        <v>12750</v>
      </c>
      <c r="Q128" s="7">
        <v>17.364999999999998</v>
      </c>
    </row>
    <row r="129" spans="1:17">
      <c r="A129" s="65" t="str">
        <f>Table4234567[[#This Row],[Bill No]]&amp;" / "&amp;Table4234567[[#This Row],[Name]]</f>
        <v xml:space="preserve">2513 / PUNIMA ROY </v>
      </c>
      <c r="B129" s="5">
        <v>2513</v>
      </c>
      <c r="C129" s="15" t="s">
        <v>314</v>
      </c>
      <c r="D129" s="1" t="s">
        <v>329</v>
      </c>
      <c r="E129" s="1" t="s">
        <v>31</v>
      </c>
      <c r="F129" s="1"/>
      <c r="G129" s="1" t="s">
        <v>330</v>
      </c>
      <c r="H129" s="1">
        <v>2.25</v>
      </c>
      <c r="I129" s="1">
        <v>5003</v>
      </c>
      <c r="J129" s="1">
        <v>11256.75</v>
      </c>
      <c r="K129" s="1">
        <v>1400</v>
      </c>
      <c r="L129" s="1" t="s">
        <v>20</v>
      </c>
      <c r="M129" s="1">
        <v>12656.75</v>
      </c>
      <c r="N129" s="1">
        <v>379.7</v>
      </c>
      <c r="O129" s="1">
        <v>13036.45</v>
      </c>
      <c r="P129" s="1">
        <v>13000</v>
      </c>
      <c r="Q129" s="7">
        <v>36.450000000000003</v>
      </c>
    </row>
    <row r="130" spans="1:17">
      <c r="A130" s="65" t="str">
        <f>Table4234567[[#This Row],[Bill No]]&amp;" / "&amp;Table4234567[[#This Row],[Name]]</f>
        <v xml:space="preserve">2586 / JAYANTO SARKAR </v>
      </c>
      <c r="B130" s="5">
        <v>2586</v>
      </c>
      <c r="C130" s="14" t="s">
        <v>433</v>
      </c>
      <c r="D130" s="1" t="s">
        <v>441</v>
      </c>
      <c r="E130" s="1" t="s">
        <v>48</v>
      </c>
      <c r="F130" s="1" t="s">
        <v>27</v>
      </c>
      <c r="G130" s="1" t="s">
        <v>330</v>
      </c>
      <c r="H130" s="1">
        <v>2.25</v>
      </c>
      <c r="I130" s="1">
        <v>4850</v>
      </c>
      <c r="J130" s="1">
        <v>10912.5</v>
      </c>
      <c r="K130" s="1">
        <v>1500</v>
      </c>
      <c r="L130" s="1" t="s">
        <v>20</v>
      </c>
      <c r="M130" s="1">
        <v>12412.5</v>
      </c>
      <c r="N130" s="1">
        <v>372.375</v>
      </c>
      <c r="O130" s="1">
        <v>12784.88</v>
      </c>
      <c r="P130" s="1">
        <v>12784</v>
      </c>
      <c r="Q130" s="7">
        <v>0.875</v>
      </c>
    </row>
    <row r="131" spans="1:17">
      <c r="A131" s="65" t="str">
        <f>Table4234567[[#This Row],[Bill No]]&amp;" / "&amp;Table4234567[[#This Row],[Name]]</f>
        <v xml:space="preserve">2433 / LAXMI DUTTA </v>
      </c>
      <c r="B131" s="5">
        <v>2433</v>
      </c>
      <c r="C131" s="15" t="s">
        <v>82</v>
      </c>
      <c r="D131" s="1" t="s">
        <v>86</v>
      </c>
      <c r="E131" s="1" t="s">
        <v>87</v>
      </c>
      <c r="F131" s="1" t="s">
        <v>27</v>
      </c>
      <c r="G131" s="1" t="s">
        <v>88</v>
      </c>
      <c r="H131" s="1">
        <v>2.27</v>
      </c>
      <c r="I131" s="1">
        <v>5095</v>
      </c>
      <c r="J131" s="1">
        <v>11565.65</v>
      </c>
      <c r="K131" s="1">
        <v>1600</v>
      </c>
      <c r="L131" s="1" t="s">
        <v>20</v>
      </c>
      <c r="M131" s="1">
        <v>13165.65</v>
      </c>
      <c r="N131" s="1">
        <v>394.97</v>
      </c>
      <c r="O131" s="1">
        <v>13560.62</v>
      </c>
      <c r="P131" s="1">
        <v>13560</v>
      </c>
      <c r="Q131" s="7">
        <v>0.62</v>
      </c>
    </row>
    <row r="132" spans="1:17">
      <c r="A132" s="65" t="str">
        <f>Table4234567[[#This Row],[Bill No]]&amp;" / "&amp;Table4234567[[#This Row],[Name]]</f>
        <v xml:space="preserve">2588 / CHAYAN DAS </v>
      </c>
      <c r="B132" s="5">
        <v>2588</v>
      </c>
      <c r="C132" s="14" t="s">
        <v>443</v>
      </c>
      <c r="D132" s="1" t="s">
        <v>444</v>
      </c>
      <c r="E132" s="1" t="s">
        <v>57</v>
      </c>
      <c r="F132" s="1" t="s">
        <v>27</v>
      </c>
      <c r="G132" s="1" t="s">
        <v>445</v>
      </c>
      <c r="H132" s="1">
        <v>2.29</v>
      </c>
      <c r="I132" s="1">
        <v>4850</v>
      </c>
      <c r="J132" s="1">
        <v>11106.5</v>
      </c>
      <c r="K132" s="1">
        <v>1500</v>
      </c>
      <c r="L132" s="1" t="s">
        <v>20</v>
      </c>
      <c r="M132" s="1">
        <v>12606.5</v>
      </c>
      <c r="N132" s="1">
        <v>378.19499999999999</v>
      </c>
      <c r="O132" s="1">
        <v>12984.7</v>
      </c>
      <c r="P132" s="1">
        <v>12980</v>
      </c>
      <c r="Q132" s="7">
        <v>4.6950000000000003</v>
      </c>
    </row>
    <row r="133" spans="1:17">
      <c r="A133" s="65" t="str">
        <f>Table4234567[[#This Row],[Bill No]]&amp;" / "&amp;Table4234567[[#This Row],[Name]]</f>
        <v xml:space="preserve">2572 / RAMA GHOSH </v>
      </c>
      <c r="B133" s="5">
        <v>2572</v>
      </c>
      <c r="C133" s="14" t="s">
        <v>399</v>
      </c>
      <c r="D133" s="1" t="s">
        <v>408</v>
      </c>
      <c r="E133" s="1" t="s">
        <v>31</v>
      </c>
      <c r="F133" s="1" t="s">
        <v>271</v>
      </c>
      <c r="G133" s="1" t="s">
        <v>409</v>
      </c>
      <c r="H133" s="1">
        <v>2.34</v>
      </c>
      <c r="I133" s="1">
        <v>5036</v>
      </c>
      <c r="J133" s="1">
        <v>11784.24</v>
      </c>
      <c r="K133" s="1">
        <v>1500</v>
      </c>
      <c r="L133" s="1" t="s">
        <v>20</v>
      </c>
      <c r="M133" s="1">
        <v>13284.24</v>
      </c>
      <c r="N133" s="1">
        <v>398.53</v>
      </c>
      <c r="O133" s="1">
        <v>13682.77</v>
      </c>
      <c r="P133" s="1">
        <v>13780</v>
      </c>
      <c r="Q133" s="7">
        <v>-97.23</v>
      </c>
    </row>
    <row r="134" spans="1:17">
      <c r="A134" s="65" t="str">
        <f>Table4234567[[#This Row],[Bill No]]&amp;" / "&amp;Table4234567[[#This Row],[Name]]</f>
        <v xml:space="preserve">2612 / SUMI DEBNATH </v>
      </c>
      <c r="B134" s="5">
        <v>2612</v>
      </c>
      <c r="C134" s="15" t="s">
        <v>516</v>
      </c>
      <c r="D134" s="1" t="s">
        <v>522</v>
      </c>
      <c r="E134" s="1" t="s">
        <v>52</v>
      </c>
      <c r="F134" s="1" t="s">
        <v>27</v>
      </c>
      <c r="G134" s="1" t="s">
        <v>523</v>
      </c>
      <c r="H134" s="1">
        <v>2.35</v>
      </c>
      <c r="I134" s="1">
        <v>4843</v>
      </c>
      <c r="J134" s="1">
        <v>11381.05</v>
      </c>
      <c r="K134" s="1">
        <v>1500</v>
      </c>
      <c r="L134" s="1" t="s">
        <v>20</v>
      </c>
      <c r="M134" s="1">
        <v>12881.05</v>
      </c>
      <c r="N134" s="1">
        <v>386.43150000000003</v>
      </c>
      <c r="O134" s="1">
        <v>13267.482</v>
      </c>
      <c r="P134" s="1">
        <v>13260</v>
      </c>
      <c r="Q134" s="7">
        <v>7.4814999999999996</v>
      </c>
    </row>
    <row r="135" spans="1:17">
      <c r="A135" s="65" t="str">
        <f>Table4234567[[#This Row],[Bill No]]&amp;" / "&amp;Table4234567[[#This Row],[Name]]</f>
        <v>2438 / Mrinalini Dutta</v>
      </c>
      <c r="B135" s="5">
        <v>2438</v>
      </c>
      <c r="C135" s="14" t="s">
        <v>97</v>
      </c>
      <c r="D135" s="1" t="s">
        <v>101</v>
      </c>
      <c r="E135" s="1" t="s">
        <v>20</v>
      </c>
      <c r="F135" s="1" t="s">
        <v>102</v>
      </c>
      <c r="G135" s="1" t="s">
        <v>103</v>
      </c>
      <c r="H135" s="1">
        <v>2.36</v>
      </c>
      <c r="I135" s="1">
        <v>4975</v>
      </c>
      <c r="J135" s="1">
        <v>11741</v>
      </c>
      <c r="K135" s="1">
        <v>1500</v>
      </c>
      <c r="L135" s="1" t="s">
        <v>20</v>
      </c>
      <c r="M135" s="1">
        <v>13241</v>
      </c>
      <c r="N135" s="1">
        <v>397.23</v>
      </c>
      <c r="O135" s="1">
        <v>13638.23</v>
      </c>
      <c r="P135" s="1">
        <v>13630</v>
      </c>
      <c r="Q135" s="7">
        <v>8.23</v>
      </c>
    </row>
    <row r="136" spans="1:17">
      <c r="A136" s="65" t="str">
        <f>Table4234567[[#This Row],[Bill No]]&amp;" / "&amp;Table4234567[[#This Row],[Name]]</f>
        <v xml:space="preserve">2514 / PANKAJ BALA </v>
      </c>
      <c r="B136" s="5">
        <v>2514</v>
      </c>
      <c r="C136" s="14" t="s">
        <v>314</v>
      </c>
      <c r="D136" s="1" t="s">
        <v>331</v>
      </c>
      <c r="E136" s="1" t="s">
        <v>35</v>
      </c>
      <c r="F136" s="1" t="s">
        <v>27</v>
      </c>
      <c r="G136" s="1" t="s">
        <v>332</v>
      </c>
      <c r="H136" s="1">
        <v>2.37</v>
      </c>
      <c r="I136" s="1">
        <v>5003</v>
      </c>
      <c r="J136" s="1">
        <v>11857.11</v>
      </c>
      <c r="K136" s="1">
        <v>1400</v>
      </c>
      <c r="L136" s="1" t="s">
        <v>20</v>
      </c>
      <c r="M136" s="1">
        <v>13257.11</v>
      </c>
      <c r="N136" s="1">
        <v>397.71</v>
      </c>
      <c r="O136" s="1">
        <v>13654.82</v>
      </c>
      <c r="P136" s="1">
        <v>13650</v>
      </c>
      <c r="Q136" s="7">
        <v>4.82</v>
      </c>
    </row>
    <row r="137" spans="1:17">
      <c r="A137" s="65" t="str">
        <f>Table4234567[[#This Row],[Bill No]]&amp;" / "&amp;Table4234567[[#This Row],[Name]]</f>
        <v xml:space="preserve">2465 / SAGARIKA SAHA </v>
      </c>
      <c r="B137" s="5">
        <v>2465</v>
      </c>
      <c r="C137" s="15" t="s">
        <v>210</v>
      </c>
      <c r="D137" s="1" t="s">
        <v>211</v>
      </c>
      <c r="E137" s="1" t="s">
        <v>195</v>
      </c>
      <c r="F137" s="1" t="s">
        <v>140</v>
      </c>
      <c r="G137" s="1" t="s">
        <v>212</v>
      </c>
      <c r="H137" s="1">
        <v>2.38</v>
      </c>
      <c r="I137" s="1">
        <v>5034</v>
      </c>
      <c r="J137" s="1">
        <v>11980.92</v>
      </c>
      <c r="K137" s="1">
        <v>1500</v>
      </c>
      <c r="L137" s="1">
        <v>30</v>
      </c>
      <c r="M137" s="1">
        <v>13510.92</v>
      </c>
      <c r="N137" s="1">
        <v>405.33</v>
      </c>
      <c r="O137" s="1">
        <v>13916.25</v>
      </c>
      <c r="P137" s="1">
        <v>13900</v>
      </c>
      <c r="Q137" s="7">
        <v>16.25</v>
      </c>
    </row>
    <row r="138" spans="1:17">
      <c r="A138" s="65" t="str">
        <f>Table4234567[[#This Row],[Bill No]]&amp;" / "&amp;Table4234567[[#This Row],[Name]]</f>
        <v xml:space="preserve">2661 / BULU MONDAL </v>
      </c>
      <c r="B138" s="6">
        <v>2661</v>
      </c>
      <c r="C138" s="17" t="s">
        <v>634</v>
      </c>
      <c r="D138" s="2" t="s">
        <v>637</v>
      </c>
      <c r="E138" s="1" t="s">
        <v>57</v>
      </c>
      <c r="F138" s="2" t="s">
        <v>27</v>
      </c>
      <c r="G138" s="2" t="s">
        <v>638</v>
      </c>
      <c r="H138" s="2">
        <v>2.38</v>
      </c>
      <c r="I138" s="2">
        <v>4870</v>
      </c>
      <c r="J138" s="2">
        <v>11590.6</v>
      </c>
      <c r="K138" s="2">
        <v>1600</v>
      </c>
      <c r="L138" s="2" t="s">
        <v>20</v>
      </c>
      <c r="M138" s="2">
        <v>13190.6</v>
      </c>
      <c r="N138" s="2">
        <v>395.72</v>
      </c>
      <c r="O138" s="2">
        <v>13586.32</v>
      </c>
      <c r="P138" s="2">
        <v>13582</v>
      </c>
      <c r="Q138" s="8">
        <v>4.32</v>
      </c>
    </row>
    <row r="139" spans="1:17">
      <c r="A139" s="65" t="str">
        <f>Table4234567[[#This Row],[Bill No]]&amp;" / "&amp;Table4234567[[#This Row],[Name]]</f>
        <v xml:space="preserve">2674 / SUBRATA PRAMINAK </v>
      </c>
      <c r="B139" s="6">
        <v>2674</v>
      </c>
      <c r="C139" s="16" t="s">
        <v>665</v>
      </c>
      <c r="D139" s="2" t="s">
        <v>668</v>
      </c>
      <c r="E139" s="1" t="s">
        <v>31</v>
      </c>
      <c r="F139" s="2" t="s">
        <v>27</v>
      </c>
      <c r="G139" s="2" t="s">
        <v>669</v>
      </c>
      <c r="H139" s="2">
        <v>2.39</v>
      </c>
      <c r="I139" s="2">
        <v>4865</v>
      </c>
      <c r="J139" s="2">
        <v>11627.35</v>
      </c>
      <c r="K139" s="2">
        <v>1700</v>
      </c>
      <c r="L139" s="2" t="s">
        <v>20</v>
      </c>
      <c r="M139" s="2">
        <v>13327.35</v>
      </c>
      <c r="N139" s="2">
        <v>399.82</v>
      </c>
      <c r="O139" s="2">
        <v>13727.17</v>
      </c>
      <c r="P139" s="2">
        <v>13700</v>
      </c>
      <c r="Q139" s="8">
        <v>27.17</v>
      </c>
    </row>
    <row r="140" spans="1:17">
      <c r="A140" s="65" t="str">
        <f>Table4234567[[#This Row],[Bill No]]&amp;" / "&amp;Table4234567[[#This Row],[Name]]</f>
        <v xml:space="preserve">2464 / BABUL MONDAL </v>
      </c>
      <c r="B140" s="5">
        <v>2464</v>
      </c>
      <c r="C140" s="14" t="s">
        <v>203</v>
      </c>
      <c r="D140" s="1" t="s">
        <v>207</v>
      </c>
      <c r="E140" s="1" t="s">
        <v>208</v>
      </c>
      <c r="F140" s="1" t="s">
        <v>22</v>
      </c>
      <c r="G140" s="1" t="s">
        <v>209</v>
      </c>
      <c r="H140" s="1">
        <v>2.4</v>
      </c>
      <c r="I140" s="1">
        <v>5033</v>
      </c>
      <c r="J140" s="1">
        <v>12079.2</v>
      </c>
      <c r="K140" s="1">
        <v>1500</v>
      </c>
      <c r="L140" s="1" t="s">
        <v>20</v>
      </c>
      <c r="M140" s="1">
        <v>13579.2</v>
      </c>
      <c r="N140" s="1">
        <v>407.38</v>
      </c>
      <c r="O140" s="1">
        <v>13986.58</v>
      </c>
      <c r="P140" s="1">
        <v>13980</v>
      </c>
      <c r="Q140" s="7">
        <v>6.58</v>
      </c>
    </row>
    <row r="141" spans="1:17">
      <c r="A141" s="65" t="str">
        <f>Table4234567[[#This Row],[Bill No]]&amp;" / "&amp;Table4234567[[#This Row],[Name]]</f>
        <v xml:space="preserve">2647 / PURNIMA BAKCHI </v>
      </c>
      <c r="B141" s="6">
        <v>2647</v>
      </c>
      <c r="C141" s="17" t="s">
        <v>604</v>
      </c>
      <c r="D141" s="2" t="s">
        <v>605</v>
      </c>
      <c r="E141" s="1" t="s">
        <v>48</v>
      </c>
      <c r="F141" s="2" t="s">
        <v>606</v>
      </c>
      <c r="G141" s="2" t="s">
        <v>607</v>
      </c>
      <c r="H141" s="2">
        <v>2.42</v>
      </c>
      <c r="I141" s="2">
        <v>4890</v>
      </c>
      <c r="J141" s="2">
        <v>11833.8</v>
      </c>
      <c r="K141" s="2">
        <v>1600</v>
      </c>
      <c r="L141" s="2" t="s">
        <v>20</v>
      </c>
      <c r="M141" s="2">
        <v>13433.8</v>
      </c>
      <c r="N141" s="2">
        <v>403.01</v>
      </c>
      <c r="O141" s="2">
        <v>13836.81</v>
      </c>
      <c r="P141" s="2">
        <v>13800</v>
      </c>
      <c r="Q141" s="8">
        <v>36.81</v>
      </c>
    </row>
    <row r="142" spans="1:17">
      <c r="A142" s="65" t="str">
        <f>Table4234567[[#This Row],[Bill No]]&amp;" / "&amp;Table4234567[[#This Row],[Name]]</f>
        <v xml:space="preserve">2451 / MITALI MAJUMDER </v>
      </c>
      <c r="B142" s="5">
        <v>2451</v>
      </c>
      <c r="C142" s="14" t="s">
        <v>146</v>
      </c>
      <c r="D142" s="1" t="s">
        <v>152</v>
      </c>
      <c r="E142" s="1" t="s">
        <v>153</v>
      </c>
      <c r="F142" s="1" t="s">
        <v>118</v>
      </c>
      <c r="G142" s="1" t="s">
        <v>154</v>
      </c>
      <c r="H142" s="1">
        <v>2.4300000000000002</v>
      </c>
      <c r="I142" s="1">
        <v>4962</v>
      </c>
      <c r="J142" s="1">
        <v>12057.66</v>
      </c>
      <c r="K142" s="1">
        <v>1400</v>
      </c>
      <c r="L142" s="1" t="s">
        <v>20</v>
      </c>
      <c r="M142" s="1">
        <v>13457.66</v>
      </c>
      <c r="N142" s="1">
        <v>403.72980000000001</v>
      </c>
      <c r="O142" s="1">
        <v>13861.39</v>
      </c>
      <c r="P142" s="1">
        <v>13860</v>
      </c>
      <c r="Q142" s="7">
        <v>1.3897999999999999</v>
      </c>
    </row>
    <row r="143" spans="1:17">
      <c r="A143" s="65" t="str">
        <f>Table4234567[[#This Row],[Bill No]]&amp;" / "&amp;Table4234567[[#This Row],[Name]]</f>
        <v xml:space="preserve">2663 / ARUN CHOWDHARY </v>
      </c>
      <c r="B143" s="6">
        <v>2663</v>
      </c>
      <c r="C143" s="17" t="s">
        <v>639</v>
      </c>
      <c r="D143" s="2" t="s">
        <v>642</v>
      </c>
      <c r="E143" s="1" t="s">
        <v>62</v>
      </c>
      <c r="F143" s="2" t="s">
        <v>27</v>
      </c>
      <c r="G143" s="2" t="s">
        <v>643</v>
      </c>
      <c r="H143" s="2">
        <v>2.44</v>
      </c>
      <c r="I143" s="2">
        <v>4833</v>
      </c>
      <c r="J143" s="2">
        <v>11792.52</v>
      </c>
      <c r="K143" s="2">
        <v>1600</v>
      </c>
      <c r="L143" s="2" t="s">
        <v>20</v>
      </c>
      <c r="M143" s="2">
        <v>13392.52</v>
      </c>
      <c r="N143" s="2">
        <v>401.78</v>
      </c>
      <c r="O143" s="2">
        <v>13794.3</v>
      </c>
      <c r="P143" s="2">
        <v>13794</v>
      </c>
      <c r="Q143" s="8">
        <v>0.3</v>
      </c>
    </row>
    <row r="144" spans="1:17">
      <c r="A144" s="65" t="str">
        <f>Table4234567[[#This Row],[Bill No]]&amp;" / "&amp;Table4234567[[#This Row],[Name]]</f>
        <v xml:space="preserve">2597 / SHAMBHU PADA DAS </v>
      </c>
      <c r="B144" s="5">
        <v>2597</v>
      </c>
      <c r="C144" s="15" t="s">
        <v>464</v>
      </c>
      <c r="D144" s="1" t="s">
        <v>465</v>
      </c>
      <c r="E144" s="1" t="s">
        <v>45</v>
      </c>
      <c r="F144" s="1" t="s">
        <v>42</v>
      </c>
      <c r="G144" s="1" t="s">
        <v>466</v>
      </c>
      <c r="H144" s="1">
        <v>2.46</v>
      </c>
      <c r="I144" s="1">
        <v>4785</v>
      </c>
      <c r="J144" s="1">
        <v>11771.1</v>
      </c>
      <c r="K144" s="1">
        <v>1400</v>
      </c>
      <c r="L144" s="1">
        <v>200</v>
      </c>
      <c r="M144" s="1">
        <v>13371.1</v>
      </c>
      <c r="N144" s="1">
        <v>401.13299999999998</v>
      </c>
      <c r="O144" s="1">
        <v>13772.23</v>
      </c>
      <c r="P144" s="1">
        <v>13770</v>
      </c>
      <c r="Q144" s="7">
        <v>2.2330000000000001</v>
      </c>
    </row>
    <row r="145" spans="1:17">
      <c r="A145" s="65" t="str">
        <f>Table4234567[[#This Row],[Bill No]]&amp;" / "&amp;Table4234567[[#This Row],[Name]]</f>
        <v xml:space="preserve">2577 / DEBASIS MONDAL </v>
      </c>
      <c r="B145" s="5">
        <v>2577</v>
      </c>
      <c r="C145" s="15" t="s">
        <v>418</v>
      </c>
      <c r="D145" s="1" t="s">
        <v>419</v>
      </c>
      <c r="E145" s="1" t="s">
        <v>57</v>
      </c>
      <c r="F145" s="1" t="s">
        <v>27</v>
      </c>
      <c r="G145" s="1" t="s">
        <v>420</v>
      </c>
      <c r="H145" s="1">
        <v>2.4700000000000002</v>
      </c>
      <c r="I145" s="1">
        <v>4984</v>
      </c>
      <c r="J145" s="1">
        <v>12310.48</v>
      </c>
      <c r="K145" s="1">
        <v>1500</v>
      </c>
      <c r="L145" s="1" t="s">
        <v>20</v>
      </c>
      <c r="M145" s="1">
        <v>13810.48</v>
      </c>
      <c r="N145" s="1">
        <v>414.31</v>
      </c>
      <c r="O145" s="1">
        <v>14224.79</v>
      </c>
      <c r="P145" s="1">
        <v>14220</v>
      </c>
      <c r="Q145" s="7">
        <v>4.79</v>
      </c>
    </row>
    <row r="146" spans="1:17">
      <c r="A146" s="65" t="str">
        <f>Table4234567[[#This Row],[Bill No]]&amp;" / "&amp;Table4234567[[#This Row],[Name]]</f>
        <v xml:space="preserve">2504 / TAPAN DAS </v>
      </c>
      <c r="B146" s="5">
        <v>2504</v>
      </c>
      <c r="C146" s="14" t="s">
        <v>266</v>
      </c>
      <c r="D146" s="1" t="s">
        <v>312</v>
      </c>
      <c r="E146" s="1" t="s">
        <v>69</v>
      </c>
      <c r="F146" s="1" t="s">
        <v>22</v>
      </c>
      <c r="G146" s="1" t="s">
        <v>313</v>
      </c>
      <c r="H146" s="1">
        <v>2.5099999999999998</v>
      </c>
      <c r="I146" s="1">
        <v>5013</v>
      </c>
      <c r="J146" s="1">
        <v>12582.63</v>
      </c>
      <c r="K146" s="1">
        <v>1500</v>
      </c>
      <c r="L146" s="1" t="s">
        <v>20</v>
      </c>
      <c r="M146" s="1">
        <v>14082.63</v>
      </c>
      <c r="N146" s="1">
        <v>422.48</v>
      </c>
      <c r="O146" s="1">
        <v>14505.11</v>
      </c>
      <c r="P146" s="1">
        <v>14500</v>
      </c>
      <c r="Q146" s="7">
        <v>5.1100000000000003</v>
      </c>
    </row>
    <row r="147" spans="1:17">
      <c r="A147" s="65" t="str">
        <f>Table4234567[[#This Row],[Bill No]]&amp;" / "&amp;Table4234567[[#This Row],[Name]]</f>
        <v xml:space="preserve">2559 / SUPRNA MONDAL </v>
      </c>
      <c r="B147" s="5">
        <v>2559</v>
      </c>
      <c r="C147" s="15" t="s">
        <v>368</v>
      </c>
      <c r="D147" s="1" t="s">
        <v>374</v>
      </c>
      <c r="E147" s="1" t="s">
        <v>45</v>
      </c>
      <c r="F147" s="1" t="s">
        <v>53</v>
      </c>
      <c r="G147" s="1" t="s">
        <v>375</v>
      </c>
      <c r="H147" s="1">
        <v>2.52</v>
      </c>
      <c r="I147" s="1">
        <v>5020</v>
      </c>
      <c r="J147" s="1">
        <v>12550</v>
      </c>
      <c r="K147" s="1">
        <v>1700</v>
      </c>
      <c r="L147" s="1" t="s">
        <v>20</v>
      </c>
      <c r="M147" s="1">
        <v>14250</v>
      </c>
      <c r="N147" s="1">
        <v>427.5</v>
      </c>
      <c r="O147" s="1">
        <v>14677.5</v>
      </c>
      <c r="P147" s="1">
        <v>14600</v>
      </c>
      <c r="Q147" s="7">
        <v>77.5</v>
      </c>
    </row>
    <row r="148" spans="1:17">
      <c r="A148" s="65" t="str">
        <f>Table4234567[[#This Row],[Bill No]]&amp;" / "&amp;Table4234567[[#This Row],[Name]]</f>
        <v xml:space="preserve">2684 / NEWTAAN BAARAI </v>
      </c>
      <c r="B148" s="6">
        <v>2684</v>
      </c>
      <c r="C148" s="16" t="s">
        <v>679</v>
      </c>
      <c r="D148" s="2" t="s">
        <v>684</v>
      </c>
      <c r="E148" s="1" t="s">
        <v>65</v>
      </c>
      <c r="F148" s="2" t="s">
        <v>27</v>
      </c>
      <c r="G148" s="2" t="s">
        <v>685</v>
      </c>
      <c r="H148" s="2">
        <v>2.5499999999999998</v>
      </c>
      <c r="I148" s="2">
        <v>4860</v>
      </c>
      <c r="J148" s="2">
        <v>12393</v>
      </c>
      <c r="K148" s="2">
        <v>1700</v>
      </c>
      <c r="L148" s="2" t="s">
        <v>20</v>
      </c>
      <c r="M148" s="2">
        <v>14093</v>
      </c>
      <c r="N148" s="2">
        <v>422.79</v>
      </c>
      <c r="O148" s="2">
        <v>14515.79</v>
      </c>
      <c r="P148" s="2">
        <v>14500</v>
      </c>
      <c r="Q148" s="8">
        <v>15.79</v>
      </c>
    </row>
    <row r="149" spans="1:17">
      <c r="A149" s="65" t="str">
        <f>Table4234567[[#This Row],[Bill No]]&amp;" / "&amp;Table4234567[[#This Row],[Name]]</f>
        <v xml:space="preserve">2675 / PAMPA BAIN </v>
      </c>
      <c r="B149" s="6">
        <v>2675</v>
      </c>
      <c r="C149" s="17" t="s">
        <v>670</v>
      </c>
      <c r="D149" s="2" t="s">
        <v>640</v>
      </c>
      <c r="E149" s="1" t="s">
        <v>35</v>
      </c>
      <c r="F149" s="2" t="s">
        <v>360</v>
      </c>
      <c r="G149" s="2" t="s">
        <v>671</v>
      </c>
      <c r="H149" s="2">
        <v>2.6</v>
      </c>
      <c r="I149" s="2">
        <v>4833</v>
      </c>
      <c r="J149" s="2">
        <v>12565.8</v>
      </c>
      <c r="K149" s="2">
        <v>1700</v>
      </c>
      <c r="L149" s="2">
        <v>200</v>
      </c>
      <c r="M149" s="2">
        <v>14465.8</v>
      </c>
      <c r="N149" s="2">
        <v>433.97</v>
      </c>
      <c r="O149" s="2">
        <v>14899.77</v>
      </c>
      <c r="P149" s="2">
        <v>14890</v>
      </c>
      <c r="Q149" s="8">
        <v>9.77</v>
      </c>
    </row>
    <row r="150" spans="1:17">
      <c r="A150" s="65" t="str">
        <f>Table4234567[[#This Row],[Bill No]]&amp;" / "&amp;Table4234567[[#This Row],[Name]]</f>
        <v xml:space="preserve">2533 / KANIKA BISWAS </v>
      </c>
      <c r="B150" s="5">
        <v>2533</v>
      </c>
      <c r="C150" s="14" t="s">
        <v>385</v>
      </c>
      <c r="D150" s="1" t="s">
        <v>386</v>
      </c>
      <c r="E150" s="1" t="s">
        <v>62</v>
      </c>
      <c r="F150" s="1" t="s">
        <v>53</v>
      </c>
      <c r="G150" s="1" t="s">
        <v>387</v>
      </c>
      <c r="H150" s="1">
        <v>2.63</v>
      </c>
      <c r="I150" s="1">
        <v>5041</v>
      </c>
      <c r="J150" s="1">
        <v>13257.83</v>
      </c>
      <c r="K150" s="1">
        <v>1200</v>
      </c>
      <c r="L150" s="1" t="s">
        <v>20</v>
      </c>
      <c r="M150" s="1">
        <v>14457.83</v>
      </c>
      <c r="N150" s="1">
        <v>433.73</v>
      </c>
      <c r="O150" s="1">
        <v>14891.56</v>
      </c>
      <c r="P150" s="1">
        <v>14890</v>
      </c>
      <c r="Q150" s="7">
        <v>1.56</v>
      </c>
    </row>
    <row r="151" spans="1:17">
      <c r="A151" s="65" t="str">
        <f>Table4234567[[#This Row],[Bill No]]&amp;" / "&amp;Table4234567[[#This Row],[Name]]</f>
        <v xml:space="preserve">2707 / KANN MONDAL </v>
      </c>
      <c r="B151" s="6">
        <v>2707</v>
      </c>
      <c r="C151" s="17" t="s">
        <v>729</v>
      </c>
      <c r="D151" s="2" t="s">
        <v>734</v>
      </c>
      <c r="E151" s="1" t="s">
        <v>48</v>
      </c>
      <c r="F151" s="2" t="s">
        <v>360</v>
      </c>
      <c r="G151" s="2" t="s">
        <v>735</v>
      </c>
      <c r="H151" s="2">
        <v>2.64</v>
      </c>
      <c r="I151" s="2">
        <v>4830</v>
      </c>
      <c r="J151" s="2">
        <v>12751.2</v>
      </c>
      <c r="K151" s="2">
        <v>1700</v>
      </c>
      <c r="L151" s="2">
        <v>200</v>
      </c>
      <c r="M151" s="2">
        <v>14651.2</v>
      </c>
      <c r="N151" s="2">
        <v>439.54</v>
      </c>
      <c r="O151" s="2">
        <v>15090.74</v>
      </c>
      <c r="P151" s="2">
        <v>15090</v>
      </c>
      <c r="Q151" s="8">
        <v>0.74</v>
      </c>
    </row>
    <row r="152" spans="1:17">
      <c r="A152" s="65" t="str">
        <f>Table4234567[[#This Row],[Bill No]]&amp;" / "&amp;Table4234567[[#This Row],[Name]]</f>
        <v xml:space="preserve">2479 / MOUSUMI ROY  </v>
      </c>
      <c r="B152" s="5">
        <v>2479</v>
      </c>
      <c r="C152" s="15" t="s">
        <v>253</v>
      </c>
      <c r="D152" s="1" t="s">
        <v>254</v>
      </c>
      <c r="E152" s="1" t="s">
        <v>52</v>
      </c>
      <c r="F152" s="1" t="s">
        <v>247</v>
      </c>
      <c r="G152" s="1" t="s">
        <v>256</v>
      </c>
      <c r="H152" s="1">
        <v>2.69</v>
      </c>
      <c r="I152" s="1">
        <v>5155</v>
      </c>
      <c r="J152" s="1">
        <v>13866.95</v>
      </c>
      <c r="K152" s="1">
        <v>1500</v>
      </c>
      <c r="L152" s="1">
        <v>1500</v>
      </c>
      <c r="M152" s="1">
        <v>16866.95</v>
      </c>
      <c r="N152" s="1">
        <v>506.01</v>
      </c>
      <c r="O152" s="1">
        <v>17372.96</v>
      </c>
      <c r="P152" s="1">
        <v>17370</v>
      </c>
      <c r="Q152" s="7">
        <v>2.96</v>
      </c>
    </row>
    <row r="153" spans="1:17">
      <c r="A153" s="65" t="str">
        <f>Table4234567[[#This Row],[Bill No]]&amp;" / "&amp;Table4234567[[#This Row],[Name]]</f>
        <v xml:space="preserve">2580 / PABITRA GHOSH </v>
      </c>
      <c r="B153" s="5">
        <v>2580</v>
      </c>
      <c r="C153" s="14" t="s">
        <v>426</v>
      </c>
      <c r="D153" s="1" t="s">
        <v>427</v>
      </c>
      <c r="E153" s="1" t="s">
        <v>69</v>
      </c>
      <c r="F153" s="1" t="s">
        <v>22</v>
      </c>
      <c r="G153" s="1" t="s">
        <v>428</v>
      </c>
      <c r="H153" s="1">
        <v>2.74</v>
      </c>
      <c r="I153" s="1">
        <v>4974</v>
      </c>
      <c r="J153" s="1">
        <v>13628.76</v>
      </c>
      <c r="K153" s="1">
        <v>1500</v>
      </c>
      <c r="L153" s="1" t="s">
        <v>20</v>
      </c>
      <c r="M153" s="1">
        <v>15128.76</v>
      </c>
      <c r="N153" s="1">
        <v>453.86</v>
      </c>
      <c r="O153" s="1">
        <v>15582.62</v>
      </c>
      <c r="P153" s="1">
        <v>15500</v>
      </c>
      <c r="Q153" s="7">
        <v>82.62</v>
      </c>
    </row>
    <row r="154" spans="1:17">
      <c r="A154" s="65" t="str">
        <f>Table4234567[[#This Row],[Bill No]]&amp;" / "&amp;Table4234567[[#This Row],[Name]]</f>
        <v xml:space="preserve">2487 / BISWNATH MAZUMDER </v>
      </c>
      <c r="B154" s="5">
        <v>2487</v>
      </c>
      <c r="C154" s="15" t="s">
        <v>266</v>
      </c>
      <c r="D154" s="1" t="s">
        <v>275</v>
      </c>
      <c r="E154" s="1" t="s">
        <v>62</v>
      </c>
      <c r="F154" s="1" t="s">
        <v>118</v>
      </c>
      <c r="G154" s="1" t="s">
        <v>277</v>
      </c>
      <c r="H154" s="1">
        <v>2.75</v>
      </c>
      <c r="I154" s="1">
        <v>5013</v>
      </c>
      <c r="J154" s="1">
        <v>13785.75</v>
      </c>
      <c r="K154" s="1">
        <v>1200</v>
      </c>
      <c r="L154" s="1" t="s">
        <v>20</v>
      </c>
      <c r="M154" s="1">
        <v>14985.75</v>
      </c>
      <c r="N154" s="1">
        <v>449.57</v>
      </c>
      <c r="O154" s="1">
        <v>15435.32</v>
      </c>
      <c r="P154" s="1">
        <v>15430</v>
      </c>
      <c r="Q154" s="7">
        <v>5.32</v>
      </c>
    </row>
    <row r="155" spans="1:17">
      <c r="A155" s="65" t="str">
        <f>Table4234567[[#This Row],[Bill No]]&amp;" / "&amp;Table4234567[[#This Row],[Name]]</f>
        <v>2522 / RINA BISWAS</v>
      </c>
      <c r="B155" s="5">
        <v>2522</v>
      </c>
      <c r="C155" s="14" t="s">
        <v>314</v>
      </c>
      <c r="D155" s="1" t="s">
        <v>346</v>
      </c>
      <c r="E155" s="1" t="s">
        <v>62</v>
      </c>
      <c r="F155" s="1" t="s">
        <v>22</v>
      </c>
      <c r="G155" s="1" t="s">
        <v>347</v>
      </c>
      <c r="H155" s="1">
        <v>2.75</v>
      </c>
      <c r="I155" s="1">
        <v>5003</v>
      </c>
      <c r="J155" s="1">
        <v>13758.25</v>
      </c>
      <c r="K155" s="1">
        <v>1500</v>
      </c>
      <c r="L155" s="1" t="s">
        <v>20</v>
      </c>
      <c r="M155" s="1">
        <v>15258.25</v>
      </c>
      <c r="N155" s="1">
        <v>457.75</v>
      </c>
      <c r="O155" s="1">
        <v>15716</v>
      </c>
      <c r="P155" s="1">
        <v>15700</v>
      </c>
      <c r="Q155" s="7">
        <v>16</v>
      </c>
    </row>
    <row r="156" spans="1:17">
      <c r="A156" s="65" t="str">
        <f>Table4234567[[#This Row],[Bill No]]&amp;" / "&amp;Table4234567[[#This Row],[Name]]</f>
        <v xml:space="preserve">2545 / MOUMITA MONDAL </v>
      </c>
      <c r="B156" s="5">
        <v>2545</v>
      </c>
      <c r="C156" s="14" t="s">
        <v>483</v>
      </c>
      <c r="D156" s="1" t="s">
        <v>479</v>
      </c>
      <c r="E156" s="1" t="s">
        <v>35</v>
      </c>
      <c r="F156" s="1" t="s">
        <v>22</v>
      </c>
      <c r="G156" s="1" t="s">
        <v>484</v>
      </c>
      <c r="H156" s="1">
        <v>2.76</v>
      </c>
      <c r="I156" s="1">
        <v>4843</v>
      </c>
      <c r="J156" s="1">
        <v>13366.68</v>
      </c>
      <c r="K156" s="1">
        <v>1500</v>
      </c>
      <c r="L156" s="1" t="s">
        <v>20</v>
      </c>
      <c r="M156" s="1">
        <v>14866.68</v>
      </c>
      <c r="N156" s="1">
        <v>446.00040000000001</v>
      </c>
      <c r="O156" s="1">
        <v>15312.68</v>
      </c>
      <c r="P156" s="1">
        <v>15300</v>
      </c>
      <c r="Q156" s="7">
        <v>12.680400000000001</v>
      </c>
    </row>
    <row r="157" spans="1:17">
      <c r="A157" s="65" t="str">
        <f>Table4234567[[#This Row],[Bill No]]&amp;" / "&amp;Table4234567[[#This Row],[Name]]</f>
        <v xml:space="preserve">2538 / SANDHYP MITRA </v>
      </c>
      <c r="B157" s="5">
        <v>2538</v>
      </c>
      <c r="C157" s="15">
        <v>16.112020000000001</v>
      </c>
      <c r="D157" s="1" t="s">
        <v>395</v>
      </c>
      <c r="E157" s="1" t="s">
        <v>62</v>
      </c>
      <c r="F157" s="1" t="s">
        <v>22</v>
      </c>
      <c r="G157" s="1" t="s">
        <v>396</v>
      </c>
      <c r="H157" s="1">
        <v>2.78</v>
      </c>
      <c r="I157" s="1">
        <v>5041</v>
      </c>
      <c r="J157" s="1">
        <v>14013.98</v>
      </c>
      <c r="K157" s="1">
        <v>1400</v>
      </c>
      <c r="L157" s="1" t="s">
        <v>20</v>
      </c>
      <c r="M157" s="1">
        <v>15413.98</v>
      </c>
      <c r="N157" s="1">
        <v>462.42</v>
      </c>
      <c r="O157" s="1">
        <v>15876.4</v>
      </c>
      <c r="P157" s="1">
        <v>15800</v>
      </c>
      <c r="Q157" s="7">
        <v>76.400000000000006</v>
      </c>
    </row>
    <row r="158" spans="1:17">
      <c r="A158" s="65" t="str">
        <f>Table4234567[[#This Row],[Bill No]]&amp;" / "&amp;Table4234567[[#This Row],[Name]]</f>
        <v xml:space="preserve">2600 / BINDABAN SARKAR </v>
      </c>
      <c r="B158" s="5">
        <v>2600</v>
      </c>
      <c r="C158" s="14" t="s">
        <v>464</v>
      </c>
      <c r="D158" s="1" t="s">
        <v>471</v>
      </c>
      <c r="E158" s="1" t="s">
        <v>57</v>
      </c>
      <c r="F158" s="1" t="s">
        <v>22</v>
      </c>
      <c r="G158" s="1" t="s">
        <v>472</v>
      </c>
      <c r="H158" s="1">
        <v>2.78</v>
      </c>
      <c r="I158" s="1">
        <v>4785</v>
      </c>
      <c r="J158" s="1">
        <v>13302.3</v>
      </c>
      <c r="K158" s="1">
        <v>1400</v>
      </c>
      <c r="L158" s="1" t="s">
        <v>20</v>
      </c>
      <c r="M158" s="1">
        <v>14702.3</v>
      </c>
      <c r="N158" s="1">
        <v>441.06900000000002</v>
      </c>
      <c r="O158" s="1">
        <v>15143.37</v>
      </c>
      <c r="P158" s="1">
        <v>15050</v>
      </c>
      <c r="Q158" s="7">
        <v>93.369</v>
      </c>
    </row>
    <row r="159" spans="1:17">
      <c r="A159" s="65" t="str">
        <f>Table4234567[[#This Row],[Bill No]]&amp;" / "&amp;Table4234567[[#This Row],[Name]]</f>
        <v xml:space="preserve">2687 / SANKAR HAALDER </v>
      </c>
      <c r="B159" s="6">
        <v>2687</v>
      </c>
      <c r="C159" s="17" t="s">
        <v>686</v>
      </c>
      <c r="D159" s="2" t="s">
        <v>691</v>
      </c>
      <c r="E159" s="1" t="s">
        <v>48</v>
      </c>
      <c r="F159" s="2" t="s">
        <v>72</v>
      </c>
      <c r="G159" s="2" t="s">
        <v>692</v>
      </c>
      <c r="H159" s="2">
        <v>2.78</v>
      </c>
      <c r="I159" s="2">
        <v>4860</v>
      </c>
      <c r="J159" s="2">
        <v>13510.8</v>
      </c>
      <c r="K159" s="2">
        <v>1800</v>
      </c>
      <c r="L159" s="2">
        <v>1800</v>
      </c>
      <c r="M159" s="2">
        <v>17110.8</v>
      </c>
      <c r="N159" s="2">
        <v>513.32000000000005</v>
      </c>
      <c r="O159" s="2">
        <v>17624.12</v>
      </c>
      <c r="P159" s="2">
        <v>17600</v>
      </c>
      <c r="Q159" s="8">
        <v>24.12</v>
      </c>
    </row>
    <row r="160" spans="1:17">
      <c r="A160" s="65" t="str">
        <f>Table4234567[[#This Row],[Bill No]]&amp;" / "&amp;Table4234567[[#This Row],[Name]]</f>
        <v>2468 / MANGAL KRITANIA</v>
      </c>
      <c r="B160" s="5">
        <v>2468</v>
      </c>
      <c r="C160" s="14" t="s">
        <v>220</v>
      </c>
      <c r="D160" s="1" t="s">
        <v>221</v>
      </c>
      <c r="E160" s="1" t="s">
        <v>222</v>
      </c>
      <c r="F160" s="1" t="s">
        <v>118</v>
      </c>
      <c r="G160" s="1" t="s">
        <v>223</v>
      </c>
      <c r="H160" s="1">
        <v>2.8</v>
      </c>
      <c r="I160" s="1">
        <v>5039</v>
      </c>
      <c r="J160" s="1">
        <v>14109.2</v>
      </c>
      <c r="K160" s="1">
        <v>1400</v>
      </c>
      <c r="L160" s="1" t="s">
        <v>20</v>
      </c>
      <c r="M160" s="1">
        <v>15509.2</v>
      </c>
      <c r="N160" s="1">
        <v>465.28</v>
      </c>
      <c r="O160" s="1">
        <v>15974.48</v>
      </c>
      <c r="P160" s="1">
        <v>15970</v>
      </c>
      <c r="Q160" s="7">
        <v>4.4800000000000004</v>
      </c>
    </row>
    <row r="161" spans="1:17">
      <c r="A161" s="65" t="str">
        <f>Table4234567[[#This Row],[Bill No]]&amp;" / "&amp;Table4234567[[#This Row],[Name]]</f>
        <v xml:space="preserve">2711 / ARATI SARKAR </v>
      </c>
      <c r="B161" s="6">
        <v>2711</v>
      </c>
      <c r="C161" s="17" t="s">
        <v>742</v>
      </c>
      <c r="D161" s="2" t="s">
        <v>743</v>
      </c>
      <c r="E161" s="1" t="s">
        <v>62</v>
      </c>
      <c r="F161" s="2" t="s">
        <v>118</v>
      </c>
      <c r="G161" s="2" t="s">
        <v>744</v>
      </c>
      <c r="H161" s="2">
        <v>2.82</v>
      </c>
      <c r="I161" s="2">
        <v>4850</v>
      </c>
      <c r="J161" s="2">
        <v>13677</v>
      </c>
      <c r="K161" s="2">
        <v>1700</v>
      </c>
      <c r="L161" s="2" t="s">
        <v>20</v>
      </c>
      <c r="M161" s="2">
        <v>15377</v>
      </c>
      <c r="N161" s="2">
        <v>461.31</v>
      </c>
      <c r="O161" s="2">
        <v>15838.31</v>
      </c>
      <c r="P161" s="2">
        <v>15830</v>
      </c>
      <c r="Q161" s="8">
        <v>8.31</v>
      </c>
    </row>
    <row r="162" spans="1:17">
      <c r="A162" s="65" t="str">
        <f>Table4234567[[#This Row],[Bill No]]&amp;" / "&amp;Table4234567[[#This Row],[Name]]</f>
        <v xml:space="preserve">2615 / SANHA SARKAR </v>
      </c>
      <c r="B162" s="5">
        <v>2615</v>
      </c>
      <c r="C162" s="14" t="s">
        <v>524</v>
      </c>
      <c r="D162" s="1" t="s">
        <v>525</v>
      </c>
      <c r="E162" s="1" t="s">
        <v>62</v>
      </c>
      <c r="F162" s="1" t="s">
        <v>72</v>
      </c>
      <c r="G162" s="1" t="s">
        <v>530</v>
      </c>
      <c r="H162" s="1">
        <v>2.83</v>
      </c>
      <c r="I162" s="1">
        <v>4847</v>
      </c>
      <c r="J162" s="1">
        <v>13717.01</v>
      </c>
      <c r="K162" s="1">
        <v>1132</v>
      </c>
      <c r="L162" s="1">
        <v>2200</v>
      </c>
      <c r="M162" s="1">
        <v>17049.009999999998</v>
      </c>
      <c r="N162" s="1">
        <v>511.47030000000001</v>
      </c>
      <c r="O162" s="1">
        <v>17560.48</v>
      </c>
      <c r="P162" s="1">
        <v>17560</v>
      </c>
      <c r="Q162" s="7">
        <v>0.4803</v>
      </c>
    </row>
    <row r="163" spans="1:17">
      <c r="A163" s="65" t="str">
        <f>Table4234567[[#This Row],[Bill No]]&amp;" / "&amp;Table4234567[[#This Row],[Name]]</f>
        <v xml:space="preserve">2501 / ARATI ROY </v>
      </c>
      <c r="B163" s="5">
        <v>2501</v>
      </c>
      <c r="C163" s="15" t="s">
        <v>266</v>
      </c>
      <c r="D163" s="1" t="s">
        <v>305</v>
      </c>
      <c r="E163" s="1" t="s">
        <v>57</v>
      </c>
      <c r="F163" s="1" t="s">
        <v>22</v>
      </c>
      <c r="G163" s="1" t="s">
        <v>306</v>
      </c>
      <c r="H163" s="1">
        <v>2.85</v>
      </c>
      <c r="I163" s="1">
        <v>5013</v>
      </c>
      <c r="J163" s="1">
        <v>14287.05</v>
      </c>
      <c r="K163" s="1">
        <v>1200</v>
      </c>
      <c r="L163" s="1" t="s">
        <v>20</v>
      </c>
      <c r="M163" s="1">
        <v>15487.05</v>
      </c>
      <c r="N163" s="1">
        <v>464.61</v>
      </c>
      <c r="O163" s="1">
        <v>15951.66</v>
      </c>
      <c r="P163" s="1">
        <v>15950</v>
      </c>
      <c r="Q163" s="7">
        <v>1.66</v>
      </c>
    </row>
    <row r="164" spans="1:17">
      <c r="A164" s="65" t="str">
        <f>Table4234567[[#This Row],[Bill No]]&amp;" / "&amp;Table4234567[[#This Row],[Name]]</f>
        <v xml:space="preserve">2609 / RABI SARKAR </v>
      </c>
      <c r="B164" s="5">
        <v>2609</v>
      </c>
      <c r="C164" s="14" t="s">
        <v>516</v>
      </c>
      <c r="D164" s="1" t="s">
        <v>517</v>
      </c>
      <c r="E164" s="1" t="s">
        <v>31</v>
      </c>
      <c r="F164" s="1" t="s">
        <v>271</v>
      </c>
      <c r="G164" s="1" t="s">
        <v>518</v>
      </c>
      <c r="H164" s="1">
        <v>2.87</v>
      </c>
      <c r="I164" s="1">
        <v>4843</v>
      </c>
      <c r="J164" s="1">
        <v>13899.41</v>
      </c>
      <c r="K164" s="1">
        <v>1500</v>
      </c>
      <c r="L164" s="1">
        <v>80</v>
      </c>
      <c r="M164" s="1">
        <v>15479.41</v>
      </c>
      <c r="N164" s="1">
        <v>464.38229999999999</v>
      </c>
      <c r="O164" s="1">
        <v>15943.791999999999</v>
      </c>
      <c r="P164" s="1">
        <v>15940</v>
      </c>
      <c r="Q164" s="7">
        <v>3.7923</v>
      </c>
    </row>
    <row r="165" spans="1:17">
      <c r="A165" s="65" t="str">
        <f>Table4234567[[#This Row],[Bill No]]&amp;" / "&amp;Table4234567[[#This Row],[Name]]</f>
        <v xml:space="preserve">2571 / SUDIP MONDAL </v>
      </c>
      <c r="B165" s="5">
        <v>2571</v>
      </c>
      <c r="C165" s="15" t="s">
        <v>399</v>
      </c>
      <c r="D165" s="1" t="s">
        <v>405</v>
      </c>
      <c r="E165" s="1" t="s">
        <v>38</v>
      </c>
      <c r="F165" s="1" t="s">
        <v>27</v>
      </c>
      <c r="G165" s="1" t="s">
        <v>407</v>
      </c>
      <c r="H165" s="1">
        <v>2.92</v>
      </c>
      <c r="I165" s="1">
        <v>5036</v>
      </c>
      <c r="J165" s="1">
        <v>14705.12</v>
      </c>
      <c r="K165" s="1">
        <v>1400</v>
      </c>
      <c r="L165" s="1" t="s">
        <v>20</v>
      </c>
      <c r="M165" s="1">
        <v>16105.12</v>
      </c>
      <c r="N165" s="1">
        <v>483.15</v>
      </c>
      <c r="O165" s="1">
        <v>16588.27</v>
      </c>
      <c r="P165" s="1">
        <v>16580</v>
      </c>
      <c r="Q165" s="7">
        <v>8.27</v>
      </c>
    </row>
    <row r="166" spans="1:17">
      <c r="A166" s="65" t="str">
        <f>Table4234567[[#This Row],[Bill No]]&amp;" / "&amp;Table4234567[[#This Row],[Name]]</f>
        <v xml:space="preserve">2641 / KAMAL PROSHAD </v>
      </c>
      <c r="B166" s="6">
        <v>2641</v>
      </c>
      <c r="C166" s="16" t="s">
        <v>591</v>
      </c>
      <c r="D166" s="2" t="s">
        <v>594</v>
      </c>
      <c r="E166" s="1" t="s">
        <v>31</v>
      </c>
      <c r="F166" s="2" t="s">
        <v>157</v>
      </c>
      <c r="G166" s="2" t="s">
        <v>595</v>
      </c>
      <c r="H166" s="2">
        <v>2.95</v>
      </c>
      <c r="I166" s="2">
        <v>4957</v>
      </c>
      <c r="J166" s="2">
        <v>14623.15</v>
      </c>
      <c r="K166" s="2">
        <v>1800</v>
      </c>
      <c r="L166" s="2" t="s">
        <v>20</v>
      </c>
      <c r="M166" s="2">
        <v>16423.150000000001</v>
      </c>
      <c r="N166" s="2">
        <v>492.69</v>
      </c>
      <c r="O166" s="2">
        <v>16915.84</v>
      </c>
      <c r="P166" s="2">
        <v>16900</v>
      </c>
      <c r="Q166" s="8">
        <v>15.84</v>
      </c>
    </row>
    <row r="167" spans="1:17">
      <c r="A167" s="65" t="str">
        <f>Table4234567[[#This Row],[Bill No]]&amp;" / "&amp;Table4234567[[#This Row],[Name]]</f>
        <v>2626 / UNJITA KATUN</v>
      </c>
      <c r="B167" s="5">
        <v>2626</v>
      </c>
      <c r="C167" s="15" t="s">
        <v>556</v>
      </c>
      <c r="D167" s="1" t="s">
        <v>559</v>
      </c>
      <c r="E167" s="1" t="s">
        <v>57</v>
      </c>
      <c r="F167" s="1" t="s">
        <v>27</v>
      </c>
      <c r="G167" s="1" t="s">
        <v>560</v>
      </c>
      <c r="H167" s="1">
        <v>2.97</v>
      </c>
      <c r="I167" s="1">
        <v>4948</v>
      </c>
      <c r="J167" s="1">
        <v>14695.56</v>
      </c>
      <c r="K167" s="1">
        <v>1500</v>
      </c>
      <c r="L167" s="1" t="s">
        <v>20</v>
      </c>
      <c r="M167" s="1">
        <v>16195.56</v>
      </c>
      <c r="N167" s="1">
        <v>485.86680000000001</v>
      </c>
      <c r="O167" s="1">
        <v>16681.427</v>
      </c>
      <c r="P167" s="1">
        <v>16680</v>
      </c>
      <c r="Q167" s="7">
        <v>1.4268000000000001</v>
      </c>
    </row>
    <row r="168" spans="1:17">
      <c r="A168" s="65" t="str">
        <f>Table4234567[[#This Row],[Bill No]]&amp;" / "&amp;Table4234567[[#This Row],[Name]]</f>
        <v>2484 / APANNA SARKAR</v>
      </c>
      <c r="B168" s="5">
        <v>2484</v>
      </c>
      <c r="C168" s="14" t="s">
        <v>266</v>
      </c>
      <c r="D168" s="1" t="s">
        <v>270</v>
      </c>
      <c r="E168" s="1" t="s">
        <v>69</v>
      </c>
      <c r="F168" s="1" t="s">
        <v>271</v>
      </c>
      <c r="G168" s="1" t="s">
        <v>272</v>
      </c>
      <c r="H168" s="1">
        <v>2.98</v>
      </c>
      <c r="I168" s="1">
        <v>5013</v>
      </c>
      <c r="J168" s="1">
        <v>14938.74</v>
      </c>
      <c r="K168" s="1">
        <v>1200</v>
      </c>
      <c r="L168" s="1" t="s">
        <v>20</v>
      </c>
      <c r="M168" s="1">
        <v>16138.74</v>
      </c>
      <c r="N168" s="1">
        <v>484.16</v>
      </c>
      <c r="O168" s="1">
        <v>16622.900000000001</v>
      </c>
      <c r="P168" s="1">
        <v>16600</v>
      </c>
      <c r="Q168" s="7">
        <v>22.9</v>
      </c>
    </row>
    <row r="169" spans="1:17">
      <c r="A169" s="65" t="str">
        <f>Table4234567[[#This Row],[Bill No]]&amp;" / "&amp;Table4234567[[#This Row],[Name]]</f>
        <v xml:space="preserve">2697 / AYANA BALA </v>
      </c>
      <c r="B169" s="6">
        <v>2697</v>
      </c>
      <c r="C169" s="17" t="s">
        <v>707</v>
      </c>
      <c r="D169" s="2" t="s">
        <v>713</v>
      </c>
      <c r="E169" s="1" t="s">
        <v>31</v>
      </c>
      <c r="F169" s="2" t="s">
        <v>157</v>
      </c>
      <c r="G169" s="2" t="s">
        <v>714</v>
      </c>
      <c r="H169" s="2">
        <v>3</v>
      </c>
      <c r="I169" s="2">
        <v>4850</v>
      </c>
      <c r="J169" s="2">
        <v>14550</v>
      </c>
      <c r="K169" s="2">
        <v>1800</v>
      </c>
      <c r="L169" s="2" t="s">
        <v>20</v>
      </c>
      <c r="M169" s="2">
        <v>16350</v>
      </c>
      <c r="N169" s="2">
        <v>490.5</v>
      </c>
      <c r="O169" s="2">
        <v>16840.5</v>
      </c>
      <c r="P169" s="2">
        <v>16840</v>
      </c>
      <c r="Q169" s="8">
        <v>0.5</v>
      </c>
    </row>
    <row r="170" spans="1:17">
      <c r="A170" s="65" t="str">
        <f>Table4234567[[#This Row],[Bill No]]&amp;" / "&amp;Table4234567[[#This Row],[Name]]</f>
        <v xml:space="preserve">2578 / HANA DAS </v>
      </c>
      <c r="B170" s="5">
        <v>2578</v>
      </c>
      <c r="C170" s="14" t="s">
        <v>421</v>
      </c>
      <c r="D170" s="1" t="s">
        <v>422</v>
      </c>
      <c r="E170" s="1" t="s">
        <v>62</v>
      </c>
      <c r="F170" s="1" t="s">
        <v>22</v>
      </c>
      <c r="G170" s="1" t="s">
        <v>423</v>
      </c>
      <c r="H170" s="1">
        <v>3.02</v>
      </c>
      <c r="I170" s="1">
        <v>4984</v>
      </c>
      <c r="J170" s="1">
        <v>15051.68</v>
      </c>
      <c r="K170" s="1">
        <v>1812</v>
      </c>
      <c r="L170" s="1" t="s">
        <v>20</v>
      </c>
      <c r="M170" s="1">
        <v>16863.68</v>
      </c>
      <c r="N170" s="1">
        <v>505.91</v>
      </c>
      <c r="O170" s="1">
        <v>17369.59</v>
      </c>
      <c r="P170" s="1">
        <v>17360</v>
      </c>
      <c r="Q170" s="7">
        <v>9.59</v>
      </c>
    </row>
    <row r="171" spans="1:17">
      <c r="A171" s="65" t="str">
        <f>Table4234567[[#This Row],[Bill No]]&amp;" / "&amp;Table4234567[[#This Row],[Name]]</f>
        <v xml:space="preserve">2436 / BISWANATH GHOH </v>
      </c>
      <c r="B171" s="5">
        <v>2436</v>
      </c>
      <c r="C171" s="14" t="s">
        <v>90</v>
      </c>
      <c r="D171" s="1" t="s">
        <v>93</v>
      </c>
      <c r="E171" s="1" t="s">
        <v>94</v>
      </c>
      <c r="F171" s="1" t="s">
        <v>95</v>
      </c>
      <c r="G171" s="1" t="s">
        <v>96</v>
      </c>
      <c r="H171" s="1">
        <v>3.03</v>
      </c>
      <c r="I171" s="1">
        <v>4921</v>
      </c>
      <c r="J171" s="1">
        <v>14910.63</v>
      </c>
      <c r="K171" s="1">
        <v>1818</v>
      </c>
      <c r="L171" s="1" t="s">
        <v>20</v>
      </c>
      <c r="M171" s="1">
        <v>16728.63</v>
      </c>
      <c r="N171" s="1">
        <v>501.86</v>
      </c>
      <c r="O171" s="1">
        <v>17230.490000000002</v>
      </c>
      <c r="P171" s="1">
        <v>17230</v>
      </c>
      <c r="Q171" s="7">
        <v>0.49</v>
      </c>
    </row>
    <row r="172" spans="1:17">
      <c r="A172" s="65" t="str">
        <f>Table4234567[[#This Row],[Bill No]]&amp;" / "&amp;Table4234567[[#This Row],[Name]]</f>
        <v xml:space="preserve">2598 / CHENDRIKA ROY </v>
      </c>
      <c r="B172" s="5">
        <v>2598</v>
      </c>
      <c r="C172" s="14" t="s">
        <v>464</v>
      </c>
      <c r="D172" s="1" t="s">
        <v>467</v>
      </c>
      <c r="E172" s="1" t="s">
        <v>48</v>
      </c>
      <c r="F172" s="1" t="s">
        <v>27</v>
      </c>
      <c r="G172" s="1" t="s">
        <v>468</v>
      </c>
      <c r="H172" s="1">
        <v>3.04</v>
      </c>
      <c r="I172" s="1">
        <v>4785</v>
      </c>
      <c r="J172" s="1">
        <v>14546.4</v>
      </c>
      <c r="K172" s="1">
        <v>1185</v>
      </c>
      <c r="L172" s="1" t="s">
        <v>20</v>
      </c>
      <c r="M172" s="1">
        <v>15731.4</v>
      </c>
      <c r="N172" s="1">
        <v>471.94200000000001</v>
      </c>
      <c r="O172" s="1">
        <v>16203.34</v>
      </c>
      <c r="P172" s="1">
        <v>16200</v>
      </c>
      <c r="Q172" s="7">
        <v>3.3420000000000001</v>
      </c>
    </row>
    <row r="173" spans="1:17">
      <c r="A173" s="65" t="str">
        <f>Table4234567[[#This Row],[Bill No]]&amp;" / "&amp;Table4234567[[#This Row],[Name]]</f>
        <v xml:space="preserve">2638 / MIMAY HALDER </v>
      </c>
      <c r="B173" s="5">
        <v>2638</v>
      </c>
      <c r="C173" s="15" t="s">
        <v>580</v>
      </c>
      <c r="D173" s="1" t="s">
        <v>583</v>
      </c>
      <c r="E173" s="1" t="s">
        <v>57</v>
      </c>
      <c r="F173" s="1" t="s">
        <v>584</v>
      </c>
      <c r="G173" s="1" t="s">
        <v>585</v>
      </c>
      <c r="H173" s="1">
        <v>3.08</v>
      </c>
      <c r="I173" s="1">
        <v>4942</v>
      </c>
      <c r="J173" s="1">
        <v>15221.36</v>
      </c>
      <c r="K173" s="1">
        <v>1848</v>
      </c>
      <c r="L173" s="1" t="s">
        <v>20</v>
      </c>
      <c r="M173" s="1">
        <v>17069.36</v>
      </c>
      <c r="N173" s="1">
        <v>512.08079999999995</v>
      </c>
      <c r="O173" s="1">
        <v>17581.440999999999</v>
      </c>
      <c r="P173" s="1">
        <v>17580</v>
      </c>
      <c r="Q173" s="7">
        <v>1.4408000000000001</v>
      </c>
    </row>
    <row r="174" spans="1:17">
      <c r="A174" s="65" t="str">
        <f>Table4234567[[#This Row],[Bill No]]&amp;" / "&amp;Table4234567[[#This Row],[Name]]</f>
        <v>2655 / CHYAN BISWAS</v>
      </c>
      <c r="B174" s="6">
        <v>2655</v>
      </c>
      <c r="C174" s="17" t="s">
        <v>608</v>
      </c>
      <c r="D174" s="2" t="s">
        <v>623</v>
      </c>
      <c r="E174" s="1" t="s">
        <v>35</v>
      </c>
      <c r="F174" s="2" t="s">
        <v>27</v>
      </c>
      <c r="G174" s="2" t="s">
        <v>624</v>
      </c>
      <c r="H174" s="2">
        <v>3.08</v>
      </c>
      <c r="I174" s="2">
        <v>4890</v>
      </c>
      <c r="J174" s="2">
        <v>15061.2</v>
      </c>
      <c r="K174" s="2">
        <v>1848</v>
      </c>
      <c r="L174" s="2" t="s">
        <v>20</v>
      </c>
      <c r="M174" s="2">
        <v>16909.2</v>
      </c>
      <c r="N174" s="2">
        <v>507.28</v>
      </c>
      <c r="O174" s="2">
        <v>17416.48</v>
      </c>
      <c r="P174" s="2">
        <v>17398</v>
      </c>
      <c r="Q174" s="8">
        <v>18.48</v>
      </c>
    </row>
    <row r="175" spans="1:17">
      <c r="A175" s="65" t="str">
        <f>Table4234567[[#This Row],[Bill No]]&amp;" / "&amp;Table4234567[[#This Row],[Name]]</f>
        <v xml:space="preserve">2716 / PALLTU HALDER </v>
      </c>
      <c r="B175" s="6">
        <v>2716</v>
      </c>
      <c r="C175" s="16" t="s">
        <v>745</v>
      </c>
      <c r="D175" s="2" t="s">
        <v>755</v>
      </c>
      <c r="E175" s="1" t="s">
        <v>38</v>
      </c>
      <c r="F175" s="2" t="s">
        <v>360</v>
      </c>
      <c r="G175" s="2" t="s">
        <v>756</v>
      </c>
      <c r="H175" s="2">
        <v>3.1</v>
      </c>
      <c r="I175" s="2">
        <v>4865</v>
      </c>
      <c r="J175" s="2">
        <v>15081.5</v>
      </c>
      <c r="K175" s="2">
        <v>1302</v>
      </c>
      <c r="L175" s="2">
        <v>120</v>
      </c>
      <c r="M175" s="2">
        <v>16503.5</v>
      </c>
      <c r="N175" s="2">
        <v>495.11</v>
      </c>
      <c r="O175" s="2">
        <v>16998.61</v>
      </c>
      <c r="P175" s="2">
        <v>17000</v>
      </c>
      <c r="Q175" s="8">
        <v>-1.4</v>
      </c>
    </row>
    <row r="176" spans="1:17">
      <c r="A176" s="65" t="str">
        <f>Table4234567[[#This Row],[Bill No]]&amp;" / "&amp;Table4234567[[#This Row],[Name]]</f>
        <v>2552 / SUMAN CHAKRABORTY</v>
      </c>
      <c r="B176" s="5">
        <v>2552</v>
      </c>
      <c r="C176" s="14" t="s">
        <v>314</v>
      </c>
      <c r="D176" s="1" t="s">
        <v>359</v>
      </c>
      <c r="E176" s="1" t="s">
        <v>87</v>
      </c>
      <c r="F176" s="1" t="s">
        <v>360</v>
      </c>
      <c r="G176" s="1" t="s">
        <v>361</v>
      </c>
      <c r="H176" s="1">
        <v>3.15</v>
      </c>
      <c r="I176" s="1">
        <v>5003</v>
      </c>
      <c r="J176" s="1">
        <v>15759.45</v>
      </c>
      <c r="K176" s="1">
        <v>1200</v>
      </c>
      <c r="L176" s="1" t="s">
        <v>20</v>
      </c>
      <c r="M176" s="1">
        <v>16959.45</v>
      </c>
      <c r="N176" s="1">
        <v>508.78</v>
      </c>
      <c r="O176" s="1">
        <v>17468.23</v>
      </c>
      <c r="P176" s="1">
        <v>17680</v>
      </c>
      <c r="Q176" s="7">
        <v>-211.77</v>
      </c>
    </row>
    <row r="177" spans="1:17">
      <c r="A177" s="65" t="str">
        <f>Table4234567[[#This Row],[Bill No]]&amp;" / "&amp;Table4234567[[#This Row],[Name]]</f>
        <v xml:space="preserve">2532 / KUTUB KARKAR </v>
      </c>
      <c r="B177" s="5">
        <v>2532</v>
      </c>
      <c r="C177" s="15" t="s">
        <v>368</v>
      </c>
      <c r="D177" s="1" t="s">
        <v>383</v>
      </c>
      <c r="E177" s="1" t="s">
        <v>57</v>
      </c>
      <c r="F177" s="1" t="s">
        <v>27</v>
      </c>
      <c r="G177" s="1" t="s">
        <v>384</v>
      </c>
      <c r="H177" s="1">
        <v>3.16</v>
      </c>
      <c r="I177" s="1">
        <v>5020</v>
      </c>
      <c r="J177" s="1">
        <v>15863.2</v>
      </c>
      <c r="K177" s="1">
        <v>1264</v>
      </c>
      <c r="L177" s="1" t="s">
        <v>20</v>
      </c>
      <c r="M177" s="1">
        <v>17127.2</v>
      </c>
      <c r="N177" s="1">
        <v>513.82000000000005</v>
      </c>
      <c r="O177" s="1">
        <v>17641.02</v>
      </c>
      <c r="P177" s="1">
        <v>17600</v>
      </c>
      <c r="Q177" s="7">
        <v>41.02</v>
      </c>
    </row>
    <row r="178" spans="1:17">
      <c r="A178" s="65" t="str">
        <f>Table4234567[[#This Row],[Bill No]]&amp;" / "&amp;Table4234567[[#This Row],[Name]]</f>
        <v xml:space="preserve">2525 / SWAPAN BISWAS </v>
      </c>
      <c r="B178" s="5">
        <v>2525</v>
      </c>
      <c r="C178" s="14" t="s">
        <v>314</v>
      </c>
      <c r="D178" s="1" t="s">
        <v>56</v>
      </c>
      <c r="E178" s="1" t="s">
        <v>69</v>
      </c>
      <c r="F178" s="1" t="s">
        <v>42</v>
      </c>
      <c r="G178" s="1" t="s">
        <v>350</v>
      </c>
      <c r="H178" s="1">
        <v>3.18</v>
      </c>
      <c r="I178" s="1">
        <v>5003</v>
      </c>
      <c r="J178" s="1">
        <v>15909.54</v>
      </c>
      <c r="K178" s="1">
        <v>1272</v>
      </c>
      <c r="L178" s="1">
        <v>200</v>
      </c>
      <c r="M178" s="1">
        <v>17381.54</v>
      </c>
      <c r="N178" s="1">
        <v>521.45000000000005</v>
      </c>
      <c r="O178" s="1">
        <v>17902.990000000002</v>
      </c>
      <c r="P178" s="1">
        <v>17900</v>
      </c>
      <c r="Q178" s="7">
        <v>2.99</v>
      </c>
    </row>
    <row r="179" spans="1:17">
      <c r="A179" s="65" t="str">
        <f>Table4234567[[#This Row],[Bill No]]&amp;" / "&amp;Table4234567[[#This Row],[Name]]</f>
        <v xml:space="preserve">2648 / PINKI MONDAL </v>
      </c>
      <c r="B179" s="6">
        <v>2648</v>
      </c>
      <c r="C179" s="16" t="s">
        <v>608</v>
      </c>
      <c r="D179" s="2" t="s">
        <v>609</v>
      </c>
      <c r="E179" s="1" t="s">
        <v>52</v>
      </c>
      <c r="F179" s="2" t="s">
        <v>72</v>
      </c>
      <c r="G179" s="2" t="s">
        <v>610</v>
      </c>
      <c r="H179" s="2">
        <v>3.19</v>
      </c>
      <c r="I179" s="2">
        <v>4890</v>
      </c>
      <c r="J179" s="2">
        <v>15599.1</v>
      </c>
      <c r="K179" s="2">
        <v>1914</v>
      </c>
      <c r="L179" s="2">
        <v>1800</v>
      </c>
      <c r="M179" s="2">
        <v>19313.099999999999</v>
      </c>
      <c r="N179" s="2">
        <v>579.39</v>
      </c>
      <c r="O179" s="2">
        <v>19892.490000000002</v>
      </c>
      <c r="P179" s="2">
        <v>19890</v>
      </c>
      <c r="Q179" s="8">
        <v>2.4900000000000002</v>
      </c>
    </row>
    <row r="180" spans="1:17">
      <c r="A180" s="65" t="str">
        <f>Table4234567[[#This Row],[Bill No]]&amp;" / "&amp;Table4234567[[#This Row],[Name]]</f>
        <v xml:space="preserve">2560 / PAPIA KARMAKAR </v>
      </c>
      <c r="B180" s="5">
        <v>2560</v>
      </c>
      <c r="C180" s="14" t="s">
        <v>368</v>
      </c>
      <c r="D180" s="1" t="s">
        <v>376</v>
      </c>
      <c r="E180" s="1" t="s">
        <v>48</v>
      </c>
      <c r="F180" s="1" t="s">
        <v>271</v>
      </c>
      <c r="G180" s="1" t="s">
        <v>377</v>
      </c>
      <c r="H180" s="1">
        <v>3.23</v>
      </c>
      <c r="I180" s="1">
        <v>5020</v>
      </c>
      <c r="J180" s="1">
        <v>16214.6</v>
      </c>
      <c r="K180" s="1">
        <v>1300</v>
      </c>
      <c r="L180" s="1">
        <v>80</v>
      </c>
      <c r="M180" s="1">
        <v>17594.599999999999</v>
      </c>
      <c r="N180" s="1">
        <v>527.84</v>
      </c>
      <c r="O180" s="1">
        <v>18122.439999999999</v>
      </c>
      <c r="P180" s="1">
        <v>18100</v>
      </c>
      <c r="Q180" s="7">
        <v>22.44</v>
      </c>
    </row>
    <row r="181" spans="1:17">
      <c r="A181" s="65" t="str">
        <f>Table4234567[[#This Row],[Bill No]]&amp;" / "&amp;Table4234567[[#This Row],[Name]]</f>
        <v xml:space="preserve">2480 / PURNIMA GHOSH </v>
      </c>
      <c r="B181" s="5">
        <v>2480</v>
      </c>
      <c r="C181" s="14" t="s">
        <v>257</v>
      </c>
      <c r="D181" s="1" t="s">
        <v>258</v>
      </c>
      <c r="E181" s="1" t="s">
        <v>57</v>
      </c>
      <c r="F181" s="1" t="s">
        <v>259</v>
      </c>
      <c r="G181" s="1" t="s">
        <v>260</v>
      </c>
      <c r="H181" s="1">
        <v>3.24</v>
      </c>
      <c r="I181" s="1">
        <v>5155</v>
      </c>
      <c r="J181" s="1">
        <v>16702.2</v>
      </c>
      <c r="K181" s="1">
        <v>1944</v>
      </c>
      <c r="L181" s="1" t="s">
        <v>20</v>
      </c>
      <c r="M181" s="1">
        <v>18646.2</v>
      </c>
      <c r="N181" s="1">
        <v>559.39</v>
      </c>
      <c r="O181" s="1">
        <v>19205.59</v>
      </c>
      <c r="P181" s="1">
        <v>19200</v>
      </c>
      <c r="Q181" s="7">
        <v>5.59</v>
      </c>
    </row>
    <row r="182" spans="1:17">
      <c r="A182" s="65" t="str">
        <f>Table4234567[[#This Row],[Bill No]]&amp;" / "&amp;Table4234567[[#This Row],[Name]]</f>
        <v xml:space="preserve">2499 / RINKU SADHU </v>
      </c>
      <c r="B182" s="5">
        <v>2499</v>
      </c>
      <c r="C182" s="15" t="s">
        <v>266</v>
      </c>
      <c r="D182" s="1" t="s">
        <v>301</v>
      </c>
      <c r="E182" s="1" t="s">
        <v>52</v>
      </c>
      <c r="F182" s="1" t="s">
        <v>27</v>
      </c>
      <c r="G182" s="1" t="s">
        <v>302</v>
      </c>
      <c r="H182" s="1">
        <v>3.31</v>
      </c>
      <c r="I182" s="1">
        <v>5013</v>
      </c>
      <c r="J182" s="1">
        <v>16593.03</v>
      </c>
      <c r="K182" s="1">
        <v>1324</v>
      </c>
      <c r="L182" s="1" t="s">
        <v>20</v>
      </c>
      <c r="M182" s="1">
        <v>17917.03</v>
      </c>
      <c r="N182" s="1">
        <v>537.51</v>
      </c>
      <c r="O182" s="1">
        <v>18454.54</v>
      </c>
      <c r="P182" s="1">
        <v>18454</v>
      </c>
      <c r="Q182" s="7">
        <v>0.54</v>
      </c>
    </row>
    <row r="183" spans="1:17">
      <c r="A183" s="65" t="str">
        <f>Table4234567[[#This Row],[Bill No]]&amp;" / "&amp;Table4234567[[#This Row],[Name]]</f>
        <v>2474 / ALOK MONDAL</v>
      </c>
      <c r="B183" s="5">
        <v>2474</v>
      </c>
      <c r="C183" s="14" t="s">
        <v>240</v>
      </c>
      <c r="D183" s="1" t="s">
        <v>243</v>
      </c>
      <c r="E183" s="1" t="s">
        <v>35</v>
      </c>
      <c r="F183" s="1" t="s">
        <v>53</v>
      </c>
      <c r="G183" s="1" t="s">
        <v>244</v>
      </c>
      <c r="H183" s="1">
        <v>3.33</v>
      </c>
      <c r="I183" s="1">
        <v>5041</v>
      </c>
      <c r="J183" s="1">
        <v>16786.53</v>
      </c>
      <c r="K183" s="1">
        <v>1998</v>
      </c>
      <c r="L183" s="1" t="s">
        <v>20</v>
      </c>
      <c r="M183" s="1">
        <v>18784.53</v>
      </c>
      <c r="N183" s="1">
        <v>563.54</v>
      </c>
      <c r="O183" s="1">
        <v>19348.07</v>
      </c>
      <c r="P183" s="1">
        <v>19340</v>
      </c>
      <c r="Q183" s="7">
        <v>8.07</v>
      </c>
    </row>
    <row r="184" spans="1:17">
      <c r="A184" s="65" t="str">
        <f>Table4234567[[#This Row],[Bill No]]&amp;" / "&amp;Table4234567[[#This Row],[Name]]</f>
        <v>2503 / BABY DEB</v>
      </c>
      <c r="B184" s="5">
        <v>2503</v>
      </c>
      <c r="C184" s="15" t="s">
        <v>266</v>
      </c>
      <c r="D184" s="1" t="s">
        <v>309</v>
      </c>
      <c r="E184" s="1" t="s">
        <v>65</v>
      </c>
      <c r="F184" s="1" t="s">
        <v>310</v>
      </c>
      <c r="G184" s="1" t="s">
        <v>311</v>
      </c>
      <c r="H184" s="1">
        <v>3.35</v>
      </c>
      <c r="I184" s="1">
        <v>5013</v>
      </c>
      <c r="J184" s="1">
        <v>16793.55</v>
      </c>
      <c r="K184" s="1">
        <v>1340</v>
      </c>
      <c r="L184" s="1">
        <v>200</v>
      </c>
      <c r="M184" s="1">
        <v>18333.55</v>
      </c>
      <c r="N184" s="1">
        <v>550.01</v>
      </c>
      <c r="O184" s="1">
        <v>18883.560000000001</v>
      </c>
      <c r="P184" s="1">
        <v>18880</v>
      </c>
      <c r="Q184" s="7">
        <v>3.56</v>
      </c>
    </row>
    <row r="185" spans="1:17">
      <c r="A185" s="65" t="str">
        <f>Table4234567[[#This Row],[Bill No]]&amp;" / "&amp;Table4234567[[#This Row],[Name]]</f>
        <v xml:space="preserve">2623 / ASHOK HALDER </v>
      </c>
      <c r="B185" s="5">
        <v>2623</v>
      </c>
      <c r="C185" s="14" t="s">
        <v>551</v>
      </c>
      <c r="D185" s="1" t="s">
        <v>552</v>
      </c>
      <c r="E185" s="1" t="s">
        <v>48</v>
      </c>
      <c r="F185" s="1" t="s">
        <v>42</v>
      </c>
      <c r="G185" s="1" t="s">
        <v>553</v>
      </c>
      <c r="H185" s="1">
        <v>3.35</v>
      </c>
      <c r="I185" s="1">
        <v>4946</v>
      </c>
      <c r="J185" s="1">
        <v>16569.099999999999</v>
      </c>
      <c r="K185" s="1">
        <v>2010</v>
      </c>
      <c r="L185" s="1">
        <v>100</v>
      </c>
      <c r="M185" s="1">
        <v>18679.099999999999</v>
      </c>
      <c r="N185" s="1">
        <v>560.37300000000005</v>
      </c>
      <c r="O185" s="1">
        <v>19239.473000000002</v>
      </c>
      <c r="P185" s="1">
        <v>19240</v>
      </c>
      <c r="Q185" s="7">
        <v>-0.52700000000000002</v>
      </c>
    </row>
    <row r="186" spans="1:17">
      <c r="A186" s="65" t="str">
        <f>Table4234567[[#This Row],[Bill No]]&amp;" / "&amp;Table4234567[[#This Row],[Name]]</f>
        <v xml:space="preserve">2660 / MANTU SARDER </v>
      </c>
      <c r="B186" s="6">
        <v>2660</v>
      </c>
      <c r="C186" s="16" t="s">
        <v>634</v>
      </c>
      <c r="D186" s="2" t="s">
        <v>635</v>
      </c>
      <c r="E186" s="1" t="s">
        <v>52</v>
      </c>
      <c r="F186" s="2" t="s">
        <v>72</v>
      </c>
      <c r="G186" s="2" t="s">
        <v>636</v>
      </c>
      <c r="H186" s="2">
        <v>3.35</v>
      </c>
      <c r="I186" s="2">
        <v>4870</v>
      </c>
      <c r="J186" s="2">
        <v>16314.5</v>
      </c>
      <c r="K186" s="2">
        <v>2010</v>
      </c>
      <c r="L186" s="2">
        <v>1800</v>
      </c>
      <c r="M186" s="2">
        <v>20124.5</v>
      </c>
      <c r="N186" s="2">
        <v>603.74</v>
      </c>
      <c r="O186" s="2">
        <v>20728.240000000002</v>
      </c>
      <c r="P186" s="2">
        <v>20700</v>
      </c>
      <c r="Q186" s="8">
        <v>28.24</v>
      </c>
    </row>
    <row r="187" spans="1:17">
      <c r="A187" s="65" t="str">
        <f>Table4234567[[#This Row],[Bill No]]&amp;" / "&amp;Table4234567[[#This Row],[Name]]</f>
        <v xml:space="preserve">2680 / LIPIKA CHOWDHARY </v>
      </c>
      <c r="B187" s="6">
        <v>2680</v>
      </c>
      <c r="C187" s="16" t="s">
        <v>670</v>
      </c>
      <c r="D187" s="2" t="s">
        <v>676</v>
      </c>
      <c r="E187" s="1" t="s">
        <v>52</v>
      </c>
      <c r="F187" s="2" t="s">
        <v>360</v>
      </c>
      <c r="G187" s="2" t="s">
        <v>677</v>
      </c>
      <c r="H187" s="2">
        <v>3.35</v>
      </c>
      <c r="I187" s="2">
        <v>4860</v>
      </c>
      <c r="J187" s="2">
        <v>16281</v>
      </c>
      <c r="K187" s="2">
        <v>2010</v>
      </c>
      <c r="L187" s="2">
        <v>200</v>
      </c>
      <c r="M187" s="2">
        <v>18491</v>
      </c>
      <c r="N187" s="2">
        <v>554.73</v>
      </c>
      <c r="O187" s="2">
        <v>19045.73</v>
      </c>
      <c r="P187" s="2">
        <v>19040</v>
      </c>
      <c r="Q187" s="8">
        <v>5.73</v>
      </c>
    </row>
    <row r="188" spans="1:17">
      <c r="A188" s="65" t="str">
        <f>Table4234567[[#This Row],[Bill No]]&amp;" / "&amp;Table4234567[[#This Row],[Name]]</f>
        <v xml:space="preserve">2640 / PULAK MONDAL </v>
      </c>
      <c r="B188" s="6">
        <v>2640</v>
      </c>
      <c r="C188" s="16" t="s">
        <v>589</v>
      </c>
      <c r="D188" s="2" t="s">
        <v>549</v>
      </c>
      <c r="E188" s="1" t="s">
        <v>65</v>
      </c>
      <c r="F188" s="2" t="s">
        <v>27</v>
      </c>
      <c r="G188" s="2" t="s">
        <v>590</v>
      </c>
      <c r="H188" s="2">
        <v>3.44</v>
      </c>
      <c r="I188" s="2">
        <v>4904</v>
      </c>
      <c r="J188" s="2">
        <v>16869.759999999998</v>
      </c>
      <c r="K188" s="2">
        <v>2064</v>
      </c>
      <c r="L188" s="2" t="s">
        <v>20</v>
      </c>
      <c r="M188" s="2">
        <v>18933.759999999998</v>
      </c>
      <c r="N188" s="2">
        <v>568.01</v>
      </c>
      <c r="O188" s="2">
        <v>19501.77</v>
      </c>
      <c r="P188" s="2">
        <v>19500</v>
      </c>
      <c r="Q188" s="8">
        <v>1.77</v>
      </c>
    </row>
    <row r="189" spans="1:17">
      <c r="A189" s="65" t="str">
        <f>Table4234567[[#This Row],[Bill No]]&amp;" / "&amp;Table4234567[[#This Row],[Name]]</f>
        <v>2475 / ALOK MONDAL</v>
      </c>
      <c r="B189" s="5">
        <v>2475</v>
      </c>
      <c r="C189" s="15" t="s">
        <v>240</v>
      </c>
      <c r="D189" s="1" t="s">
        <v>243</v>
      </c>
      <c r="E189" s="1" t="s">
        <v>38</v>
      </c>
      <c r="F189" s="1" t="s">
        <v>144</v>
      </c>
      <c r="G189" s="1" t="s">
        <v>245</v>
      </c>
      <c r="H189" s="1">
        <v>3.46</v>
      </c>
      <c r="I189" s="1">
        <v>5041</v>
      </c>
      <c r="J189" s="1">
        <v>17441.86</v>
      </c>
      <c r="K189" s="1">
        <v>2076</v>
      </c>
      <c r="L189" s="1" t="s">
        <v>20</v>
      </c>
      <c r="M189" s="1">
        <v>19517.86</v>
      </c>
      <c r="N189" s="1">
        <v>585.54</v>
      </c>
      <c r="O189" s="1">
        <v>20103.400000000001</v>
      </c>
      <c r="P189" s="1">
        <v>20100</v>
      </c>
      <c r="Q189" s="7">
        <v>3.4</v>
      </c>
    </row>
    <row r="190" spans="1:17">
      <c r="A190" s="65" t="str">
        <f>Table4234567[[#This Row],[Bill No]]&amp;" / "&amp;Table4234567[[#This Row],[Name]]</f>
        <v xml:space="preserve">2712 / LBANI KARMAKAR </v>
      </c>
      <c r="B190" s="6">
        <v>2712</v>
      </c>
      <c r="C190" s="16" t="s">
        <v>745</v>
      </c>
      <c r="D190" s="2" t="s">
        <v>746</v>
      </c>
      <c r="E190" s="1" t="s">
        <v>65</v>
      </c>
      <c r="F190" s="2" t="s">
        <v>747</v>
      </c>
      <c r="G190" s="2" t="s">
        <v>748</v>
      </c>
      <c r="H190" s="2">
        <v>3.53</v>
      </c>
      <c r="I190" s="2">
        <v>4860</v>
      </c>
      <c r="J190" s="2">
        <v>17155.8</v>
      </c>
      <c r="K190" s="2">
        <v>1748</v>
      </c>
      <c r="L190" s="2" t="s">
        <v>20</v>
      </c>
      <c r="M190" s="2">
        <v>18903.8</v>
      </c>
      <c r="N190" s="2">
        <v>567.11</v>
      </c>
      <c r="O190" s="2">
        <v>19470.91</v>
      </c>
      <c r="P190" s="2">
        <v>19354</v>
      </c>
      <c r="Q190" s="8">
        <v>116.91</v>
      </c>
    </row>
    <row r="191" spans="1:17">
      <c r="A191" s="65" t="str">
        <f>Table4234567[[#This Row],[Bill No]]&amp;" / "&amp;Table4234567[[#This Row],[Name]]</f>
        <v xml:space="preserve">2478 / MOUSUMI ROY  </v>
      </c>
      <c r="B191" s="5">
        <v>2478</v>
      </c>
      <c r="C191" s="14" t="s">
        <v>253</v>
      </c>
      <c r="D191" s="1" t="s">
        <v>254</v>
      </c>
      <c r="E191" s="1" t="s">
        <v>48</v>
      </c>
      <c r="F191" s="1" t="s">
        <v>118</v>
      </c>
      <c r="G191" s="1" t="s">
        <v>255</v>
      </c>
      <c r="H191" s="1">
        <v>3.63</v>
      </c>
      <c r="I191" s="1">
        <v>5155</v>
      </c>
      <c r="J191" s="1">
        <v>18712.650000000001</v>
      </c>
      <c r="K191" s="1">
        <v>2178</v>
      </c>
      <c r="L191" s="1" t="s">
        <v>20</v>
      </c>
      <c r="M191" s="1">
        <v>20890.650000000001</v>
      </c>
      <c r="N191" s="1">
        <v>626.72</v>
      </c>
      <c r="O191" s="1">
        <v>21517.37</v>
      </c>
      <c r="P191" s="1">
        <v>21510</v>
      </c>
      <c r="Q191" s="7">
        <v>7.37</v>
      </c>
    </row>
    <row r="192" spans="1:17">
      <c r="A192" s="65" t="str">
        <f>Table4234567[[#This Row],[Bill No]]&amp;" / "&amp;Table4234567[[#This Row],[Name]]</f>
        <v xml:space="preserve">2696 / AJAY BISWAS </v>
      </c>
      <c r="B192" s="6">
        <v>2696</v>
      </c>
      <c r="C192" s="16" t="s">
        <v>707</v>
      </c>
      <c r="D192" s="2" t="s">
        <v>711</v>
      </c>
      <c r="E192" s="1" t="s">
        <v>38</v>
      </c>
      <c r="F192" s="2" t="s">
        <v>271</v>
      </c>
      <c r="G192" s="2" t="s">
        <v>712</v>
      </c>
      <c r="H192" s="2">
        <v>3.63</v>
      </c>
      <c r="I192" s="2">
        <v>4850</v>
      </c>
      <c r="J192" s="2">
        <v>17605.5</v>
      </c>
      <c r="K192" s="2">
        <v>2178</v>
      </c>
      <c r="L192" s="2" t="s">
        <v>20</v>
      </c>
      <c r="M192" s="2">
        <v>19783.5</v>
      </c>
      <c r="N192" s="2">
        <v>593.51</v>
      </c>
      <c r="O192" s="2">
        <v>20377.009999999998</v>
      </c>
      <c r="P192" s="2">
        <v>20370</v>
      </c>
      <c r="Q192" s="8">
        <v>7.01</v>
      </c>
    </row>
    <row r="193" spans="1:17">
      <c r="A193" s="65" t="str">
        <f>Table4234567[[#This Row],[Bill No]]&amp;" / "&amp;Table4234567[[#This Row],[Name]]</f>
        <v xml:space="preserve">2429 / RANU MALLICK </v>
      </c>
      <c r="B193" s="5">
        <v>2429</v>
      </c>
      <c r="C193" s="16" t="s">
        <v>67</v>
      </c>
      <c r="D193" s="1" t="s">
        <v>71</v>
      </c>
      <c r="E193" s="1" t="s">
        <v>38</v>
      </c>
      <c r="F193" s="2" t="s">
        <v>72</v>
      </c>
      <c r="G193" s="1" t="s">
        <v>73</v>
      </c>
      <c r="H193" s="1">
        <v>3.66</v>
      </c>
      <c r="I193" s="1">
        <v>5044</v>
      </c>
      <c r="J193" s="1">
        <v>18461.04</v>
      </c>
      <c r="K193" s="1">
        <v>2196</v>
      </c>
      <c r="L193" s="1">
        <v>1600</v>
      </c>
      <c r="M193" s="1">
        <v>22257.040000000001</v>
      </c>
      <c r="N193" s="1">
        <v>667.71</v>
      </c>
      <c r="O193" s="1">
        <v>22924.75</v>
      </c>
      <c r="P193" s="1">
        <v>22925</v>
      </c>
      <c r="Q193" s="7">
        <v>-0.25</v>
      </c>
    </row>
    <row r="194" spans="1:17">
      <c r="A194" s="65" t="str">
        <f>Table4234567[[#This Row],[Bill No]]&amp;" / "&amp;Table4234567[[#This Row],[Name]]</f>
        <v>2483 / MD. ROSAL ISLAM MONDAL</v>
      </c>
      <c r="B194" s="5">
        <v>2483</v>
      </c>
      <c r="C194" s="15" t="s">
        <v>266</v>
      </c>
      <c r="D194" s="1" t="s">
        <v>267</v>
      </c>
      <c r="E194" s="1" t="s">
        <v>65</v>
      </c>
      <c r="F194" s="1" t="s">
        <v>268</v>
      </c>
      <c r="G194" s="1" t="s">
        <v>269</v>
      </c>
      <c r="H194" s="1">
        <v>3.71</v>
      </c>
      <c r="I194" s="1">
        <v>5013</v>
      </c>
      <c r="J194" s="1">
        <v>18598.23</v>
      </c>
      <c r="K194" s="1">
        <v>1484</v>
      </c>
      <c r="L194" s="1" t="s">
        <v>20</v>
      </c>
      <c r="M194" s="1">
        <v>20082.23</v>
      </c>
      <c r="N194" s="1">
        <v>602.47</v>
      </c>
      <c r="O194" s="1">
        <v>20684.7</v>
      </c>
      <c r="P194" s="1">
        <v>20840</v>
      </c>
      <c r="Q194" s="7">
        <v>-155.30000000000001</v>
      </c>
    </row>
    <row r="195" spans="1:17">
      <c r="A195" s="65" t="str">
        <f>Table4234567[[#This Row],[Bill No]]&amp;" / "&amp;Table4234567[[#This Row],[Name]]</f>
        <v xml:space="preserve">2618 / BITHIKA DEY </v>
      </c>
      <c r="B195" s="5">
        <v>2618</v>
      </c>
      <c r="C195" s="15" t="s">
        <v>531</v>
      </c>
      <c r="D195" s="1" t="s">
        <v>537</v>
      </c>
      <c r="E195" s="1" t="s">
        <v>31</v>
      </c>
      <c r="F195" s="1" t="s">
        <v>72</v>
      </c>
      <c r="G195" s="1" t="s">
        <v>538</v>
      </c>
      <c r="H195" s="1">
        <v>3.75</v>
      </c>
      <c r="I195" s="1">
        <v>4861</v>
      </c>
      <c r="J195" s="1">
        <v>18228.75</v>
      </c>
      <c r="K195" s="1">
        <v>1500</v>
      </c>
      <c r="L195" s="1">
        <v>1700</v>
      </c>
      <c r="M195" s="1">
        <v>21428.75</v>
      </c>
      <c r="N195" s="1">
        <v>642.86249999999995</v>
      </c>
      <c r="O195" s="1">
        <v>22071.613000000001</v>
      </c>
      <c r="P195" s="1">
        <v>22070</v>
      </c>
      <c r="Q195" s="7">
        <v>1.6125</v>
      </c>
    </row>
    <row r="196" spans="1:17">
      <c r="A196" s="65" t="str">
        <f>Table4234567[[#This Row],[Bill No]]&amp;" / "&amp;Table4234567[[#This Row],[Name]]</f>
        <v xml:space="preserve">2441 / AMIT BISWAS </v>
      </c>
      <c r="B196" s="5">
        <v>2441</v>
      </c>
      <c r="C196" s="15" t="s">
        <v>110</v>
      </c>
      <c r="D196" s="1" t="s">
        <v>111</v>
      </c>
      <c r="E196" s="1" t="s">
        <v>112</v>
      </c>
      <c r="F196" s="1" t="s">
        <v>113</v>
      </c>
      <c r="G196" s="1" t="s">
        <v>114</v>
      </c>
      <c r="H196" s="1">
        <v>3.79</v>
      </c>
      <c r="I196" s="1">
        <v>4962</v>
      </c>
      <c r="J196" s="1">
        <v>18805.98</v>
      </c>
      <c r="K196" s="1">
        <v>2274</v>
      </c>
      <c r="L196" s="1" t="s">
        <v>20</v>
      </c>
      <c r="M196" s="1">
        <v>21079.98</v>
      </c>
      <c r="N196" s="1">
        <v>632.4</v>
      </c>
      <c r="O196" s="1">
        <v>21712.38</v>
      </c>
      <c r="P196" s="1">
        <v>21710</v>
      </c>
      <c r="Q196" s="7">
        <v>2.38</v>
      </c>
    </row>
    <row r="197" spans="1:17">
      <c r="A197" s="65" t="str">
        <f>Table4234567[[#This Row],[Bill No]]&amp;" / "&amp;Table4234567[[#This Row],[Name]]</f>
        <v xml:space="preserve">2460 / RITA DUTTA BISWAS </v>
      </c>
      <c r="B197" s="5">
        <v>2460</v>
      </c>
      <c r="C197" s="14" t="s">
        <v>189</v>
      </c>
      <c r="D197" s="1" t="s">
        <v>190</v>
      </c>
      <c r="E197" s="1" t="s">
        <v>191</v>
      </c>
      <c r="F197" s="1" t="s">
        <v>118</v>
      </c>
      <c r="G197" s="1" t="s">
        <v>192</v>
      </c>
      <c r="H197" s="1">
        <v>3.87</v>
      </c>
      <c r="I197" s="1">
        <v>5008</v>
      </c>
      <c r="J197" s="1">
        <v>19380.96</v>
      </c>
      <c r="K197" s="1">
        <v>2322</v>
      </c>
      <c r="L197" s="1" t="s">
        <v>20</v>
      </c>
      <c r="M197" s="1">
        <v>21702.959999999999</v>
      </c>
      <c r="N197" s="1">
        <v>651.09</v>
      </c>
      <c r="O197" s="1">
        <v>22354.05</v>
      </c>
      <c r="P197" s="1">
        <v>22350</v>
      </c>
      <c r="Q197" s="7">
        <v>4.05</v>
      </c>
    </row>
    <row r="198" spans="1:17">
      <c r="A198" s="65" t="str">
        <f>Table4234567[[#This Row],[Bill No]]&amp;" / "&amp;Table4234567[[#This Row],[Name]]</f>
        <v xml:space="preserve">2643 / SADHANA MONDAL </v>
      </c>
      <c r="B198" s="6">
        <v>2643</v>
      </c>
      <c r="C198" s="17" t="s">
        <v>591</v>
      </c>
      <c r="D198" s="2" t="s">
        <v>596</v>
      </c>
      <c r="E198" s="1" t="s">
        <v>35</v>
      </c>
      <c r="F198" s="2" t="s">
        <v>27</v>
      </c>
      <c r="G198" s="2" t="s">
        <v>597</v>
      </c>
      <c r="H198" s="2">
        <v>3.93</v>
      </c>
      <c r="I198" s="2">
        <v>4957</v>
      </c>
      <c r="J198" s="2">
        <v>19481.009999999998</v>
      </c>
      <c r="K198" s="2">
        <v>2358</v>
      </c>
      <c r="L198" s="2" t="s">
        <v>20</v>
      </c>
      <c r="M198" s="2">
        <v>21839.01</v>
      </c>
      <c r="N198" s="2">
        <v>655.16999999999996</v>
      </c>
      <c r="O198" s="2">
        <v>22494.18</v>
      </c>
      <c r="P198" s="2">
        <v>22490</v>
      </c>
      <c r="Q198" s="8">
        <v>4.18</v>
      </c>
    </row>
    <row r="199" spans="1:17">
      <c r="A199" s="65" t="str">
        <f>Table4234567[[#This Row],[Bill No]]&amp;" / "&amp;Table4234567[[#This Row],[Name]]</f>
        <v xml:space="preserve">2539 / PRATIMA ADHIKARY </v>
      </c>
      <c r="B199" s="5">
        <v>2539</v>
      </c>
      <c r="C199" s="14">
        <v>16.112020000000001</v>
      </c>
      <c r="D199" s="1" t="s">
        <v>397</v>
      </c>
      <c r="E199" s="1" t="s">
        <v>84</v>
      </c>
      <c r="F199" s="1" t="s">
        <v>247</v>
      </c>
      <c r="G199" s="1" t="s">
        <v>398</v>
      </c>
      <c r="H199" s="1">
        <v>3.95</v>
      </c>
      <c r="I199" s="1">
        <v>5041</v>
      </c>
      <c r="J199" s="1">
        <v>19911.95</v>
      </c>
      <c r="K199" s="1">
        <v>1580</v>
      </c>
      <c r="L199" s="1">
        <v>1800</v>
      </c>
      <c r="M199" s="1">
        <v>23291.95</v>
      </c>
      <c r="N199" s="1">
        <v>698.76</v>
      </c>
      <c r="O199" s="1">
        <v>23990.71</v>
      </c>
      <c r="P199" s="1">
        <v>23900</v>
      </c>
      <c r="Q199" s="7">
        <v>90.71</v>
      </c>
    </row>
    <row r="200" spans="1:17">
      <c r="A200" s="65" t="str">
        <f>Table4234567[[#This Row],[Bill No]]&amp;" / "&amp;Table4234567[[#This Row],[Name]]</f>
        <v xml:space="preserve">2666 / PRABIR MONDAL </v>
      </c>
      <c r="B200" s="6">
        <v>2666</v>
      </c>
      <c r="C200" s="16" t="s">
        <v>639</v>
      </c>
      <c r="D200" s="2" t="s">
        <v>648</v>
      </c>
      <c r="E200" s="1" t="s">
        <v>45</v>
      </c>
      <c r="F200" s="2" t="s">
        <v>584</v>
      </c>
      <c r="G200" s="2" t="s">
        <v>649</v>
      </c>
      <c r="H200" s="2">
        <v>4</v>
      </c>
      <c r="I200" s="2">
        <v>4833</v>
      </c>
      <c r="J200" s="2">
        <v>19332</v>
      </c>
      <c r="K200" s="2">
        <v>2800</v>
      </c>
      <c r="L200" s="2" t="s">
        <v>20</v>
      </c>
      <c r="M200" s="2">
        <v>22132</v>
      </c>
      <c r="N200" s="2">
        <v>663.96</v>
      </c>
      <c r="O200" s="2">
        <v>22795.96</v>
      </c>
      <c r="P200" s="2">
        <v>22790</v>
      </c>
      <c r="Q200" s="8">
        <v>5.96</v>
      </c>
    </row>
    <row r="201" spans="1:17">
      <c r="A201" s="65" t="str">
        <f>Table4234567[[#This Row],[Bill No]]&amp;" / "&amp;Table4234567[[#This Row],[Name]]</f>
        <v>2509 / ALOK MONDAL</v>
      </c>
      <c r="B201" s="5">
        <v>2509</v>
      </c>
      <c r="C201" s="15" t="s">
        <v>314</v>
      </c>
      <c r="D201" s="1" t="s">
        <v>243</v>
      </c>
      <c r="E201" s="1" t="s">
        <v>87</v>
      </c>
      <c r="F201" s="1" t="s">
        <v>22</v>
      </c>
      <c r="G201" s="1" t="s">
        <v>322</v>
      </c>
      <c r="H201" s="1">
        <v>4.04</v>
      </c>
      <c r="I201" s="1">
        <v>5003</v>
      </c>
      <c r="J201" s="1">
        <v>20212.12</v>
      </c>
      <c r="K201" s="1">
        <v>2800</v>
      </c>
      <c r="L201" s="1" t="s">
        <v>20</v>
      </c>
      <c r="M201" s="1">
        <v>23012.12</v>
      </c>
      <c r="N201" s="1">
        <v>690.36</v>
      </c>
      <c r="O201" s="1">
        <v>23702.48</v>
      </c>
      <c r="P201" s="1">
        <v>23700</v>
      </c>
      <c r="Q201" s="7">
        <v>2.48</v>
      </c>
    </row>
    <row r="202" spans="1:17">
      <c r="A202" s="65" t="str">
        <f>Table4234567[[#This Row],[Bill No]]&amp;" / "&amp;Table4234567[[#This Row],[Name]]</f>
        <v>2594 / BHANJON BISWAS</v>
      </c>
      <c r="B202" s="5">
        <v>2594</v>
      </c>
      <c r="C202" s="14" t="s">
        <v>455</v>
      </c>
      <c r="D202" s="1" t="s">
        <v>458</v>
      </c>
      <c r="E202" s="1" t="s">
        <v>35</v>
      </c>
      <c r="F202" s="1" t="s">
        <v>247</v>
      </c>
      <c r="G202" s="1" t="s">
        <v>459</v>
      </c>
      <c r="H202" s="1">
        <v>4.04</v>
      </c>
      <c r="I202" s="1">
        <v>4785</v>
      </c>
      <c r="J202" s="1">
        <v>19331.400000000001</v>
      </c>
      <c r="K202" s="1">
        <v>2424</v>
      </c>
      <c r="L202" s="1">
        <v>1800</v>
      </c>
      <c r="M202" s="1">
        <v>23555.4</v>
      </c>
      <c r="N202" s="1">
        <v>706.66200000000003</v>
      </c>
      <c r="O202" s="1">
        <v>24262.06</v>
      </c>
      <c r="P202" s="1">
        <v>24200</v>
      </c>
      <c r="Q202" s="7">
        <v>62.061999999999998</v>
      </c>
    </row>
    <row r="203" spans="1:17">
      <c r="A203" s="65" t="str">
        <f>Table4234567[[#This Row],[Bill No]]&amp;" / "&amp;Table4234567[[#This Row],[Name]]</f>
        <v xml:space="preserve">2650 / PAPIYA GHOSH </v>
      </c>
      <c r="B203" s="6">
        <v>2650</v>
      </c>
      <c r="C203" s="16" t="s">
        <v>608</v>
      </c>
      <c r="D203" s="2" t="s">
        <v>613</v>
      </c>
      <c r="E203" s="1" t="s">
        <v>57</v>
      </c>
      <c r="F203" s="2" t="s">
        <v>27</v>
      </c>
      <c r="G203" s="2" t="s">
        <v>614</v>
      </c>
      <c r="H203" s="2">
        <v>4.04</v>
      </c>
      <c r="I203" s="2">
        <v>4890</v>
      </c>
      <c r="J203" s="2">
        <v>19755.599999999999</v>
      </c>
      <c r="K203" s="2">
        <v>2424</v>
      </c>
      <c r="L203" s="2" t="s">
        <v>20</v>
      </c>
      <c r="M203" s="2">
        <v>22179.599999999999</v>
      </c>
      <c r="N203" s="2">
        <v>665.39</v>
      </c>
      <c r="O203" s="2">
        <v>22844.99</v>
      </c>
      <c r="P203" s="2">
        <v>22840</v>
      </c>
      <c r="Q203" s="8">
        <v>4.99</v>
      </c>
    </row>
    <row r="204" spans="1:17">
      <c r="A204" s="65" t="str">
        <f>Table4234567[[#This Row],[Bill No]]&amp;" / "&amp;Table4234567[[#This Row],[Name]]</f>
        <v>2461 / ARPAN BARUI</v>
      </c>
      <c r="B204" s="5">
        <v>2461</v>
      </c>
      <c r="C204" s="15" t="s">
        <v>193</v>
      </c>
      <c r="D204" s="1" t="s">
        <v>194</v>
      </c>
      <c r="E204" s="1" t="s">
        <v>195</v>
      </c>
      <c r="F204" s="1" t="s">
        <v>42</v>
      </c>
      <c r="G204" s="1" t="s">
        <v>196</v>
      </c>
      <c r="H204" s="1">
        <v>4.1500000000000004</v>
      </c>
      <c r="I204" s="1">
        <v>5008</v>
      </c>
      <c r="J204" s="1">
        <v>20783.2</v>
      </c>
      <c r="K204" s="1">
        <v>2490</v>
      </c>
      <c r="L204" s="1">
        <v>180</v>
      </c>
      <c r="M204" s="1">
        <v>23453.200000000001</v>
      </c>
      <c r="N204" s="1">
        <v>703.6</v>
      </c>
      <c r="O204" s="1">
        <v>24156.799999999999</v>
      </c>
      <c r="P204" s="1">
        <v>24160</v>
      </c>
      <c r="Q204" s="7">
        <v>-3.2</v>
      </c>
    </row>
    <row r="205" spans="1:17">
      <c r="A205" s="65" t="str">
        <f>Table4234567[[#This Row],[Bill No]]&amp;" / "&amp;Table4234567[[#This Row],[Name]]</f>
        <v xml:space="preserve">2537 / TARAK GHOSH </v>
      </c>
      <c r="B205" s="5">
        <v>2537</v>
      </c>
      <c r="C205" s="14" t="s">
        <v>392</v>
      </c>
      <c r="D205" s="1" t="s">
        <v>393</v>
      </c>
      <c r="E205" s="1" t="s">
        <v>76</v>
      </c>
      <c r="F205" s="1" t="s">
        <v>27</v>
      </c>
      <c r="G205" s="1" t="s">
        <v>394</v>
      </c>
      <c r="H205" s="1">
        <v>4.21</v>
      </c>
      <c r="I205" s="1">
        <v>5041</v>
      </c>
      <c r="J205" s="1">
        <v>21222.61</v>
      </c>
      <c r="K205" s="1">
        <v>2800</v>
      </c>
      <c r="L205" s="1" t="s">
        <v>20</v>
      </c>
      <c r="M205" s="1">
        <v>24022.61</v>
      </c>
      <c r="N205" s="1">
        <v>720.68</v>
      </c>
      <c r="O205" s="1">
        <v>24743.29</v>
      </c>
      <c r="P205" s="1">
        <v>24700</v>
      </c>
      <c r="Q205" s="7">
        <v>43.29</v>
      </c>
    </row>
    <row r="206" spans="1:17">
      <c r="A206" s="65" t="str">
        <f>Table4234567[[#This Row],[Bill No]]&amp;" / "&amp;Table4234567[[#This Row],[Name]]</f>
        <v xml:space="preserve">2448 / MOUMITA GHOSH </v>
      </c>
      <c r="B206" s="5">
        <v>2448</v>
      </c>
      <c r="C206" s="14" t="s">
        <v>134</v>
      </c>
      <c r="D206" s="1" t="s">
        <v>138</v>
      </c>
      <c r="E206" s="1" t="s">
        <v>139</v>
      </c>
      <c r="F206" s="1" t="s">
        <v>140</v>
      </c>
      <c r="G206" s="1" t="s">
        <v>141</v>
      </c>
      <c r="H206" s="1">
        <v>4.24</v>
      </c>
      <c r="I206" s="1">
        <v>5023</v>
      </c>
      <c r="J206" s="1">
        <v>21297.52</v>
      </c>
      <c r="K206" s="1">
        <v>2544</v>
      </c>
      <c r="L206" s="1" t="s">
        <v>20</v>
      </c>
      <c r="M206" s="1">
        <v>23841.52</v>
      </c>
      <c r="N206" s="1">
        <v>715.25</v>
      </c>
      <c r="O206" s="1">
        <v>24556.77</v>
      </c>
      <c r="P206" s="1">
        <v>24550</v>
      </c>
      <c r="Q206" s="7">
        <v>6.77</v>
      </c>
    </row>
    <row r="207" spans="1:17">
      <c r="A207" s="65" t="str">
        <f>Table4234567[[#This Row],[Bill No]]&amp;" / "&amp;Table4234567[[#This Row],[Name]]</f>
        <v>2527 / CHITANJAN MUKHARJEE</v>
      </c>
      <c r="B207" s="5">
        <v>2527</v>
      </c>
      <c r="C207" s="14" t="s">
        <v>314</v>
      </c>
      <c r="D207" s="1" t="s">
        <v>352</v>
      </c>
      <c r="E207" s="1" t="s">
        <v>76</v>
      </c>
      <c r="F207" s="1" t="s">
        <v>271</v>
      </c>
      <c r="G207" s="1" t="s">
        <v>353</v>
      </c>
      <c r="H207" s="1">
        <v>4.28</v>
      </c>
      <c r="I207" s="1">
        <v>5003</v>
      </c>
      <c r="J207" s="1">
        <v>21412.84</v>
      </c>
      <c r="K207" s="1">
        <v>3000</v>
      </c>
      <c r="L207" s="1">
        <v>160</v>
      </c>
      <c r="M207" s="1">
        <v>24572.84</v>
      </c>
      <c r="N207" s="1">
        <v>737.19</v>
      </c>
      <c r="O207" s="1">
        <v>25310.03</v>
      </c>
      <c r="P207" s="1">
        <v>25300</v>
      </c>
      <c r="Q207" s="7">
        <v>10.029999999999999</v>
      </c>
    </row>
    <row r="208" spans="1:17">
      <c r="A208" s="65" t="str">
        <f>Table4234567[[#This Row],[Bill No]]&amp;" / "&amp;Table4234567[[#This Row],[Name]]</f>
        <v>2542 /  </v>
      </c>
      <c r="B208" s="5">
        <v>2542</v>
      </c>
      <c r="C208" s="15" t="s">
        <v>477</v>
      </c>
      <c r="D208" s="1" t="s">
        <v>20</v>
      </c>
      <c r="E208" s="1" t="s">
        <v>65</v>
      </c>
      <c r="F208" s="1" t="s">
        <v>157</v>
      </c>
      <c r="G208" s="1" t="s">
        <v>478</v>
      </c>
      <c r="H208" s="1">
        <v>4.3899999999999997</v>
      </c>
      <c r="I208" s="1">
        <v>4767</v>
      </c>
      <c r="J208" s="1">
        <v>20927</v>
      </c>
      <c r="K208" s="1">
        <v>3118</v>
      </c>
      <c r="L208" s="1">
        <v>80</v>
      </c>
      <c r="M208" s="1">
        <v>24125</v>
      </c>
      <c r="N208" s="1">
        <v>723.75</v>
      </c>
      <c r="O208" s="1">
        <v>24848.75</v>
      </c>
      <c r="P208" s="1">
        <v>24840</v>
      </c>
      <c r="Q208" s="7">
        <v>8.75</v>
      </c>
    </row>
    <row r="209" spans="1:17">
      <c r="A209" s="65" t="str">
        <f>Table4234567[[#This Row],[Bill No]]&amp;" / "&amp;Table4234567[[#This Row],[Name]]</f>
        <v xml:space="preserve">2636 / INDRANI OKIL </v>
      </c>
      <c r="B209" s="5">
        <v>2636</v>
      </c>
      <c r="C209" s="15" t="s">
        <v>576</v>
      </c>
      <c r="D209" s="1" t="s">
        <v>578</v>
      </c>
      <c r="E209" s="1" t="s">
        <v>52</v>
      </c>
      <c r="F209" s="1" t="s">
        <v>22</v>
      </c>
      <c r="G209" s="1" t="s">
        <v>579</v>
      </c>
      <c r="H209" s="1">
        <v>4.41</v>
      </c>
      <c r="I209" s="1">
        <v>4946</v>
      </c>
      <c r="J209" s="1">
        <v>21811.86</v>
      </c>
      <c r="K209" s="1">
        <v>2646</v>
      </c>
      <c r="L209" s="1" t="s">
        <v>20</v>
      </c>
      <c r="M209" s="1">
        <v>24457.86</v>
      </c>
      <c r="N209" s="1">
        <v>733.73580000000004</v>
      </c>
      <c r="O209" s="1">
        <v>25191.596000000001</v>
      </c>
      <c r="P209" s="1">
        <v>25190</v>
      </c>
      <c r="Q209" s="7">
        <v>1.5958000000000001</v>
      </c>
    </row>
    <row r="210" spans="1:17">
      <c r="A210" s="65" t="str">
        <f>Table4234567[[#This Row],[Bill No]]&amp;" / "&amp;Table4234567[[#This Row],[Name]]</f>
        <v xml:space="preserve">2693 / SHULPI MONDAL </v>
      </c>
      <c r="B210" s="6">
        <v>2693</v>
      </c>
      <c r="C210" s="17" t="s">
        <v>686</v>
      </c>
      <c r="D210" s="2" t="s">
        <v>705</v>
      </c>
      <c r="E210" s="1" t="s">
        <v>69</v>
      </c>
      <c r="F210" s="2" t="s">
        <v>72</v>
      </c>
      <c r="G210" s="2" t="s">
        <v>706</v>
      </c>
      <c r="H210" s="2">
        <v>4.4400000000000004</v>
      </c>
      <c r="I210" s="2">
        <v>4860</v>
      </c>
      <c r="J210" s="2">
        <v>21578.400000000001</v>
      </c>
      <c r="K210" s="2">
        <v>2664</v>
      </c>
      <c r="L210" s="2">
        <v>1800</v>
      </c>
      <c r="M210" s="2">
        <v>26042.400000000001</v>
      </c>
      <c r="N210" s="2">
        <v>781.27</v>
      </c>
      <c r="O210" s="2">
        <v>26823.67</v>
      </c>
      <c r="P210" s="2">
        <v>26800</v>
      </c>
      <c r="Q210" s="8">
        <v>23.67</v>
      </c>
    </row>
    <row r="211" spans="1:17">
      <c r="A211" s="65" t="str">
        <f>Table4234567[[#This Row],[Bill No]]&amp;" / "&amp;Table4234567[[#This Row],[Name]]</f>
        <v xml:space="preserve">2701 / PAMPA BISWS </v>
      </c>
      <c r="B211" s="6">
        <v>2701</v>
      </c>
      <c r="C211" s="17" t="s">
        <v>717</v>
      </c>
      <c r="D211" s="2" t="s">
        <v>720</v>
      </c>
      <c r="E211" s="1" t="s">
        <v>57</v>
      </c>
      <c r="F211" s="2" t="s">
        <v>27</v>
      </c>
      <c r="G211" s="2" t="s">
        <v>721</v>
      </c>
      <c r="H211" s="2">
        <v>4.46</v>
      </c>
      <c r="I211" s="2">
        <v>4850</v>
      </c>
      <c r="J211" s="2">
        <v>21631</v>
      </c>
      <c r="K211" s="2">
        <v>2676</v>
      </c>
      <c r="L211" s="2" t="s">
        <v>20</v>
      </c>
      <c r="M211" s="2">
        <v>24307</v>
      </c>
      <c r="N211" s="2">
        <v>729.21</v>
      </c>
      <c r="O211" s="2">
        <v>25036.21</v>
      </c>
      <c r="P211" s="2">
        <v>25000</v>
      </c>
      <c r="Q211" s="8">
        <v>36.21</v>
      </c>
    </row>
    <row r="212" spans="1:17">
      <c r="A212" s="65" t="str">
        <f>Table4234567[[#This Row],[Bill No]]&amp;" / "&amp;Table4234567[[#This Row],[Name]]</f>
        <v xml:space="preserve">2613 / SANHA SARKAR </v>
      </c>
      <c r="B212" s="5">
        <v>2613</v>
      </c>
      <c r="C212" s="14" t="s">
        <v>524</v>
      </c>
      <c r="D212" s="1" t="s">
        <v>525</v>
      </c>
      <c r="E212" s="1" t="s">
        <v>57</v>
      </c>
      <c r="F212" s="1" t="s">
        <v>526</v>
      </c>
      <c r="G212" s="1" t="s">
        <v>527</v>
      </c>
      <c r="H212" s="1">
        <v>4.4800000000000004</v>
      </c>
      <c r="I212" s="1">
        <v>4767</v>
      </c>
      <c r="J212" s="1">
        <v>21356.16</v>
      </c>
      <c r="K212" s="1">
        <v>1792</v>
      </c>
      <c r="L212" s="1" t="s">
        <v>20</v>
      </c>
      <c r="M212" s="1">
        <v>23148.16</v>
      </c>
      <c r="N212" s="1">
        <v>694.44479999999999</v>
      </c>
      <c r="O212" s="1">
        <v>23842.605</v>
      </c>
      <c r="P212" s="1">
        <v>23840</v>
      </c>
      <c r="Q212" s="7">
        <v>2.6048</v>
      </c>
    </row>
    <row r="213" spans="1:17">
      <c r="A213" s="65" t="str">
        <f>Table4234567[[#This Row],[Bill No]]&amp;" / "&amp;Table4234567[[#This Row],[Name]]</f>
        <v xml:space="preserve">2423 / SUMAN DEY </v>
      </c>
      <c r="B213" s="5">
        <v>2423</v>
      </c>
      <c r="C213" s="15" t="s">
        <v>33</v>
      </c>
      <c r="D213" s="1" t="s">
        <v>51</v>
      </c>
      <c r="E213" s="1" t="s">
        <v>52</v>
      </c>
      <c r="F213" s="1" t="s">
        <v>53</v>
      </c>
      <c r="G213" s="1" t="s">
        <v>54</v>
      </c>
      <c r="H213" s="1">
        <v>4.51</v>
      </c>
      <c r="I213" s="1">
        <v>5033</v>
      </c>
      <c r="J213" s="1">
        <v>22698.83</v>
      </c>
      <c r="K213" s="1">
        <v>2706</v>
      </c>
      <c r="L213" s="1" t="s">
        <v>20</v>
      </c>
      <c r="M213" s="1">
        <v>25404.83</v>
      </c>
      <c r="N213" s="1">
        <v>762.14</v>
      </c>
      <c r="O213" s="1">
        <v>26166.97</v>
      </c>
      <c r="P213" s="1">
        <v>26160</v>
      </c>
      <c r="Q213" s="7">
        <v>6.97</v>
      </c>
    </row>
    <row r="214" spans="1:17">
      <c r="A214" s="65" t="str">
        <f>Table4234567[[#This Row],[Bill No]]&amp;" / "&amp;Table4234567[[#This Row],[Name]]</f>
        <v xml:space="preserve">2528 / MANISHA DAS </v>
      </c>
      <c r="B214" s="5">
        <v>2528</v>
      </c>
      <c r="C214" s="15" t="s">
        <v>314</v>
      </c>
      <c r="D214" s="1" t="s">
        <v>354</v>
      </c>
      <c r="E214" s="1" t="s">
        <v>62</v>
      </c>
      <c r="F214" s="1" t="s">
        <v>355</v>
      </c>
      <c r="G214" s="1" t="s">
        <v>356</v>
      </c>
      <c r="H214" s="1">
        <v>4.5599999999999996</v>
      </c>
      <c r="I214" s="1">
        <v>5003</v>
      </c>
      <c r="J214" s="1">
        <v>22813.68</v>
      </c>
      <c r="K214" s="1">
        <v>1824</v>
      </c>
      <c r="L214" s="1">
        <v>150</v>
      </c>
      <c r="M214" s="1">
        <v>24787.68</v>
      </c>
      <c r="N214" s="1">
        <v>743.63</v>
      </c>
      <c r="O214" s="1">
        <v>25531.31</v>
      </c>
      <c r="P214" s="1">
        <v>25530</v>
      </c>
      <c r="Q214" s="7">
        <v>1.31</v>
      </c>
    </row>
    <row r="215" spans="1:17">
      <c r="A215" s="65" t="str">
        <f>Table4234567[[#This Row],[Bill No]]&amp;" / "&amp;Table4234567[[#This Row],[Name]]</f>
        <v xml:space="preserve">2531 / KALYANI MONDAL </v>
      </c>
      <c r="B215" s="5">
        <v>2531</v>
      </c>
      <c r="C215" s="14" t="s">
        <v>368</v>
      </c>
      <c r="D215" s="1" t="s">
        <v>381</v>
      </c>
      <c r="E215" s="1" t="s">
        <v>57</v>
      </c>
      <c r="F215" s="1" t="s">
        <v>360</v>
      </c>
      <c r="G215" s="1" t="s">
        <v>382</v>
      </c>
      <c r="H215" s="1">
        <v>4.5599999999999996</v>
      </c>
      <c r="I215" s="1">
        <v>5020</v>
      </c>
      <c r="J215" s="1">
        <v>22891.200000000001</v>
      </c>
      <c r="K215" s="1">
        <v>1824</v>
      </c>
      <c r="L215" s="1">
        <v>150</v>
      </c>
      <c r="M215" s="1">
        <v>24865.200000000001</v>
      </c>
      <c r="N215" s="1">
        <v>745.96</v>
      </c>
      <c r="O215" s="1">
        <v>25611.16</v>
      </c>
      <c r="P215" s="1">
        <v>25600</v>
      </c>
      <c r="Q215" s="7">
        <v>11.16</v>
      </c>
    </row>
    <row r="216" spans="1:17">
      <c r="A216" s="65" t="str">
        <f>Table4234567[[#This Row],[Bill No]]&amp;" / "&amp;Table4234567[[#This Row],[Name]]</f>
        <v>2713 / PAYEL SANATA</v>
      </c>
      <c r="B216" s="6">
        <v>2713</v>
      </c>
      <c r="C216" s="17" t="s">
        <v>745</v>
      </c>
      <c r="D216" s="2" t="s">
        <v>749</v>
      </c>
      <c r="E216" s="1" t="s">
        <v>69</v>
      </c>
      <c r="F216" s="2" t="s">
        <v>27</v>
      </c>
      <c r="G216" s="2" t="s">
        <v>750</v>
      </c>
      <c r="H216" s="2">
        <v>4.5999999999999996</v>
      </c>
      <c r="I216" s="2">
        <v>4865</v>
      </c>
      <c r="J216" s="2">
        <v>22379</v>
      </c>
      <c r="K216" s="2">
        <v>3200</v>
      </c>
      <c r="L216" s="2">
        <v>80</v>
      </c>
      <c r="M216" s="2">
        <v>25659</v>
      </c>
      <c r="N216" s="2">
        <v>769.77</v>
      </c>
      <c r="O216" s="2">
        <v>26428.77</v>
      </c>
      <c r="P216" s="2">
        <v>26420</v>
      </c>
      <c r="Q216" s="8">
        <v>8.77</v>
      </c>
    </row>
    <row r="217" spans="1:17">
      <c r="A217" s="65" t="str">
        <f>Table4234567[[#This Row],[Bill No]]&amp;" / "&amp;Table4234567[[#This Row],[Name]]</f>
        <v>2548 / AKHIL SAHA</v>
      </c>
      <c r="B217" s="5">
        <v>2548</v>
      </c>
      <c r="C217" s="15" t="s">
        <v>491</v>
      </c>
      <c r="D217" s="1" t="s">
        <v>492</v>
      </c>
      <c r="E217" s="1" t="s">
        <v>45</v>
      </c>
      <c r="F217" s="1" t="s">
        <v>27</v>
      </c>
      <c r="G217" s="1" t="s">
        <v>493</v>
      </c>
      <c r="H217" s="1">
        <v>4.6100000000000003</v>
      </c>
      <c r="I217" s="1">
        <v>4871</v>
      </c>
      <c r="J217" s="1">
        <v>22455.31</v>
      </c>
      <c r="K217" s="1">
        <v>1844</v>
      </c>
      <c r="L217" s="1" t="s">
        <v>20</v>
      </c>
      <c r="M217" s="1">
        <v>24299.31</v>
      </c>
      <c r="N217" s="1">
        <v>728.97929999999997</v>
      </c>
      <c r="O217" s="1">
        <v>25028.289000000001</v>
      </c>
      <c r="P217" s="1">
        <v>25000</v>
      </c>
      <c r="Q217" s="7">
        <v>28.289300000000001</v>
      </c>
    </row>
    <row r="218" spans="1:17">
      <c r="A218" s="65" t="str">
        <f>Table4234567[[#This Row],[Bill No]]&amp;" / "&amp;Table4234567[[#This Row],[Name]]</f>
        <v xml:space="preserve">2710 / SAMAR GHOSH </v>
      </c>
      <c r="B218" s="6">
        <v>2710</v>
      </c>
      <c r="C218" s="16" t="s">
        <v>729</v>
      </c>
      <c r="D218" s="2" t="s">
        <v>740</v>
      </c>
      <c r="E218" s="1" t="s">
        <v>57</v>
      </c>
      <c r="F218" s="2" t="s">
        <v>271</v>
      </c>
      <c r="G218" s="2" t="s">
        <v>741</v>
      </c>
      <c r="H218" s="2">
        <v>4.63</v>
      </c>
      <c r="I218" s="2">
        <v>4850</v>
      </c>
      <c r="J218" s="2">
        <v>22455.5</v>
      </c>
      <c r="K218" s="2">
        <v>1944</v>
      </c>
      <c r="L218" s="2">
        <v>80</v>
      </c>
      <c r="M218" s="2">
        <v>24479.5</v>
      </c>
      <c r="N218" s="2">
        <v>734.39</v>
      </c>
      <c r="O218" s="2">
        <v>25213.89</v>
      </c>
      <c r="P218" s="2">
        <v>25200</v>
      </c>
      <c r="Q218" s="8">
        <v>13.88</v>
      </c>
    </row>
    <row r="219" spans="1:17">
      <c r="A219" s="65" t="str">
        <f>Table4234567[[#This Row],[Bill No]]&amp;" / "&amp;Table4234567[[#This Row],[Name]]</f>
        <v xml:space="preserve">2604 / KARTICK BARI </v>
      </c>
      <c r="B219" s="5">
        <v>2604</v>
      </c>
      <c r="C219" s="15" t="s">
        <v>505</v>
      </c>
      <c r="D219" s="1" t="s">
        <v>506</v>
      </c>
      <c r="E219" s="1" t="s">
        <v>65</v>
      </c>
      <c r="F219" s="1" t="s">
        <v>72</v>
      </c>
      <c r="G219" s="1" t="s">
        <v>507</v>
      </c>
      <c r="H219" s="1">
        <v>4.67</v>
      </c>
      <c r="I219" s="1">
        <v>4851</v>
      </c>
      <c r="J219" s="1">
        <v>22654.17</v>
      </c>
      <c r="K219" s="1">
        <v>1821.3</v>
      </c>
      <c r="L219" s="1">
        <v>2200</v>
      </c>
      <c r="M219" s="1">
        <v>26675.47</v>
      </c>
      <c r="N219" s="1">
        <v>800.26409999999998</v>
      </c>
      <c r="O219" s="1">
        <v>27475.734</v>
      </c>
      <c r="P219" s="1">
        <v>27470</v>
      </c>
      <c r="Q219" s="7">
        <v>5.7340999999999998</v>
      </c>
    </row>
    <row r="220" spans="1:17">
      <c r="A220" s="65" t="str">
        <f>Table4234567[[#This Row],[Bill No]]&amp;" / "&amp;Table4234567[[#This Row],[Name]]</f>
        <v xml:space="preserve">2442 / BIDHAN BHAUMIK </v>
      </c>
      <c r="B220" s="5">
        <v>2442</v>
      </c>
      <c r="C220" s="14" t="s">
        <v>115</v>
      </c>
      <c r="D220" s="1" t="s">
        <v>116</v>
      </c>
      <c r="E220" s="1" t="s">
        <v>117</v>
      </c>
      <c r="F220" s="1" t="s">
        <v>118</v>
      </c>
      <c r="G220" s="1" t="s">
        <v>119</v>
      </c>
      <c r="H220" s="1">
        <v>4.7</v>
      </c>
      <c r="I220" s="1">
        <v>4980</v>
      </c>
      <c r="J220" s="1">
        <v>23406</v>
      </c>
      <c r="K220" s="1">
        <v>2820</v>
      </c>
      <c r="L220" s="1" t="s">
        <v>20</v>
      </c>
      <c r="M220" s="1">
        <v>26226</v>
      </c>
      <c r="N220" s="1">
        <v>786.78</v>
      </c>
      <c r="O220" s="1">
        <v>27012.78</v>
      </c>
      <c r="P220" s="1">
        <v>27010</v>
      </c>
      <c r="Q220" s="7">
        <v>2.78</v>
      </c>
    </row>
    <row r="221" spans="1:17">
      <c r="A221" s="65" t="str">
        <f>Table4234567[[#This Row],[Bill No]]&amp;" / "&amp;Table4234567[[#This Row],[Name]]</f>
        <v xml:space="preserve">2452 / PAROMITA DAS </v>
      </c>
      <c r="B221" s="5">
        <v>2452</v>
      </c>
      <c r="C221" s="15" t="s">
        <v>146</v>
      </c>
      <c r="D221" s="1" t="s">
        <v>155</v>
      </c>
      <c r="E221" s="1" t="s">
        <v>156</v>
      </c>
      <c r="F221" s="1" t="s">
        <v>157</v>
      </c>
      <c r="G221" s="1" t="s">
        <v>158</v>
      </c>
      <c r="H221" s="1">
        <v>4.7</v>
      </c>
      <c r="I221" s="1">
        <v>4962</v>
      </c>
      <c r="J221" s="1">
        <v>23321.4</v>
      </c>
      <c r="K221" s="1">
        <v>2820</v>
      </c>
      <c r="L221" s="1" t="s">
        <v>20</v>
      </c>
      <c r="M221" s="1">
        <v>26141.4</v>
      </c>
      <c r="N221" s="1">
        <v>784.24</v>
      </c>
      <c r="O221" s="1">
        <v>26925.64</v>
      </c>
      <c r="P221" s="1">
        <v>26920</v>
      </c>
      <c r="Q221" s="7">
        <v>5.64</v>
      </c>
    </row>
    <row r="222" spans="1:17">
      <c r="A222" s="65" t="str">
        <f>Table4234567[[#This Row],[Bill No]]&amp;" / "&amp;Table4234567[[#This Row],[Name]]</f>
        <v xml:space="preserve">2603 / ARUN MAZUMDER </v>
      </c>
      <c r="B222" s="5">
        <v>2603</v>
      </c>
      <c r="C222" s="14" t="s">
        <v>498</v>
      </c>
      <c r="D222" s="1" t="s">
        <v>503</v>
      </c>
      <c r="E222" s="1" t="s">
        <v>62</v>
      </c>
      <c r="F222" s="1" t="s">
        <v>72</v>
      </c>
      <c r="G222" s="1" t="s">
        <v>504</v>
      </c>
      <c r="H222" s="1">
        <v>4.72</v>
      </c>
      <c r="I222" s="1">
        <v>4851</v>
      </c>
      <c r="J222" s="1">
        <v>22896.720000000001</v>
      </c>
      <c r="K222" s="1">
        <v>1840.8</v>
      </c>
      <c r="L222" s="1">
        <v>1800</v>
      </c>
      <c r="M222" s="1">
        <v>26537.52</v>
      </c>
      <c r="N222" s="1">
        <v>796.12559999999996</v>
      </c>
      <c r="O222" s="1">
        <v>27333.646000000001</v>
      </c>
      <c r="P222" s="1">
        <v>27300</v>
      </c>
      <c r="Q222" s="7">
        <v>33.645600000000002</v>
      </c>
    </row>
    <row r="223" spans="1:17">
      <c r="A223" s="65" t="str">
        <f>Table4234567[[#This Row],[Bill No]]&amp;" / "&amp;Table4234567[[#This Row],[Name]]</f>
        <v xml:space="preserve">2476 / KALYAN BISWAS </v>
      </c>
      <c r="B223" s="5">
        <v>2476</v>
      </c>
      <c r="C223" s="14" t="s">
        <v>240</v>
      </c>
      <c r="D223" s="1" t="s">
        <v>246</v>
      </c>
      <c r="E223" s="1" t="s">
        <v>31</v>
      </c>
      <c r="F223" s="1" t="s">
        <v>247</v>
      </c>
      <c r="G223" s="1" t="s">
        <v>248</v>
      </c>
      <c r="H223" s="1">
        <v>4.76</v>
      </c>
      <c r="I223" s="1">
        <v>5041</v>
      </c>
      <c r="J223" s="1">
        <v>23995.16</v>
      </c>
      <c r="K223" s="1">
        <v>2856</v>
      </c>
      <c r="L223" s="1">
        <v>2000</v>
      </c>
      <c r="M223" s="1">
        <v>28851.16</v>
      </c>
      <c r="N223" s="1">
        <v>865.53</v>
      </c>
      <c r="O223" s="1">
        <v>29716.69</v>
      </c>
      <c r="P223" s="1">
        <v>29710</v>
      </c>
      <c r="Q223" s="7">
        <v>6.69</v>
      </c>
    </row>
    <row r="224" spans="1:17">
      <c r="A224" s="65" t="str">
        <f>Table4234567[[#This Row],[Bill No]]&amp;" / "&amp;Table4234567[[#This Row],[Name]]</f>
        <v xml:space="preserve">2473 / BABU MONDAL </v>
      </c>
      <c r="B224" s="5">
        <v>2473</v>
      </c>
      <c r="C224" s="15" t="s">
        <v>240</v>
      </c>
      <c r="D224" s="1" t="s">
        <v>241</v>
      </c>
      <c r="E224" s="1" t="s">
        <v>31</v>
      </c>
      <c r="F224" s="1" t="s">
        <v>144</v>
      </c>
      <c r="G224" s="1" t="s">
        <v>242</v>
      </c>
      <c r="H224" s="1">
        <v>4.7699999999999996</v>
      </c>
      <c r="I224" s="1">
        <v>5024</v>
      </c>
      <c r="J224" s="1">
        <v>23964.48</v>
      </c>
      <c r="K224" s="1">
        <v>2862</v>
      </c>
      <c r="L224" s="1" t="s">
        <v>20</v>
      </c>
      <c r="M224" s="1">
        <v>26826.48</v>
      </c>
      <c r="N224" s="1">
        <v>804.79</v>
      </c>
      <c r="O224" s="1">
        <v>27631.27</v>
      </c>
      <c r="P224" s="1">
        <v>27631</v>
      </c>
      <c r="Q224" s="7">
        <v>0.27</v>
      </c>
    </row>
    <row r="225" spans="1:17">
      <c r="A225" s="65" t="str">
        <f>Table4234567[[#This Row],[Bill No]]&amp;" / "&amp;Table4234567[[#This Row],[Name]]</f>
        <v>2671 / ARMINDA SAHA</v>
      </c>
      <c r="B225" s="6">
        <v>2671</v>
      </c>
      <c r="C225" s="17" t="s">
        <v>659</v>
      </c>
      <c r="D225" s="2" t="s">
        <v>660</v>
      </c>
      <c r="E225" s="1" t="s">
        <v>62</v>
      </c>
      <c r="F225" s="2" t="s">
        <v>661</v>
      </c>
      <c r="G225" s="2" t="s">
        <v>662</v>
      </c>
      <c r="H225" s="2">
        <v>4.7699999999999996</v>
      </c>
      <c r="I225" s="2">
        <v>4850</v>
      </c>
      <c r="J225" s="2">
        <v>23134.5</v>
      </c>
      <c r="K225" s="2">
        <v>2862</v>
      </c>
      <c r="L225" s="2" t="s">
        <v>20</v>
      </c>
      <c r="M225" s="2">
        <v>25996.5</v>
      </c>
      <c r="N225" s="2">
        <v>779.9</v>
      </c>
      <c r="O225" s="2">
        <v>26776.400000000001</v>
      </c>
      <c r="P225" s="2">
        <v>26700</v>
      </c>
      <c r="Q225" s="8">
        <v>76.39</v>
      </c>
    </row>
    <row r="226" spans="1:17">
      <c r="A226" s="65" t="str">
        <f>Table4234567[[#This Row],[Bill No]]&amp;" / "&amp;Table4234567[[#This Row],[Name]]</f>
        <v xml:space="preserve">2568 / SUJIT DAS </v>
      </c>
      <c r="B226" s="5">
        <v>2568</v>
      </c>
      <c r="C226" s="14" t="s">
        <v>399</v>
      </c>
      <c r="D226" s="1" t="s">
        <v>401</v>
      </c>
      <c r="E226" s="1" t="s">
        <v>87</v>
      </c>
      <c r="F226" s="1" t="s">
        <v>181</v>
      </c>
      <c r="G226" s="1" t="s">
        <v>402</v>
      </c>
      <c r="H226" s="1">
        <v>4.88</v>
      </c>
      <c r="I226" s="1">
        <v>5036</v>
      </c>
      <c r="J226" s="1">
        <v>24575.68</v>
      </c>
      <c r="K226" s="1">
        <v>1952</v>
      </c>
      <c r="L226" s="1" t="s">
        <v>20</v>
      </c>
      <c r="M226" s="1">
        <v>26527.68</v>
      </c>
      <c r="N226" s="1">
        <v>795.83</v>
      </c>
      <c r="O226" s="1">
        <v>27323.51</v>
      </c>
      <c r="P226" s="1">
        <v>27320</v>
      </c>
      <c r="Q226" s="7">
        <v>3.51</v>
      </c>
    </row>
    <row r="227" spans="1:17">
      <c r="A227" s="65" t="str">
        <f>Table4234567[[#This Row],[Bill No]]&amp;" / "&amp;Table4234567[[#This Row],[Name]]</f>
        <v xml:space="preserve">2646 / ARIATI </v>
      </c>
      <c r="B227" s="6">
        <v>2646</v>
      </c>
      <c r="C227" s="16" t="s">
        <v>601</v>
      </c>
      <c r="D227" s="2" t="s">
        <v>602</v>
      </c>
      <c r="E227" s="1" t="s">
        <v>45</v>
      </c>
      <c r="F227" s="2" t="s">
        <v>157</v>
      </c>
      <c r="G227" s="2" t="s">
        <v>603</v>
      </c>
      <c r="H227" s="2">
        <v>4.92</v>
      </c>
      <c r="I227" s="2">
        <v>5103</v>
      </c>
      <c r="J227" s="2">
        <v>25106.76</v>
      </c>
      <c r="K227" s="2">
        <v>2952</v>
      </c>
      <c r="L227" s="2" t="s">
        <v>20</v>
      </c>
      <c r="M227" s="2">
        <v>28058.76</v>
      </c>
      <c r="N227" s="2">
        <v>841.76</v>
      </c>
      <c r="O227" s="2">
        <v>28900.52</v>
      </c>
      <c r="P227" s="2">
        <v>28900</v>
      </c>
      <c r="Q227" s="8">
        <v>0.52</v>
      </c>
    </row>
    <row r="228" spans="1:17">
      <c r="A228" s="65" t="str">
        <f>Table4234567[[#This Row],[Bill No]]&amp;" / "&amp;Table4234567[[#This Row],[Name]]</f>
        <v>2462 / BABU MONDAL</v>
      </c>
      <c r="B228" s="5">
        <v>2462</v>
      </c>
      <c r="C228" s="15" t="s">
        <v>193</v>
      </c>
      <c r="D228" s="1" t="s">
        <v>197</v>
      </c>
      <c r="E228" s="1" t="s">
        <v>198</v>
      </c>
      <c r="F228" s="1" t="s">
        <v>157</v>
      </c>
      <c r="G228" s="1" t="s">
        <v>200</v>
      </c>
      <c r="H228" s="1">
        <v>4.9400000000000004</v>
      </c>
      <c r="I228" s="1" t="s">
        <v>20</v>
      </c>
      <c r="J228" s="1" t="s">
        <v>20</v>
      </c>
      <c r="K228" s="1" t="s">
        <v>20</v>
      </c>
      <c r="L228" s="1" t="s">
        <v>20</v>
      </c>
      <c r="M228" s="1" t="s">
        <v>20</v>
      </c>
      <c r="N228" s="1" t="s">
        <v>20</v>
      </c>
      <c r="O228" s="1" t="s">
        <v>20</v>
      </c>
      <c r="P228" s="1" t="s">
        <v>20</v>
      </c>
      <c r="Q228" s="7" t="s">
        <v>20</v>
      </c>
    </row>
    <row r="229" spans="1:17">
      <c r="A229" s="65" t="str">
        <f>Table4234567[[#This Row],[Bill No]]&amp;" / "&amp;Table4234567[[#This Row],[Name]]</f>
        <v>2456 / NIPA MONDAL</v>
      </c>
      <c r="B229" s="5">
        <v>2456</v>
      </c>
      <c r="C229" s="15" t="s">
        <v>170</v>
      </c>
      <c r="D229" s="1" t="s">
        <v>171</v>
      </c>
      <c r="E229" s="1" t="s">
        <v>172</v>
      </c>
      <c r="F229" s="1" t="s">
        <v>42</v>
      </c>
      <c r="G229" s="1" t="s">
        <v>173</v>
      </c>
      <c r="H229" s="1">
        <v>4.95</v>
      </c>
      <c r="I229" s="1" t="s">
        <v>20</v>
      </c>
      <c r="J229" s="1" t="s">
        <v>20</v>
      </c>
      <c r="K229" s="1" t="s">
        <v>20</v>
      </c>
      <c r="L229" s="1" t="s">
        <v>20</v>
      </c>
      <c r="M229" s="1" t="s">
        <v>20</v>
      </c>
      <c r="N229" s="1" t="s">
        <v>20</v>
      </c>
      <c r="O229" s="1" t="s">
        <v>20</v>
      </c>
      <c r="P229" s="1" t="s">
        <v>20</v>
      </c>
      <c r="Q229" s="7" t="s">
        <v>20</v>
      </c>
    </row>
    <row r="230" spans="1:17">
      <c r="A230" s="65" t="str">
        <f>Table4234567[[#This Row],[Bill No]]&amp;" / "&amp;Table4234567[[#This Row],[Name]]</f>
        <v>2497 / SHYAMAL SAHA</v>
      </c>
      <c r="B230" s="5">
        <v>2497</v>
      </c>
      <c r="C230" s="15" t="s">
        <v>266</v>
      </c>
      <c r="D230" s="1" t="s">
        <v>297</v>
      </c>
      <c r="E230" s="1" t="s">
        <v>45</v>
      </c>
      <c r="F230" s="1" t="s">
        <v>53</v>
      </c>
      <c r="G230" s="1" t="s">
        <v>298</v>
      </c>
      <c r="H230" s="1">
        <v>5</v>
      </c>
      <c r="I230" s="1">
        <v>5013</v>
      </c>
      <c r="J230" s="1">
        <v>25065</v>
      </c>
      <c r="K230" s="1">
        <v>2000</v>
      </c>
      <c r="L230" s="1" t="s">
        <v>20</v>
      </c>
      <c r="M230" s="1">
        <v>27065</v>
      </c>
      <c r="N230" s="1">
        <v>811.95</v>
      </c>
      <c r="O230" s="1">
        <v>27876.95</v>
      </c>
      <c r="P230" s="1">
        <v>27870</v>
      </c>
      <c r="Q230" s="7">
        <v>6.95</v>
      </c>
    </row>
    <row r="231" spans="1:17">
      <c r="A231" s="65" t="str">
        <f>Table4234567[[#This Row],[Bill No]]&amp;" / "&amp;Table4234567[[#This Row],[Name]]</f>
        <v xml:space="preserve">2583 / RITA MONDAL </v>
      </c>
      <c r="B231" s="5">
        <v>2583</v>
      </c>
      <c r="C231" s="15" t="s">
        <v>433</v>
      </c>
      <c r="D231" s="1" t="s">
        <v>434</v>
      </c>
      <c r="E231" s="1" t="s">
        <v>38</v>
      </c>
      <c r="F231" s="1" t="s">
        <v>181</v>
      </c>
      <c r="G231" s="1" t="s">
        <v>435</v>
      </c>
      <c r="H231" s="1">
        <v>5.05</v>
      </c>
      <c r="I231" s="1">
        <v>4850</v>
      </c>
      <c r="J231" s="1">
        <v>24492.5</v>
      </c>
      <c r="K231" s="1">
        <v>3030</v>
      </c>
      <c r="L231" s="1" t="s">
        <v>20</v>
      </c>
      <c r="M231" s="1">
        <v>27522.5</v>
      </c>
      <c r="N231" s="1">
        <v>825.67499999999995</v>
      </c>
      <c r="O231" s="1">
        <v>28348.18</v>
      </c>
      <c r="P231" s="1">
        <v>28350</v>
      </c>
      <c r="Q231" s="7">
        <v>-1.83</v>
      </c>
    </row>
    <row r="232" spans="1:17">
      <c r="A232" s="65" t="str">
        <f>Table4234567[[#This Row],[Bill No]]&amp;" / "&amp;Table4234567[[#This Row],[Name]]</f>
        <v>2485 / SUBRATA DAS</v>
      </c>
      <c r="B232" s="5">
        <v>2485</v>
      </c>
      <c r="C232" s="15" t="s">
        <v>266</v>
      </c>
      <c r="D232" s="1" t="s">
        <v>273</v>
      </c>
      <c r="E232" s="1" t="s">
        <v>38</v>
      </c>
      <c r="F232" s="1" t="s">
        <v>247</v>
      </c>
      <c r="G232" s="1" t="s">
        <v>274</v>
      </c>
      <c r="H232" s="1">
        <v>5.07</v>
      </c>
      <c r="I232" s="1">
        <v>5013</v>
      </c>
      <c r="J232" s="1">
        <v>25415.91</v>
      </c>
      <c r="K232" s="1">
        <v>2028</v>
      </c>
      <c r="L232" s="1">
        <v>2000</v>
      </c>
      <c r="M232" s="1">
        <v>29443.91</v>
      </c>
      <c r="N232" s="1">
        <v>883.32</v>
      </c>
      <c r="O232" s="1">
        <v>30327.23</v>
      </c>
      <c r="P232" s="1">
        <v>30320</v>
      </c>
      <c r="Q232" s="7">
        <v>7.23</v>
      </c>
    </row>
    <row r="233" spans="1:17">
      <c r="A233" s="65" t="str">
        <f>Table4234567[[#This Row],[Bill No]]&amp;" / "&amp;Table4234567[[#This Row],[Name]]</f>
        <v xml:space="preserve">2624 / SUBRATA BISWAS </v>
      </c>
      <c r="B233" s="5">
        <v>2624</v>
      </c>
      <c r="C233" s="15" t="s">
        <v>551</v>
      </c>
      <c r="D233" s="1" t="s">
        <v>554</v>
      </c>
      <c r="E233" s="1" t="s">
        <v>52</v>
      </c>
      <c r="F233" s="1" t="s">
        <v>42</v>
      </c>
      <c r="G233" s="1" t="s">
        <v>555</v>
      </c>
      <c r="H233" s="1">
        <v>5.08</v>
      </c>
      <c r="I233" s="1">
        <v>4946</v>
      </c>
      <c r="J233" s="1">
        <v>25125.68</v>
      </c>
      <c r="K233" s="1">
        <v>3472</v>
      </c>
      <c r="L233" s="1">
        <v>200</v>
      </c>
      <c r="M233" s="1">
        <v>28797.68</v>
      </c>
      <c r="N233" s="1">
        <v>863.93039999999996</v>
      </c>
      <c r="O233" s="1">
        <v>29661.61</v>
      </c>
      <c r="P233" s="1">
        <v>29660</v>
      </c>
      <c r="Q233" s="7">
        <v>1.6104000000000001</v>
      </c>
    </row>
    <row r="234" spans="1:17">
      <c r="A234" s="65" t="str">
        <f>Table4234567[[#This Row],[Bill No]]&amp;" / "&amp;Table4234567[[#This Row],[Name]]</f>
        <v>2584 / RUPA SAMADER</v>
      </c>
      <c r="B234" s="5">
        <v>2584</v>
      </c>
      <c r="C234" s="14" t="s">
        <v>433</v>
      </c>
      <c r="D234" s="1" t="s">
        <v>436</v>
      </c>
      <c r="E234" s="1" t="s">
        <v>31</v>
      </c>
      <c r="F234" s="1" t="s">
        <v>437</v>
      </c>
      <c r="G234" s="1" t="s">
        <v>438</v>
      </c>
      <c r="H234" s="1">
        <v>5.15</v>
      </c>
      <c r="I234" s="1">
        <v>4850</v>
      </c>
      <c r="J234" s="1">
        <v>24977.5</v>
      </c>
      <c r="K234" s="1">
        <v>3090</v>
      </c>
      <c r="L234" s="1">
        <v>100</v>
      </c>
      <c r="M234" s="1">
        <v>28167.5</v>
      </c>
      <c r="N234" s="1">
        <v>845.02499999999998</v>
      </c>
      <c r="O234" s="1">
        <v>29012.53</v>
      </c>
      <c r="P234" s="1">
        <v>29000</v>
      </c>
      <c r="Q234" s="7">
        <v>12.53</v>
      </c>
    </row>
    <row r="235" spans="1:17">
      <c r="A235" s="65" t="str">
        <f>Table4234567[[#This Row],[Bill No]]&amp;" / "&amp;Table4234567[[#This Row],[Name]]</f>
        <v xml:space="preserve">2569 / PRIYANKA BISWAS </v>
      </c>
      <c r="B235" s="5">
        <v>2569</v>
      </c>
      <c r="C235" s="15" t="s">
        <v>399</v>
      </c>
      <c r="D235" s="1" t="s">
        <v>403</v>
      </c>
      <c r="E235" s="1" t="s">
        <v>31</v>
      </c>
      <c r="F235" s="1" t="s">
        <v>360</v>
      </c>
      <c r="G235" s="1" t="s">
        <v>404</v>
      </c>
      <c r="H235" s="1">
        <v>5.2</v>
      </c>
      <c r="I235" s="1">
        <v>5036</v>
      </c>
      <c r="J235" s="1">
        <v>26187.200000000001</v>
      </c>
      <c r="K235" s="1">
        <v>2080</v>
      </c>
      <c r="L235" s="1">
        <v>200</v>
      </c>
      <c r="M235" s="1">
        <v>28467.200000000001</v>
      </c>
      <c r="N235" s="1">
        <v>854.02</v>
      </c>
      <c r="O235" s="1">
        <v>29321.22</v>
      </c>
      <c r="P235" s="1">
        <v>29320</v>
      </c>
      <c r="Q235" s="7">
        <v>1.22</v>
      </c>
    </row>
    <row r="236" spans="1:17">
      <c r="A236" s="65" t="str">
        <f>Table4234567[[#This Row],[Bill No]]&amp;" / "&amp;Table4234567[[#This Row],[Name]]</f>
        <v xml:space="preserve">2678 / SAMARESH MONDAL </v>
      </c>
      <c r="B236" s="6">
        <v>2678</v>
      </c>
      <c r="C236" s="16" t="s">
        <v>670</v>
      </c>
      <c r="D236" s="2" t="s">
        <v>672</v>
      </c>
      <c r="E236" s="1" t="s">
        <v>45</v>
      </c>
      <c r="F236" s="2" t="s">
        <v>247</v>
      </c>
      <c r="G236" s="2" t="s">
        <v>673</v>
      </c>
      <c r="H236" s="2">
        <v>5.21</v>
      </c>
      <c r="I236" s="2">
        <v>4860</v>
      </c>
      <c r="J236" s="2">
        <v>25320.6</v>
      </c>
      <c r="K236" s="2">
        <v>3126</v>
      </c>
      <c r="L236" s="2">
        <v>1800</v>
      </c>
      <c r="M236" s="2">
        <v>30246.6</v>
      </c>
      <c r="N236" s="2">
        <v>907.4</v>
      </c>
      <c r="O236" s="2">
        <v>31154</v>
      </c>
      <c r="P236" s="2">
        <v>31000</v>
      </c>
      <c r="Q236" s="8">
        <v>154</v>
      </c>
    </row>
    <row r="237" spans="1:17">
      <c r="A237" s="65" t="str">
        <f>Table4234567[[#This Row],[Bill No]]&amp;" / "&amp;Table4234567[[#This Row],[Name]]</f>
        <v xml:space="preserve">2491 / NIMAI SARKAR </v>
      </c>
      <c r="B237" s="5">
        <v>2491</v>
      </c>
      <c r="C237" s="15" t="s">
        <v>266</v>
      </c>
      <c r="D237" s="1" t="s">
        <v>284</v>
      </c>
      <c r="E237" s="1" t="s">
        <v>17</v>
      </c>
      <c r="F237" s="1" t="s">
        <v>247</v>
      </c>
      <c r="G237" s="1" t="s">
        <v>285</v>
      </c>
      <c r="H237" s="1">
        <v>5.31</v>
      </c>
      <c r="I237" s="1">
        <v>5013</v>
      </c>
      <c r="J237" s="1">
        <v>26619.03</v>
      </c>
      <c r="K237" s="1">
        <v>2124</v>
      </c>
      <c r="L237" s="1">
        <v>1800</v>
      </c>
      <c r="M237" s="1">
        <v>30543.03</v>
      </c>
      <c r="N237" s="1">
        <v>916.29</v>
      </c>
      <c r="O237" s="1">
        <v>31459.32</v>
      </c>
      <c r="P237" s="1">
        <v>31450</v>
      </c>
      <c r="Q237" s="7">
        <v>9.32</v>
      </c>
    </row>
    <row r="238" spans="1:17">
      <c r="A238" s="65" t="str">
        <f>Table4234567[[#This Row],[Bill No]]&amp;" / "&amp;Table4234567[[#This Row],[Name]]</f>
        <v xml:space="preserve">2639 / MUJIBOR SHAK </v>
      </c>
      <c r="B238" s="6">
        <v>2639</v>
      </c>
      <c r="C238" s="17" t="s">
        <v>586</v>
      </c>
      <c r="D238" s="2" t="s">
        <v>587</v>
      </c>
      <c r="E238" s="1" t="s">
        <v>62</v>
      </c>
      <c r="F238" s="2" t="s">
        <v>39</v>
      </c>
      <c r="G238" s="2" t="s">
        <v>588</v>
      </c>
      <c r="H238" s="2">
        <v>5.31</v>
      </c>
      <c r="I238" s="2">
        <v>4946</v>
      </c>
      <c r="J238" s="2">
        <v>26263.26</v>
      </c>
      <c r="K238" s="2">
        <v>3186</v>
      </c>
      <c r="L238" s="2" t="s">
        <v>20</v>
      </c>
      <c r="M238" s="2">
        <v>29449.26</v>
      </c>
      <c r="N238" s="2">
        <v>883.48</v>
      </c>
      <c r="O238" s="2">
        <v>30332.74</v>
      </c>
      <c r="P238" s="2">
        <v>30330</v>
      </c>
      <c r="Q238" s="8">
        <v>2.74</v>
      </c>
    </row>
    <row r="239" spans="1:17">
      <c r="A239" s="65" t="str">
        <f>Table4234567[[#This Row],[Bill No]]&amp;" / "&amp;Table4234567[[#This Row],[Name]]</f>
        <v xml:space="preserve">2540 / PAYEL BISWAS </v>
      </c>
      <c r="B239" s="5">
        <v>2540</v>
      </c>
      <c r="C239" s="15" t="s">
        <v>473</v>
      </c>
      <c r="D239" s="1" t="s">
        <v>388</v>
      </c>
      <c r="E239" s="1" t="s">
        <v>57</v>
      </c>
      <c r="F239" s="1" t="s">
        <v>42</v>
      </c>
      <c r="G239" s="1" t="s">
        <v>474</v>
      </c>
      <c r="H239" s="1">
        <v>5.32</v>
      </c>
      <c r="I239" s="1">
        <v>5041</v>
      </c>
      <c r="J239" s="1">
        <v>26818</v>
      </c>
      <c r="K239" s="1">
        <v>2128</v>
      </c>
      <c r="L239" s="1">
        <v>300</v>
      </c>
      <c r="M239" s="1">
        <v>29246</v>
      </c>
      <c r="N239" s="1">
        <v>877.38</v>
      </c>
      <c r="O239" s="1">
        <v>30123.38</v>
      </c>
      <c r="P239" s="1">
        <v>30120</v>
      </c>
      <c r="Q239" s="7">
        <v>3.38</v>
      </c>
    </row>
    <row r="240" spans="1:17">
      <c r="A240" s="65" t="str">
        <f>Table4234567[[#This Row],[Bill No]]&amp;" / "&amp;Table4234567[[#This Row],[Name]]</f>
        <v xml:space="preserve">2691 / SUJATA BAIN </v>
      </c>
      <c r="B240" s="6">
        <v>2691</v>
      </c>
      <c r="C240" s="17" t="s">
        <v>686</v>
      </c>
      <c r="D240" s="2" t="s">
        <v>700</v>
      </c>
      <c r="E240" s="1" t="s">
        <v>62</v>
      </c>
      <c r="F240" s="2" t="s">
        <v>360</v>
      </c>
      <c r="G240" s="2" t="s">
        <v>701</v>
      </c>
      <c r="H240" s="2">
        <v>5.34</v>
      </c>
      <c r="I240" s="2">
        <v>4860</v>
      </c>
      <c r="J240" s="2">
        <v>25952.400000000001</v>
      </c>
      <c r="K240" s="2">
        <v>3204</v>
      </c>
      <c r="L240" s="2">
        <v>200</v>
      </c>
      <c r="M240" s="2">
        <v>29356.400000000001</v>
      </c>
      <c r="N240" s="2">
        <v>880.69</v>
      </c>
      <c r="O240" s="2">
        <v>30237.09</v>
      </c>
      <c r="P240" s="2">
        <v>30230</v>
      </c>
      <c r="Q240" s="8">
        <v>7.09</v>
      </c>
    </row>
    <row r="241" spans="1:17">
      <c r="A241" s="65" t="str">
        <f>Table4234567[[#This Row],[Bill No]]&amp;" / "&amp;Table4234567[[#This Row],[Name]]</f>
        <v xml:space="preserve">2649 / ANKIT MALAKAR </v>
      </c>
      <c r="B241" s="6">
        <v>2649</v>
      </c>
      <c r="C241" s="17" t="s">
        <v>608</v>
      </c>
      <c r="D241" s="2" t="s">
        <v>611</v>
      </c>
      <c r="E241" s="1" t="s">
        <v>57</v>
      </c>
      <c r="F241" s="2" t="s">
        <v>72</v>
      </c>
      <c r="G241" s="2" t="s">
        <v>612</v>
      </c>
      <c r="H241" s="2">
        <v>5.36</v>
      </c>
      <c r="I241" s="2">
        <v>4890</v>
      </c>
      <c r="J241" s="2">
        <v>26210.400000000001</v>
      </c>
      <c r="K241" s="2">
        <v>3216</v>
      </c>
      <c r="L241" s="2">
        <v>2000</v>
      </c>
      <c r="M241" s="2">
        <v>31426.400000000001</v>
      </c>
      <c r="N241" s="2">
        <v>942.79</v>
      </c>
      <c r="O241" s="2">
        <v>32369.19</v>
      </c>
      <c r="P241" s="2">
        <v>32300</v>
      </c>
      <c r="Q241" s="8">
        <v>69.19</v>
      </c>
    </row>
    <row r="242" spans="1:17">
      <c r="A242" s="65" t="str">
        <f>Table4234567[[#This Row],[Bill No]]&amp;" / "&amp;Table4234567[[#This Row],[Name]]</f>
        <v xml:space="preserve">2516 / MAMTA DAS </v>
      </c>
      <c r="B242" s="5">
        <v>2516</v>
      </c>
      <c r="C242" s="14" t="s">
        <v>314</v>
      </c>
      <c r="D242" s="1" t="s">
        <v>334</v>
      </c>
      <c r="E242" s="1" t="s">
        <v>31</v>
      </c>
      <c r="F242" s="1" t="s">
        <v>181</v>
      </c>
      <c r="G242" s="1" t="s">
        <v>335</v>
      </c>
      <c r="H242" s="1">
        <v>5.48</v>
      </c>
      <c r="I242" s="1">
        <v>5003</v>
      </c>
      <c r="J242" s="1">
        <v>27416.44</v>
      </c>
      <c r="K242" s="1">
        <v>2192</v>
      </c>
      <c r="L242" s="1" t="s">
        <v>20</v>
      </c>
      <c r="M242" s="1">
        <v>29608.44</v>
      </c>
      <c r="N242" s="1">
        <v>888.25</v>
      </c>
      <c r="O242" s="1">
        <v>30496.69</v>
      </c>
      <c r="P242" s="1">
        <v>30490</v>
      </c>
      <c r="Q242" s="7">
        <v>6.69</v>
      </c>
    </row>
    <row r="243" spans="1:17">
      <c r="A243" s="65" t="str">
        <f>Table4234567[[#This Row],[Bill No]]&amp;" / "&amp;Table4234567[[#This Row],[Name]]</f>
        <v xml:space="preserve">2498 / SUSANTA KUNDU </v>
      </c>
      <c r="B243" s="5">
        <v>2498</v>
      </c>
      <c r="C243" s="14" t="s">
        <v>266</v>
      </c>
      <c r="D243" s="1" t="s">
        <v>299</v>
      </c>
      <c r="E243" s="1" t="s">
        <v>48</v>
      </c>
      <c r="F243" s="1" t="s">
        <v>181</v>
      </c>
      <c r="G243" s="1" t="s">
        <v>300</v>
      </c>
      <c r="H243" s="1">
        <v>5.5</v>
      </c>
      <c r="I243" s="1">
        <v>5013</v>
      </c>
      <c r="J243" s="1">
        <v>27571.5</v>
      </c>
      <c r="K243" s="1">
        <v>2200</v>
      </c>
      <c r="L243" s="1" t="s">
        <v>20</v>
      </c>
      <c r="M243" s="1">
        <v>29771.5</v>
      </c>
      <c r="N243" s="1">
        <v>893.15</v>
      </c>
      <c r="O243" s="1">
        <v>30664.65</v>
      </c>
      <c r="P243" s="1">
        <v>30660</v>
      </c>
      <c r="Q243" s="7">
        <v>4.6500000000000004</v>
      </c>
    </row>
    <row r="244" spans="1:17">
      <c r="A244" s="65" t="str">
        <f>Table4234567[[#This Row],[Bill No]]&amp;" / "&amp;Table4234567[[#This Row],[Name]]</f>
        <v xml:space="preserve">2511 / MOUMITA BISWAS </v>
      </c>
      <c r="B244" s="5">
        <v>2511</v>
      </c>
      <c r="C244" s="15" t="s">
        <v>314</v>
      </c>
      <c r="D244" s="1" t="s">
        <v>325</v>
      </c>
      <c r="E244" s="1" t="s">
        <v>17</v>
      </c>
      <c r="F244" s="1" t="s">
        <v>271</v>
      </c>
      <c r="G244" s="1" t="s">
        <v>326</v>
      </c>
      <c r="H244" s="1">
        <v>5.67</v>
      </c>
      <c r="I244" s="1">
        <v>5003</v>
      </c>
      <c r="J244" s="1">
        <v>28367.01</v>
      </c>
      <c r="K244" s="1">
        <v>3128</v>
      </c>
      <c r="L244" s="1" t="s">
        <v>20</v>
      </c>
      <c r="M244" s="1">
        <v>31495.01</v>
      </c>
      <c r="N244" s="1">
        <v>944.85</v>
      </c>
      <c r="O244" s="1">
        <v>32439.86</v>
      </c>
      <c r="P244" s="1">
        <v>32400</v>
      </c>
      <c r="Q244" s="7">
        <v>39.86</v>
      </c>
    </row>
    <row r="245" spans="1:17">
      <c r="A245" s="65" t="str">
        <f>Table4234567[[#This Row],[Bill No]]&amp;" / "&amp;Table4234567[[#This Row],[Name]]</f>
        <v>2523 / SHIPRA SAFRA</v>
      </c>
      <c r="B245" s="5">
        <v>2523</v>
      </c>
      <c r="C245" s="15" t="s">
        <v>314</v>
      </c>
      <c r="D245" s="1" t="s">
        <v>348</v>
      </c>
      <c r="E245" s="1" t="s">
        <v>65</v>
      </c>
      <c r="F245" s="1" t="s">
        <v>247</v>
      </c>
      <c r="G245" s="1" t="s">
        <v>349</v>
      </c>
      <c r="H245" s="1">
        <v>5.72</v>
      </c>
      <c r="I245" s="1">
        <v>5003</v>
      </c>
      <c r="J245" s="1">
        <v>28617.16</v>
      </c>
      <c r="K245" s="1">
        <v>2288</v>
      </c>
      <c r="L245" s="1">
        <v>1800</v>
      </c>
      <c r="M245" s="1">
        <v>32705.16</v>
      </c>
      <c r="N245" s="1">
        <v>981.15</v>
      </c>
      <c r="O245" s="1">
        <v>33686.31</v>
      </c>
      <c r="P245" s="1">
        <v>33680</v>
      </c>
      <c r="Q245" s="7">
        <v>6.31</v>
      </c>
    </row>
    <row r="246" spans="1:17">
      <c r="A246" s="65" t="str">
        <f>Table4234567[[#This Row],[Bill No]]&amp;" / "&amp;Table4234567[[#This Row],[Name]]</f>
        <v>2462 / BABU MONDAL</v>
      </c>
      <c r="B246" s="5">
        <v>2462</v>
      </c>
      <c r="C246" s="14" t="s">
        <v>193</v>
      </c>
      <c r="D246" s="1" t="s">
        <v>197</v>
      </c>
      <c r="E246" s="1" t="s">
        <v>198</v>
      </c>
      <c r="F246" s="1" t="s">
        <v>157</v>
      </c>
      <c r="G246" s="1" t="s">
        <v>199</v>
      </c>
      <c r="H246" s="1">
        <v>6.02</v>
      </c>
      <c r="I246" s="1" t="s">
        <v>20</v>
      </c>
      <c r="J246" s="1" t="s">
        <v>20</v>
      </c>
      <c r="K246" s="1" t="s">
        <v>20</v>
      </c>
      <c r="L246" s="1" t="s">
        <v>20</v>
      </c>
      <c r="M246" s="1" t="s">
        <v>20</v>
      </c>
      <c r="N246" s="1" t="s">
        <v>20</v>
      </c>
      <c r="O246" s="1" t="s">
        <v>20</v>
      </c>
      <c r="P246" s="1" t="s">
        <v>20</v>
      </c>
      <c r="Q246" s="7" t="s">
        <v>20</v>
      </c>
    </row>
    <row r="247" spans="1:17">
      <c r="A247" s="65" t="str">
        <f>Table4234567[[#This Row],[Bill No]]&amp;" / "&amp;Table4234567[[#This Row],[Name]]</f>
        <v xml:space="preserve">2515 / SWAPAN BISWAS </v>
      </c>
      <c r="B247" s="5">
        <v>2515</v>
      </c>
      <c r="C247" s="15" t="s">
        <v>314</v>
      </c>
      <c r="D247" s="1" t="s">
        <v>56</v>
      </c>
      <c r="E247" s="1" t="s">
        <v>38</v>
      </c>
      <c r="F247" s="1" t="s">
        <v>27</v>
      </c>
      <c r="G247" s="1" t="s">
        <v>333</v>
      </c>
      <c r="H247" s="1">
        <v>6.13</v>
      </c>
      <c r="I247" s="1">
        <v>5003</v>
      </c>
      <c r="J247" s="1">
        <v>30668.39</v>
      </c>
      <c r="K247" s="1">
        <v>2452</v>
      </c>
      <c r="L247" s="1" t="s">
        <v>20</v>
      </c>
      <c r="M247" s="1">
        <v>33120.39</v>
      </c>
      <c r="N247" s="1">
        <v>993.61</v>
      </c>
      <c r="O247" s="1">
        <v>34114</v>
      </c>
      <c r="P247" s="1">
        <v>34100</v>
      </c>
      <c r="Q247" s="7">
        <v>14</v>
      </c>
    </row>
    <row r="248" spans="1:17">
      <c r="A248" s="65" t="str">
        <f>Table4234567[[#This Row],[Bill No]]&amp;" / "&amp;Table4234567[[#This Row],[Name]]</f>
        <v xml:space="preserve">2630 / JOYEETA PAUL </v>
      </c>
      <c r="B248" s="5">
        <v>2630</v>
      </c>
      <c r="C248" s="15" t="s">
        <v>567</v>
      </c>
      <c r="D248" s="1" t="s">
        <v>568</v>
      </c>
      <c r="E248" s="1" t="s">
        <v>31</v>
      </c>
      <c r="F248" s="1" t="s">
        <v>72</v>
      </c>
      <c r="G248" s="1" t="s">
        <v>569</v>
      </c>
      <c r="H248" s="1">
        <v>6.13</v>
      </c>
      <c r="I248" s="1">
        <v>4932</v>
      </c>
      <c r="J248" s="1">
        <v>30233.16</v>
      </c>
      <c r="K248" s="1">
        <v>3678</v>
      </c>
      <c r="L248" s="1">
        <v>2000</v>
      </c>
      <c r="M248" s="1">
        <v>35911.160000000003</v>
      </c>
      <c r="N248" s="1">
        <v>1077.3348000000001</v>
      </c>
      <c r="O248" s="1">
        <v>36988.495000000003</v>
      </c>
      <c r="P248" s="1">
        <v>36980</v>
      </c>
      <c r="Q248" s="7">
        <v>8.4947999999999997</v>
      </c>
    </row>
    <row r="249" spans="1:17">
      <c r="A249" s="65" t="str">
        <f>Table4234567[[#This Row],[Bill No]]&amp;" / "&amp;Table4234567[[#This Row],[Name]]</f>
        <v>2705 / DEBIKA BISWAS</v>
      </c>
      <c r="B249" s="6">
        <v>2705</v>
      </c>
      <c r="C249" s="17" t="s">
        <v>729</v>
      </c>
      <c r="D249" s="2" t="s">
        <v>730</v>
      </c>
      <c r="E249" s="1" t="s">
        <v>69</v>
      </c>
      <c r="F249" s="2" t="s">
        <v>437</v>
      </c>
      <c r="G249" s="2" t="s">
        <v>731</v>
      </c>
      <c r="H249" s="2">
        <v>6.17</v>
      </c>
      <c r="I249" s="2">
        <v>4860</v>
      </c>
      <c r="J249" s="2">
        <v>29986.2</v>
      </c>
      <c r="K249" s="2">
        <v>3085</v>
      </c>
      <c r="L249" s="2">
        <v>80</v>
      </c>
      <c r="M249" s="2">
        <v>33151.199999999997</v>
      </c>
      <c r="N249" s="2">
        <v>994.54</v>
      </c>
      <c r="O249" s="2">
        <v>34145.74</v>
      </c>
      <c r="P249" s="2">
        <v>34136</v>
      </c>
      <c r="Q249" s="8">
        <v>9.74</v>
      </c>
    </row>
    <row r="250" spans="1:17">
      <c r="A250" s="65" t="str">
        <f>Table4234567[[#This Row],[Bill No]]&amp;" / "&amp;Table4234567[[#This Row],[Name]]</f>
        <v xml:space="preserve">2620 / RUPA SAMADDER </v>
      </c>
      <c r="B250" s="5">
        <v>2620</v>
      </c>
      <c r="C250" s="15" t="s">
        <v>542</v>
      </c>
      <c r="D250" s="1" t="s">
        <v>543</v>
      </c>
      <c r="E250" s="1" t="s">
        <v>38</v>
      </c>
      <c r="F250" s="1" t="s">
        <v>372</v>
      </c>
      <c r="G250" s="1" t="s">
        <v>544</v>
      </c>
      <c r="H250" s="1">
        <v>6.18</v>
      </c>
      <c r="I250" s="1">
        <v>4850</v>
      </c>
      <c r="J250" s="1">
        <v>29973</v>
      </c>
      <c r="K250" s="1">
        <v>2472</v>
      </c>
      <c r="L250" s="1">
        <v>80</v>
      </c>
      <c r="M250" s="1">
        <v>32525</v>
      </c>
      <c r="N250" s="1">
        <v>975.75</v>
      </c>
      <c r="O250" s="1">
        <v>33500.75</v>
      </c>
      <c r="P250" s="1">
        <v>33500</v>
      </c>
      <c r="Q250" s="7">
        <v>0.75</v>
      </c>
    </row>
    <row r="251" spans="1:17">
      <c r="A251" s="65" t="str">
        <f>Table4234567[[#This Row],[Bill No]]&amp;" / "&amp;Table4234567[[#This Row],[Name]]</f>
        <v xml:space="preserve">2622 / PULAK MONDAL </v>
      </c>
      <c r="B251" s="5">
        <v>2622</v>
      </c>
      <c r="C251" s="15" t="s">
        <v>548</v>
      </c>
      <c r="D251" s="1" t="s">
        <v>549</v>
      </c>
      <c r="E251" s="1" t="s">
        <v>45</v>
      </c>
      <c r="F251" s="1" t="s">
        <v>72</v>
      </c>
      <c r="G251" s="1" t="s">
        <v>550</v>
      </c>
      <c r="H251" s="1">
        <v>6.22</v>
      </c>
      <c r="I251" s="1">
        <v>4904</v>
      </c>
      <c r="J251" s="1">
        <v>30502.880000000001</v>
      </c>
      <c r="K251" s="1">
        <v>3732</v>
      </c>
      <c r="L251" s="1">
        <v>2500</v>
      </c>
      <c r="M251" s="1">
        <v>36734.879999999997</v>
      </c>
      <c r="N251" s="1">
        <v>1102.0463999999999</v>
      </c>
      <c r="O251" s="1">
        <v>37836.925999999999</v>
      </c>
      <c r="P251" s="1">
        <v>37800</v>
      </c>
      <c r="Q251" s="7">
        <v>36.926400000000001</v>
      </c>
    </row>
    <row r="252" spans="1:17">
      <c r="A252" s="65" t="str">
        <f>Table4234567[[#This Row],[Bill No]]&amp;" / "&amp;Table4234567[[#This Row],[Name]]</f>
        <v xml:space="preserve">2481 / APASNA DAS </v>
      </c>
      <c r="B252" s="5">
        <v>2481</v>
      </c>
      <c r="C252" s="15" t="s">
        <v>261</v>
      </c>
      <c r="D252" s="1" t="s">
        <v>262</v>
      </c>
      <c r="E252" s="1" t="s">
        <v>57</v>
      </c>
      <c r="F252" s="1" t="s">
        <v>247</v>
      </c>
      <c r="G252" s="1" t="s">
        <v>263</v>
      </c>
      <c r="H252" s="1">
        <v>6.27</v>
      </c>
      <c r="I252" s="1">
        <v>4999</v>
      </c>
      <c r="J252" s="1">
        <v>31343.73</v>
      </c>
      <c r="K252" s="1">
        <v>2108</v>
      </c>
      <c r="L252" s="1">
        <v>2000</v>
      </c>
      <c r="M252" s="1">
        <v>35451.730000000003</v>
      </c>
      <c r="N252" s="1">
        <v>1063.55</v>
      </c>
      <c r="O252" s="1">
        <v>36515.279999999999</v>
      </c>
      <c r="P252" s="1">
        <v>36500</v>
      </c>
      <c r="Q252" s="7">
        <v>15.28</v>
      </c>
    </row>
    <row r="253" spans="1:17">
      <c r="A253" s="65" t="str">
        <f>Table4234567[[#This Row],[Bill No]]&amp;" / "&amp;Table4234567[[#This Row],[Name]]</f>
        <v xml:space="preserve">2517 / PUJA SARDER </v>
      </c>
      <c r="B253" s="5">
        <v>2517</v>
      </c>
      <c r="C253" s="15" t="s">
        <v>314</v>
      </c>
      <c r="D253" s="1" t="s">
        <v>336</v>
      </c>
      <c r="E253" s="1" t="s">
        <v>45</v>
      </c>
      <c r="F253" s="1" t="s">
        <v>181</v>
      </c>
      <c r="G253" s="1" t="s">
        <v>337</v>
      </c>
      <c r="H253" s="1">
        <v>6.49</v>
      </c>
      <c r="I253" s="1">
        <v>5003</v>
      </c>
      <c r="J253" s="1">
        <v>32469.47</v>
      </c>
      <c r="K253" s="1">
        <v>2596</v>
      </c>
      <c r="L253" s="1" t="s">
        <v>20</v>
      </c>
      <c r="M253" s="1">
        <v>35065.47</v>
      </c>
      <c r="N253" s="1">
        <v>1051.96</v>
      </c>
      <c r="O253" s="1">
        <v>36117.43</v>
      </c>
      <c r="P253" s="1">
        <v>36100</v>
      </c>
      <c r="Q253" s="7">
        <v>17.43</v>
      </c>
    </row>
    <row r="254" spans="1:17">
      <c r="A254" s="65" t="str">
        <f>Table4234567[[#This Row],[Bill No]]&amp;" / "&amp;Table4234567[[#This Row],[Name]]</f>
        <v xml:space="preserve">2689 / BIPLOB  BISWAS </v>
      </c>
      <c r="B254" s="6">
        <v>2689</v>
      </c>
      <c r="C254" s="17" t="s">
        <v>686</v>
      </c>
      <c r="D254" s="2" t="s">
        <v>695</v>
      </c>
      <c r="E254" s="1" t="s">
        <v>57</v>
      </c>
      <c r="F254" s="2" t="s">
        <v>584</v>
      </c>
      <c r="G254" s="2" t="s">
        <v>696</v>
      </c>
      <c r="H254" s="2">
        <v>6.49</v>
      </c>
      <c r="I254" s="2">
        <v>4860</v>
      </c>
      <c r="J254" s="2">
        <v>31541.4</v>
      </c>
      <c r="K254" s="2">
        <v>4404</v>
      </c>
      <c r="L254" s="2" t="s">
        <v>20</v>
      </c>
      <c r="M254" s="2">
        <v>35945.4</v>
      </c>
      <c r="N254" s="2">
        <v>1078.3599999999999</v>
      </c>
      <c r="O254" s="2">
        <v>37023.760000000002</v>
      </c>
      <c r="P254" s="2">
        <v>37000</v>
      </c>
      <c r="Q254" s="8">
        <v>23.76</v>
      </c>
    </row>
    <row r="255" spans="1:17">
      <c r="A255" s="65" t="str">
        <f>Table4234567[[#This Row],[Bill No]]&amp;" / "&amp;Table4234567[[#This Row],[Name]]</f>
        <v xml:space="preserve">2698 / SANGIT BALA </v>
      </c>
      <c r="B255" s="6">
        <v>2698</v>
      </c>
      <c r="C255" s="16" t="s">
        <v>707</v>
      </c>
      <c r="D255" s="2" t="s">
        <v>715</v>
      </c>
      <c r="E255" s="1" t="s">
        <v>45</v>
      </c>
      <c r="F255" s="2" t="s">
        <v>181</v>
      </c>
      <c r="G255" s="2" t="s">
        <v>716</v>
      </c>
      <c r="H255" s="2">
        <v>6.5</v>
      </c>
      <c r="I255" s="2">
        <v>4850</v>
      </c>
      <c r="J255" s="2">
        <v>31525</v>
      </c>
      <c r="K255" s="2">
        <v>3900</v>
      </c>
      <c r="L255" s="2" t="s">
        <v>20</v>
      </c>
      <c r="M255" s="2">
        <v>35425</v>
      </c>
      <c r="N255" s="2">
        <v>1062.75</v>
      </c>
      <c r="O255" s="2">
        <v>36487.75</v>
      </c>
      <c r="P255" s="2">
        <v>36480</v>
      </c>
      <c r="Q255" s="8">
        <v>7.75</v>
      </c>
    </row>
    <row r="256" spans="1:17">
      <c r="A256" s="65" t="str">
        <f>Table4234567[[#This Row],[Bill No]]&amp;" / "&amp;Table4234567[[#This Row],[Name]]</f>
        <v>2462 / BABU MONDAL</v>
      </c>
      <c r="B256" s="5">
        <v>2462</v>
      </c>
      <c r="C256" s="14" t="s">
        <v>193</v>
      </c>
      <c r="D256" s="1" t="s">
        <v>197</v>
      </c>
      <c r="E256" s="1" t="s">
        <v>198</v>
      </c>
      <c r="F256" s="1" t="s">
        <v>201</v>
      </c>
      <c r="G256" s="1" t="s">
        <v>202</v>
      </c>
      <c r="H256" s="1">
        <v>6.67</v>
      </c>
      <c r="I256" s="1">
        <v>5008</v>
      </c>
      <c r="J256" s="1">
        <v>88291.04</v>
      </c>
      <c r="K256" s="1">
        <v>10578</v>
      </c>
      <c r="L256" s="1">
        <v>300</v>
      </c>
      <c r="M256" s="1">
        <v>99169.04</v>
      </c>
      <c r="N256" s="1">
        <v>2975.07</v>
      </c>
      <c r="O256" s="1">
        <v>102144.11</v>
      </c>
      <c r="P256" s="1">
        <v>102144</v>
      </c>
      <c r="Q256" s="7">
        <v>0.11</v>
      </c>
    </row>
    <row r="257" spans="1:17">
      <c r="A257" s="65" t="str">
        <f>Table4234567[[#This Row],[Bill No]]&amp;" / "&amp;Table4234567[[#This Row],[Name]]</f>
        <v>2653 / CHATTORANJAN MUKHARJEE</v>
      </c>
      <c r="B257" s="6">
        <v>2653</v>
      </c>
      <c r="C257" s="17" t="s">
        <v>608</v>
      </c>
      <c r="D257" s="2" t="s">
        <v>619</v>
      </c>
      <c r="E257" s="1" t="s">
        <v>69</v>
      </c>
      <c r="F257" s="2" t="s">
        <v>372</v>
      </c>
      <c r="G257" s="2" t="s">
        <v>620</v>
      </c>
      <c r="H257" s="2">
        <v>6.71</v>
      </c>
      <c r="I257" s="2">
        <v>4890</v>
      </c>
      <c r="J257" s="2">
        <v>32811.9</v>
      </c>
      <c r="K257" s="2">
        <v>4026</v>
      </c>
      <c r="L257" s="2">
        <v>100</v>
      </c>
      <c r="M257" s="2">
        <v>36937.9</v>
      </c>
      <c r="N257" s="2">
        <v>1108.1400000000001</v>
      </c>
      <c r="O257" s="2">
        <v>38046.04</v>
      </c>
      <c r="P257" s="2">
        <v>38040</v>
      </c>
      <c r="Q257" s="8">
        <v>6.04</v>
      </c>
    </row>
    <row r="258" spans="1:17">
      <c r="A258" s="65" t="str">
        <f>Table4234567[[#This Row],[Bill No]]&amp;" / "&amp;Table4234567[[#This Row],[Name]]</f>
        <v>2447 / SANJAY BANARJEE</v>
      </c>
      <c r="B258" s="5">
        <v>2447</v>
      </c>
      <c r="C258" s="15" t="s">
        <v>134</v>
      </c>
      <c r="D258" s="1" t="s">
        <v>135</v>
      </c>
      <c r="E258" s="1" t="s">
        <v>136</v>
      </c>
      <c r="F258" s="1" t="s">
        <v>39</v>
      </c>
      <c r="G258" s="1" t="s">
        <v>137</v>
      </c>
      <c r="H258" s="1">
        <v>6.93</v>
      </c>
      <c r="I258" s="1">
        <v>5023</v>
      </c>
      <c r="J258" s="1">
        <v>34809.39</v>
      </c>
      <c r="K258" s="1">
        <v>4158</v>
      </c>
      <c r="L258" s="1" t="s">
        <v>20</v>
      </c>
      <c r="M258" s="1">
        <v>38967.39</v>
      </c>
      <c r="N258" s="1">
        <v>1169.02</v>
      </c>
      <c r="O258" s="1">
        <v>40136.410000000003</v>
      </c>
      <c r="P258" s="1">
        <v>40080</v>
      </c>
      <c r="Q258" s="7">
        <v>56.41</v>
      </c>
    </row>
    <row r="259" spans="1:17">
      <c r="A259" s="65" t="str">
        <f>Table4234567[[#This Row],[Bill No]]&amp;" / "&amp;Table4234567[[#This Row],[Name]]</f>
        <v>2490 / SUKUMAR HALDER</v>
      </c>
      <c r="B259" s="5">
        <v>2490</v>
      </c>
      <c r="C259" s="14" t="s">
        <v>266</v>
      </c>
      <c r="D259" s="1" t="s">
        <v>282</v>
      </c>
      <c r="E259" s="1" t="s">
        <v>87</v>
      </c>
      <c r="F259" s="1" t="s">
        <v>181</v>
      </c>
      <c r="G259" s="1" t="s">
        <v>283</v>
      </c>
      <c r="H259" s="1">
        <v>6.99</v>
      </c>
      <c r="I259" s="1">
        <v>5013</v>
      </c>
      <c r="J259" s="1">
        <v>35040.870000000003</v>
      </c>
      <c r="K259" s="1">
        <v>2796</v>
      </c>
      <c r="L259" s="1" t="s">
        <v>20</v>
      </c>
      <c r="M259" s="1">
        <v>37836.870000000003</v>
      </c>
      <c r="N259" s="1">
        <v>1135.1099999999999</v>
      </c>
      <c r="O259" s="1">
        <v>38971.980000000003</v>
      </c>
      <c r="P259" s="1">
        <v>38970</v>
      </c>
      <c r="Q259" s="7">
        <v>1.98</v>
      </c>
    </row>
    <row r="260" spans="1:17">
      <c r="A260" s="65" t="str">
        <f>Table4234567[[#This Row],[Bill No]]&amp;" / "&amp;Table4234567[[#This Row],[Name]]</f>
        <v xml:space="preserve">2669 / SAMPA BISWAS </v>
      </c>
      <c r="B260" s="6">
        <v>2669</v>
      </c>
      <c r="C260" s="17" t="s">
        <v>650</v>
      </c>
      <c r="D260" s="2" t="s">
        <v>655</v>
      </c>
      <c r="E260" s="1" t="s">
        <v>57</v>
      </c>
      <c r="F260" s="2" t="s">
        <v>271</v>
      </c>
      <c r="G260" s="2" t="s">
        <v>656</v>
      </c>
      <c r="H260" s="2">
        <v>7.22</v>
      </c>
      <c r="I260" s="2">
        <v>4890</v>
      </c>
      <c r="J260" s="2">
        <v>35305.800000000003</v>
      </c>
      <c r="K260" s="2">
        <v>4332</v>
      </c>
      <c r="L260" s="2">
        <v>100</v>
      </c>
      <c r="M260" s="2">
        <v>39737.800000000003</v>
      </c>
      <c r="N260" s="2">
        <v>1192.1300000000001</v>
      </c>
      <c r="O260" s="2">
        <v>40929.93</v>
      </c>
      <c r="P260" s="2">
        <v>40800</v>
      </c>
      <c r="Q260" s="8">
        <v>129.93</v>
      </c>
    </row>
    <row r="261" spans="1:17">
      <c r="A261" s="65" t="str">
        <f>Table4234567[[#This Row],[Bill No]]&amp;" / "&amp;Table4234567[[#This Row],[Name]]</f>
        <v xml:space="preserve">2556 / TARUN MONDAL </v>
      </c>
      <c r="B261" s="5">
        <v>2556</v>
      </c>
      <c r="C261" s="14" t="s">
        <v>314</v>
      </c>
      <c r="D261" s="1" t="s">
        <v>366</v>
      </c>
      <c r="E261" s="1" t="s">
        <v>35</v>
      </c>
      <c r="F261" s="1" t="s">
        <v>22</v>
      </c>
      <c r="G261" s="1" t="s">
        <v>367</v>
      </c>
      <c r="H261" s="1">
        <v>7.36</v>
      </c>
      <c r="I261" s="1">
        <v>5003</v>
      </c>
      <c r="J261" s="1">
        <v>36822.080000000002</v>
      </c>
      <c r="K261" s="1">
        <v>4408</v>
      </c>
      <c r="L261" s="1">
        <v>250</v>
      </c>
      <c r="M261" s="1">
        <v>41480.080000000002</v>
      </c>
      <c r="N261" s="1">
        <v>1244.4000000000001</v>
      </c>
      <c r="O261" s="1">
        <v>42724.480000000003</v>
      </c>
      <c r="P261" s="1">
        <v>42600</v>
      </c>
      <c r="Q261" s="7">
        <v>124.48</v>
      </c>
    </row>
    <row r="262" spans="1:17">
      <c r="A262" s="65" t="str">
        <f>Table4234567[[#This Row],[Bill No]]&amp;" / "&amp;Table4234567[[#This Row],[Name]]</f>
        <v xml:space="preserve">2709 / BALARAM GUNGULY </v>
      </c>
      <c r="B262" s="6">
        <v>2709</v>
      </c>
      <c r="C262" s="17" t="s">
        <v>729</v>
      </c>
      <c r="D262" s="2" t="s">
        <v>738</v>
      </c>
      <c r="E262" s="1" t="s">
        <v>57</v>
      </c>
      <c r="F262" s="2" t="s">
        <v>181</v>
      </c>
      <c r="G262" s="2" t="s">
        <v>739</v>
      </c>
      <c r="H262" s="2">
        <v>7.37</v>
      </c>
      <c r="I262" s="2">
        <v>4830</v>
      </c>
      <c r="J262" s="2">
        <v>35597.1</v>
      </c>
      <c r="K262" s="2">
        <v>3095</v>
      </c>
      <c r="L262" s="2" t="s">
        <v>20</v>
      </c>
      <c r="M262" s="2">
        <v>38692.1</v>
      </c>
      <c r="N262" s="2">
        <v>1160.76</v>
      </c>
      <c r="O262" s="2">
        <v>39852.86</v>
      </c>
      <c r="P262" s="2">
        <v>39850</v>
      </c>
      <c r="Q262" s="8">
        <v>2.86</v>
      </c>
    </row>
    <row r="263" spans="1:17">
      <c r="A263" s="65" t="str">
        <f>Table4234567[[#This Row],[Bill No]]&amp;" / "&amp;Table4234567[[#This Row],[Name]]</f>
        <v xml:space="preserve">2421 / SUDHA HALDER </v>
      </c>
      <c r="B263" s="5">
        <v>2421</v>
      </c>
      <c r="C263" s="15" t="s">
        <v>33</v>
      </c>
      <c r="D263" s="1" t="s">
        <v>44</v>
      </c>
      <c r="E263" s="1" t="s">
        <v>45</v>
      </c>
      <c r="F263" s="1" t="s">
        <v>27</v>
      </c>
      <c r="G263" s="1" t="s">
        <v>46</v>
      </c>
      <c r="H263" s="1">
        <v>7.43</v>
      </c>
      <c r="I263" s="1">
        <v>5033</v>
      </c>
      <c r="J263" s="1">
        <v>37395.19</v>
      </c>
      <c r="K263" s="1">
        <v>4458</v>
      </c>
      <c r="L263" s="1" t="s">
        <v>20</v>
      </c>
      <c r="M263" s="1">
        <v>41853.19</v>
      </c>
      <c r="N263" s="1">
        <v>1255.56</v>
      </c>
      <c r="O263" s="1">
        <v>43108.75</v>
      </c>
      <c r="P263" s="1">
        <v>43100</v>
      </c>
      <c r="Q263" s="7">
        <v>8.75</v>
      </c>
    </row>
    <row r="264" spans="1:17">
      <c r="A264" s="65" t="str">
        <f>Table4234567[[#This Row],[Bill No]]&amp;" / "&amp;Table4234567[[#This Row],[Name]]</f>
        <v xml:space="preserve">2606 / BARSA BISWAS </v>
      </c>
      <c r="B264" s="5">
        <v>2606</v>
      </c>
      <c r="C264" s="15" t="s">
        <v>505</v>
      </c>
      <c r="D264" s="1" t="s">
        <v>509</v>
      </c>
      <c r="E264" s="1" t="s">
        <v>31</v>
      </c>
      <c r="F264" s="1" t="s">
        <v>39</v>
      </c>
      <c r="G264" s="1" t="s">
        <v>510</v>
      </c>
      <c r="H264" s="1">
        <v>7.46</v>
      </c>
      <c r="I264" s="1">
        <v>4851</v>
      </c>
      <c r="J264" s="1">
        <v>36188.46</v>
      </c>
      <c r="K264" s="1">
        <v>2909.4</v>
      </c>
      <c r="L264" s="1" t="s">
        <v>20</v>
      </c>
      <c r="M264" s="1">
        <v>39097.86</v>
      </c>
      <c r="N264" s="1">
        <v>1172.9358</v>
      </c>
      <c r="O264" s="1">
        <v>40270.796000000002</v>
      </c>
      <c r="P264" s="1">
        <v>40260</v>
      </c>
      <c r="Q264" s="7">
        <v>10.7958</v>
      </c>
    </row>
    <row r="265" spans="1:17">
      <c r="A265" s="65" t="str">
        <f>Table4234567[[#This Row],[Bill No]]&amp;" / "&amp;Table4234567[[#This Row],[Name]]</f>
        <v xml:space="preserve">2667 / PIU ROY </v>
      </c>
      <c r="B265" s="6">
        <v>2667</v>
      </c>
      <c r="C265" s="17" t="s">
        <v>650</v>
      </c>
      <c r="D265" s="2" t="s">
        <v>651</v>
      </c>
      <c r="E265" s="1" t="s">
        <v>48</v>
      </c>
      <c r="F265" s="2" t="s">
        <v>181</v>
      </c>
      <c r="G265" s="2" t="s">
        <v>652</v>
      </c>
      <c r="H265" s="2">
        <v>7.46</v>
      </c>
      <c r="I265" s="2">
        <v>4833</v>
      </c>
      <c r="J265" s="2">
        <v>36054.18</v>
      </c>
      <c r="K265" s="2">
        <v>4476</v>
      </c>
      <c r="L265" s="2" t="s">
        <v>20</v>
      </c>
      <c r="M265" s="2">
        <v>40530.18</v>
      </c>
      <c r="N265" s="2">
        <v>1215.9100000000001</v>
      </c>
      <c r="O265" s="2">
        <v>41746.089999999997</v>
      </c>
      <c r="P265" s="2">
        <v>41740</v>
      </c>
      <c r="Q265" s="8">
        <v>6.09</v>
      </c>
    </row>
    <row r="266" spans="1:17">
      <c r="A266" s="65" t="str">
        <f>Table4234567[[#This Row],[Bill No]]&amp;" / "&amp;Table4234567[[#This Row],[Name]]</f>
        <v xml:space="preserve">2681 / ARUN CHOWDHARY </v>
      </c>
      <c r="B266" s="6">
        <v>2681</v>
      </c>
      <c r="C266" s="17" t="s">
        <v>670</v>
      </c>
      <c r="D266" s="2" t="s">
        <v>642</v>
      </c>
      <c r="E266" s="1" t="s">
        <v>57</v>
      </c>
      <c r="F266" s="2" t="s">
        <v>72</v>
      </c>
      <c r="G266" s="2" t="s">
        <v>678</v>
      </c>
      <c r="H266" s="2">
        <v>7.65</v>
      </c>
      <c r="I266" s="2">
        <v>4860</v>
      </c>
      <c r="J266" s="2">
        <v>37179</v>
      </c>
      <c r="K266" s="2">
        <v>4590</v>
      </c>
      <c r="L266" s="2">
        <v>1800</v>
      </c>
      <c r="M266" s="2">
        <v>43569</v>
      </c>
      <c r="N266" s="2">
        <v>1307.07</v>
      </c>
      <c r="O266" s="2">
        <v>44876.07</v>
      </c>
      <c r="P266" s="2">
        <v>44876</v>
      </c>
      <c r="Q266" s="8">
        <v>7.0000000000000007E-2</v>
      </c>
    </row>
    <row r="267" spans="1:17">
      <c r="A267" s="65" t="str">
        <f>Table4234567[[#This Row],[Bill No]]&amp;" / "&amp;Table4234567[[#This Row],[Name]]</f>
        <v xml:space="preserve">2521 / KINKAR  MONDAL </v>
      </c>
      <c r="B267" s="5">
        <v>2521</v>
      </c>
      <c r="C267" s="15" t="s">
        <v>314</v>
      </c>
      <c r="D267" s="1" t="s">
        <v>342</v>
      </c>
      <c r="E267" s="1" t="s">
        <v>57</v>
      </c>
      <c r="F267" s="1" t="s">
        <v>344</v>
      </c>
      <c r="G267" s="1" t="s">
        <v>345</v>
      </c>
      <c r="H267" s="1">
        <v>7.7</v>
      </c>
      <c r="I267" s="1">
        <v>5003</v>
      </c>
      <c r="J267" s="1">
        <v>38523.1</v>
      </c>
      <c r="K267" s="1">
        <v>3724</v>
      </c>
      <c r="L267" s="1" t="s">
        <v>20</v>
      </c>
      <c r="M267" s="1">
        <v>42247.1</v>
      </c>
      <c r="N267" s="1">
        <v>1267.4100000000001</v>
      </c>
      <c r="O267" s="1">
        <v>43514.51</v>
      </c>
      <c r="P267" s="1">
        <v>43000</v>
      </c>
      <c r="Q267" s="7">
        <v>514.51</v>
      </c>
    </row>
    <row r="268" spans="1:17">
      <c r="A268" s="65" t="str">
        <f>Table4234567[[#This Row],[Bill No]]&amp;" / "&amp;Table4234567[[#This Row],[Name]]</f>
        <v xml:space="preserve">2439 / ABJAL MONDAL </v>
      </c>
      <c r="B268" s="5">
        <v>2439</v>
      </c>
      <c r="C268" s="15" t="s">
        <v>104</v>
      </c>
      <c r="D268" s="1" t="s">
        <v>105</v>
      </c>
      <c r="E268" s="1" t="s">
        <v>106</v>
      </c>
      <c r="F268" s="1" t="s">
        <v>107</v>
      </c>
      <c r="G268" s="1" t="s">
        <v>108</v>
      </c>
      <c r="H268" s="1">
        <v>7.88</v>
      </c>
      <c r="I268" s="1">
        <v>4971</v>
      </c>
      <c r="J268" s="1">
        <v>39171.480000000003</v>
      </c>
      <c r="K268" s="1">
        <v>4728</v>
      </c>
      <c r="L268" s="1" t="s">
        <v>20</v>
      </c>
      <c r="M268" s="1">
        <v>43899.48</v>
      </c>
      <c r="N268" s="1">
        <v>1316.98</v>
      </c>
      <c r="O268" s="1">
        <v>45216.46</v>
      </c>
      <c r="P268" s="1">
        <v>45200</v>
      </c>
      <c r="Q268" s="7">
        <v>16.46</v>
      </c>
    </row>
    <row r="269" spans="1:17">
      <c r="A269" s="65" t="str">
        <f>Table4234567[[#This Row],[Bill No]]&amp;" / "&amp;Table4234567[[#This Row],[Name]]</f>
        <v xml:space="preserve">2720 / UBHANKAR MZUMDER </v>
      </c>
      <c r="B269" s="6">
        <v>2720</v>
      </c>
      <c r="C269" s="16" t="s">
        <v>745</v>
      </c>
      <c r="D269" s="2" t="s">
        <v>763</v>
      </c>
      <c r="E269" s="1" t="s">
        <v>52</v>
      </c>
      <c r="F269" s="2" t="s">
        <v>27</v>
      </c>
      <c r="G269" s="2" t="s">
        <v>764</v>
      </c>
      <c r="H269" s="2">
        <v>8.0399999999999991</v>
      </c>
      <c r="I269" s="2">
        <v>3940</v>
      </c>
      <c r="J269" s="2">
        <v>31677.599999999999</v>
      </c>
      <c r="K269" s="2">
        <v>4604</v>
      </c>
      <c r="L269" s="2" t="s">
        <v>20</v>
      </c>
      <c r="M269" s="2">
        <v>36281.599999999999</v>
      </c>
      <c r="N269" s="2">
        <v>1088.45</v>
      </c>
      <c r="O269" s="2">
        <v>37370.050000000003</v>
      </c>
      <c r="P269" s="2">
        <v>37370</v>
      </c>
      <c r="Q269" s="8">
        <v>0.05</v>
      </c>
    </row>
    <row r="270" spans="1:17">
      <c r="A270" s="65" t="str">
        <f>Table4234567[[#This Row],[Bill No]]&amp;" / "&amp;Table4234567[[#This Row],[Name]]</f>
        <v xml:space="preserve">2642 / AYODHYA PAL </v>
      </c>
      <c r="B270" s="6">
        <v>2642</v>
      </c>
      <c r="C270" s="17" t="s">
        <v>591</v>
      </c>
      <c r="D270" s="2" t="s">
        <v>592</v>
      </c>
      <c r="E270" s="1" t="s">
        <v>69</v>
      </c>
      <c r="F270" s="2" t="s">
        <v>181</v>
      </c>
      <c r="G270" s="2" t="s">
        <v>593</v>
      </c>
      <c r="H270" s="2">
        <v>8.06</v>
      </c>
      <c r="I270" s="2">
        <v>4957</v>
      </c>
      <c r="J270" s="2">
        <v>39953.42</v>
      </c>
      <c r="K270" s="2">
        <v>4836</v>
      </c>
      <c r="L270" s="2" t="s">
        <v>20</v>
      </c>
      <c r="M270" s="2">
        <v>44789.42</v>
      </c>
      <c r="N270" s="2">
        <v>1343.68</v>
      </c>
      <c r="O270" s="2">
        <v>46133.1</v>
      </c>
      <c r="P270" s="2">
        <v>46132</v>
      </c>
      <c r="Q270" s="8">
        <v>1.1000000000000001</v>
      </c>
    </row>
    <row r="271" spans="1:17">
      <c r="A271" s="65" t="str">
        <f>Table4234567[[#This Row],[Bill No]]&amp;" / "&amp;Table4234567[[#This Row],[Name]]</f>
        <v xml:space="preserve">2717 / LAKSHAM SARKAR </v>
      </c>
      <c r="B271" s="6">
        <v>2717</v>
      </c>
      <c r="C271" s="17" t="s">
        <v>745</v>
      </c>
      <c r="D271" s="1" t="s">
        <v>757</v>
      </c>
      <c r="E271" s="1" t="s">
        <v>31</v>
      </c>
      <c r="F271" s="2" t="s">
        <v>72</v>
      </c>
      <c r="G271" s="2" t="s">
        <v>758</v>
      </c>
      <c r="H271" s="2">
        <v>8.3800000000000008</v>
      </c>
      <c r="I271" s="2">
        <v>4865</v>
      </c>
      <c r="J271" s="2">
        <v>40768.699999999997</v>
      </c>
      <c r="K271" s="2">
        <v>3918</v>
      </c>
      <c r="L271" s="2">
        <v>2400</v>
      </c>
      <c r="M271" s="2">
        <v>47086.7</v>
      </c>
      <c r="N271" s="2">
        <v>1412.6</v>
      </c>
      <c r="O271" s="2">
        <v>48499.3</v>
      </c>
      <c r="P271" s="2">
        <v>48381</v>
      </c>
      <c r="Q271" s="8">
        <v>118.3</v>
      </c>
    </row>
    <row r="272" spans="1:17">
      <c r="A272" s="65" t="str">
        <f>Table4234567[[#This Row],[Bill No]]&amp;" / "&amp;Table4234567[[#This Row],[Name]]</f>
        <v xml:space="preserve">2673 / SAROJIT ROY </v>
      </c>
      <c r="B272" s="6">
        <v>2673</v>
      </c>
      <c r="C272" s="17" t="s">
        <v>665</v>
      </c>
      <c r="D272" s="2" t="s">
        <v>666</v>
      </c>
      <c r="E272" s="1" t="s">
        <v>69</v>
      </c>
      <c r="F272" s="2" t="s">
        <v>247</v>
      </c>
      <c r="G272" s="2" t="s">
        <v>667</v>
      </c>
      <c r="H272" s="2">
        <v>8.4600000000000009</v>
      </c>
      <c r="I272" s="2">
        <v>4865</v>
      </c>
      <c r="J272" s="2">
        <v>41157.9</v>
      </c>
      <c r="K272" s="2">
        <v>5076</v>
      </c>
      <c r="L272" s="2">
        <v>5000</v>
      </c>
      <c r="M272" s="2">
        <v>51233.9</v>
      </c>
      <c r="N272" s="2">
        <v>1537.02</v>
      </c>
      <c r="O272" s="2">
        <v>52770.92</v>
      </c>
      <c r="P272" s="2">
        <v>52700</v>
      </c>
      <c r="Q272" s="8">
        <v>70.92</v>
      </c>
    </row>
    <row r="273" spans="1:17">
      <c r="A273" s="65" t="str">
        <f>Table4234567[[#This Row],[Bill No]]&amp;" / "&amp;Table4234567[[#This Row],[Name]]</f>
        <v xml:space="preserve">2708 / CHHAYA DAS </v>
      </c>
      <c r="B273" s="6">
        <v>2708</v>
      </c>
      <c r="C273" s="16" t="s">
        <v>729</v>
      </c>
      <c r="D273" s="2" t="s">
        <v>736</v>
      </c>
      <c r="E273" s="1" t="s">
        <v>52</v>
      </c>
      <c r="F273" s="2" t="s">
        <v>27</v>
      </c>
      <c r="G273" s="2" t="s">
        <v>737</v>
      </c>
      <c r="H273" s="2">
        <v>8.56</v>
      </c>
      <c r="I273" s="2">
        <v>4830</v>
      </c>
      <c r="J273" s="2">
        <v>41344.800000000003</v>
      </c>
      <c r="K273" s="2">
        <v>3595</v>
      </c>
      <c r="L273" s="2" t="s">
        <v>20</v>
      </c>
      <c r="M273" s="2">
        <v>44939.8</v>
      </c>
      <c r="N273" s="2">
        <v>1348.19</v>
      </c>
      <c r="O273" s="2">
        <v>46287.99</v>
      </c>
      <c r="P273" s="2">
        <v>46200</v>
      </c>
      <c r="Q273" s="8">
        <v>87.99</v>
      </c>
    </row>
    <row r="274" spans="1:17">
      <c r="A274" s="65" t="str">
        <f>Table4234567[[#This Row],[Bill No]]&amp;" / "&amp;Table4234567[[#This Row],[Name]]</f>
        <v xml:space="preserve">2714 / SOMA SADHUKHA </v>
      </c>
      <c r="B274" s="6">
        <v>2714</v>
      </c>
      <c r="C274" s="16" t="s">
        <v>745</v>
      </c>
      <c r="D274" s="2" t="s">
        <v>751</v>
      </c>
      <c r="E274" s="1" t="s">
        <v>31</v>
      </c>
      <c r="F274" s="2" t="s">
        <v>157</v>
      </c>
      <c r="G274" s="2" t="s">
        <v>752</v>
      </c>
      <c r="H274" s="2">
        <v>9.0399999999999991</v>
      </c>
      <c r="I274" s="2">
        <v>4865</v>
      </c>
      <c r="J274" s="2">
        <v>43979.6</v>
      </c>
      <c r="K274" s="2">
        <v>3796.8</v>
      </c>
      <c r="L274" s="2">
        <v>200</v>
      </c>
      <c r="M274" s="2">
        <v>47976.4</v>
      </c>
      <c r="N274" s="2">
        <v>1439.29</v>
      </c>
      <c r="O274" s="2">
        <v>49415.69</v>
      </c>
      <c r="P274" s="2">
        <v>49400</v>
      </c>
      <c r="Q274" s="8">
        <v>15.69</v>
      </c>
    </row>
    <row r="275" spans="1:17">
      <c r="A275" s="65" t="str">
        <f>Table4234567[[#This Row],[Bill No]]&amp;" / "&amp;Table4234567[[#This Row],[Name]]</f>
        <v xml:space="preserve">2512 / SAPAN CHAKRABORTY </v>
      </c>
      <c r="B275" s="5">
        <v>2512</v>
      </c>
      <c r="C275" s="14" t="s">
        <v>314</v>
      </c>
      <c r="D275" s="1" t="s">
        <v>327</v>
      </c>
      <c r="E275" s="1" t="s">
        <v>26</v>
      </c>
      <c r="F275" s="1" t="s">
        <v>328</v>
      </c>
      <c r="G275" s="1" t="s">
        <v>20</v>
      </c>
      <c r="H275" s="1">
        <v>10</v>
      </c>
      <c r="I275" s="1">
        <v>5003</v>
      </c>
      <c r="J275" s="1">
        <v>50030</v>
      </c>
      <c r="K275" s="1">
        <v>4000</v>
      </c>
      <c r="L275" s="1" t="s">
        <v>20</v>
      </c>
      <c r="M275" s="1">
        <v>54030</v>
      </c>
      <c r="N275" s="1">
        <v>1620.9</v>
      </c>
      <c r="O275" s="1">
        <v>55650.9</v>
      </c>
      <c r="P275" s="1">
        <v>55650</v>
      </c>
      <c r="Q275" s="7">
        <v>0.9</v>
      </c>
    </row>
    <row r="276" spans="1:17">
      <c r="A276" s="65" t="str">
        <f>Table4234567[[#This Row],[Bill No]]&amp;" / "&amp;Table4234567[[#This Row],[Name]]</f>
        <v>2546 / ARPITA BAR</v>
      </c>
      <c r="B276" s="5">
        <v>2546</v>
      </c>
      <c r="C276" s="15" t="s">
        <v>485</v>
      </c>
      <c r="D276" s="1" t="s">
        <v>486</v>
      </c>
      <c r="E276" s="1" t="s">
        <v>38</v>
      </c>
      <c r="F276" s="1" t="s">
        <v>72</v>
      </c>
      <c r="G276" s="1" t="s">
        <v>487</v>
      </c>
      <c r="H276" s="1">
        <v>10.050000000000001</v>
      </c>
      <c r="I276" s="1">
        <v>4696</v>
      </c>
      <c r="J276" s="1">
        <v>47194.8</v>
      </c>
      <c r="K276" s="1">
        <v>4020</v>
      </c>
      <c r="L276" s="1">
        <v>2200</v>
      </c>
      <c r="M276" s="1">
        <v>53414.8</v>
      </c>
      <c r="N276" s="1">
        <v>1602.444</v>
      </c>
      <c r="O276" s="1">
        <v>55017.243999999999</v>
      </c>
      <c r="P276" s="1">
        <v>55000</v>
      </c>
      <c r="Q276" s="7">
        <v>17.244</v>
      </c>
    </row>
    <row r="277" spans="1:17">
      <c r="A277" s="65" t="str">
        <f>Table4234567[[#This Row],[Bill No]]&amp;" / "&amp;Table4234567[[#This Row],[Name]]</f>
        <v xml:space="preserve">2719 / UMAN MONDAL </v>
      </c>
      <c r="B277" s="6">
        <v>2719</v>
      </c>
      <c r="C277" s="17" t="s">
        <v>745</v>
      </c>
      <c r="D277" s="2" t="s">
        <v>761</v>
      </c>
      <c r="E277" s="1" t="s">
        <v>48</v>
      </c>
      <c r="F277" s="2" t="s">
        <v>437</v>
      </c>
      <c r="G277" s="2" t="s">
        <v>762</v>
      </c>
      <c r="H277" s="2">
        <v>10.1</v>
      </c>
      <c r="I277" s="2">
        <v>4865</v>
      </c>
      <c r="J277" s="2">
        <v>49136.5</v>
      </c>
      <c r="K277" s="2">
        <v>5005</v>
      </c>
      <c r="L277" s="2">
        <v>160</v>
      </c>
      <c r="M277" s="2">
        <v>54301.5</v>
      </c>
      <c r="N277" s="2">
        <v>1629.05</v>
      </c>
      <c r="O277" s="2">
        <v>55930.55</v>
      </c>
      <c r="P277" s="2">
        <v>55930</v>
      </c>
      <c r="Q277" s="8">
        <v>0.54</v>
      </c>
    </row>
    <row r="278" spans="1:17">
      <c r="A278" s="65" t="str">
        <f>Table4234567[[#This Row],[Bill No]]&amp;" / "&amp;Table4234567[[#This Row],[Name]]</f>
        <v xml:space="preserve">2469 / SHIVAN GHOSH </v>
      </c>
      <c r="B278" s="5">
        <v>2469</v>
      </c>
      <c r="C278" s="15" t="s">
        <v>224</v>
      </c>
      <c r="D278" s="1" t="s">
        <v>225</v>
      </c>
      <c r="E278" s="1" t="s">
        <v>226</v>
      </c>
      <c r="F278" s="1" t="s">
        <v>39</v>
      </c>
      <c r="G278" s="1" t="s">
        <v>227</v>
      </c>
      <c r="H278" s="1">
        <v>10.41</v>
      </c>
      <c r="I278" s="1">
        <v>5008</v>
      </c>
      <c r="J278" s="1">
        <v>52133.279999999999</v>
      </c>
      <c r="K278" s="1">
        <v>6246</v>
      </c>
      <c r="L278" s="1" t="s">
        <v>20</v>
      </c>
      <c r="M278" s="1">
        <v>58379.28</v>
      </c>
      <c r="N278" s="1">
        <v>1751.38</v>
      </c>
      <c r="O278" s="1">
        <v>60130.66</v>
      </c>
      <c r="P278" s="1">
        <v>60100</v>
      </c>
      <c r="Q278" s="7">
        <v>30.66</v>
      </c>
    </row>
    <row r="279" spans="1:17">
      <c r="A279" s="65" t="str">
        <f>Table4234567[[#This Row],[Bill No]]&amp;" / "&amp;Table4234567[[#This Row],[Name]]</f>
        <v xml:space="preserve">2424 / SWAPAN BISWAS </v>
      </c>
      <c r="B279" s="5">
        <v>2424</v>
      </c>
      <c r="C279" s="14" t="s">
        <v>55</v>
      </c>
      <c r="D279" s="1" t="s">
        <v>56</v>
      </c>
      <c r="E279" s="1" t="s">
        <v>57</v>
      </c>
      <c r="F279" s="1" t="s">
        <v>58</v>
      </c>
      <c r="G279" s="1" t="s">
        <v>59</v>
      </c>
      <c r="H279" s="1">
        <v>10.44</v>
      </c>
      <c r="I279" s="1">
        <v>5033</v>
      </c>
      <c r="J279" s="1">
        <v>52544.52</v>
      </c>
      <c r="K279" s="1">
        <v>6264</v>
      </c>
      <c r="L279" s="1" t="s">
        <v>20</v>
      </c>
      <c r="M279" s="1">
        <v>58808.52</v>
      </c>
      <c r="N279" s="1">
        <v>1764.26</v>
      </c>
      <c r="O279" s="1">
        <v>60572.78</v>
      </c>
      <c r="P279" s="1">
        <v>60570</v>
      </c>
      <c r="Q279" s="7">
        <v>2.78</v>
      </c>
    </row>
    <row r="280" spans="1:17">
      <c r="A280" s="65" t="str">
        <f>Table4234567[[#This Row],[Bill No]]&amp;" / "&amp;Table4234567[[#This Row],[Name]]</f>
        <v xml:space="preserve">2692 / TANMOY BASU </v>
      </c>
      <c r="B280" s="6">
        <v>2692</v>
      </c>
      <c r="C280" s="16" t="s">
        <v>686</v>
      </c>
      <c r="D280" s="2" t="s">
        <v>702</v>
      </c>
      <c r="E280" s="1" t="s">
        <v>65</v>
      </c>
      <c r="F280" s="2" t="s">
        <v>703</v>
      </c>
      <c r="G280" s="2" t="s">
        <v>704</v>
      </c>
      <c r="H280" s="2">
        <v>10.72</v>
      </c>
      <c r="I280" s="2">
        <v>4860</v>
      </c>
      <c r="J280" s="2">
        <v>52099.199999999997</v>
      </c>
      <c r="K280" s="2">
        <v>6432</v>
      </c>
      <c r="L280" s="2" t="s">
        <v>20</v>
      </c>
      <c r="M280" s="2">
        <v>58531.199999999997</v>
      </c>
      <c r="N280" s="2">
        <v>1755.94</v>
      </c>
      <c r="O280" s="2">
        <v>60287.14</v>
      </c>
      <c r="P280" s="2">
        <v>60280</v>
      </c>
      <c r="Q280" s="8">
        <v>7.14</v>
      </c>
    </row>
    <row r="281" spans="1:17">
      <c r="A281" s="65" t="str">
        <f>Table4234567[[#This Row],[Bill No]]&amp;" / "&amp;Table4234567[[#This Row],[Name]]</f>
        <v xml:space="preserve">2621 / CHANDRIKA ROY </v>
      </c>
      <c r="B281" s="5">
        <v>2621</v>
      </c>
      <c r="C281" s="14" t="s">
        <v>545</v>
      </c>
      <c r="D281" s="1" t="s">
        <v>546</v>
      </c>
      <c r="E281" s="1" t="s">
        <v>31</v>
      </c>
      <c r="F281" s="1" t="s">
        <v>39</v>
      </c>
      <c r="G281" s="1" t="s">
        <v>547</v>
      </c>
      <c r="H281" s="1">
        <v>10.86</v>
      </c>
      <c r="I281" s="1">
        <v>4785</v>
      </c>
      <c r="J281" s="1">
        <v>51965.1</v>
      </c>
      <c r="K281" s="1">
        <v>4344</v>
      </c>
      <c r="L281" s="1" t="s">
        <v>20</v>
      </c>
      <c r="M281" s="1">
        <v>56309.1</v>
      </c>
      <c r="N281" s="1">
        <v>1689.2729999999999</v>
      </c>
      <c r="O281" s="1">
        <v>57998.373</v>
      </c>
      <c r="P281" s="1">
        <v>57990</v>
      </c>
      <c r="Q281" s="7">
        <v>8.3729999999999993</v>
      </c>
    </row>
    <row r="282" spans="1:17">
      <c r="A282" s="65" t="str">
        <f>Table4234567[[#This Row],[Bill No]]&amp;" / "&amp;Table4234567[[#This Row],[Name]]</f>
        <v xml:space="preserve">2715 / ALOK BISWAS </v>
      </c>
      <c r="B282" s="6">
        <v>2715</v>
      </c>
      <c r="C282" s="17" t="s">
        <v>745</v>
      </c>
      <c r="D282" s="2" t="s">
        <v>753</v>
      </c>
      <c r="E282" s="1" t="s">
        <v>35</v>
      </c>
      <c r="F282" s="2" t="s">
        <v>27</v>
      </c>
      <c r="G282" s="2" t="s">
        <v>754</v>
      </c>
      <c r="H282" s="2">
        <v>10.87</v>
      </c>
      <c r="I282" s="2">
        <v>4865</v>
      </c>
      <c r="J282" s="2">
        <v>52882.55</v>
      </c>
      <c r="K282" s="2">
        <v>5064</v>
      </c>
      <c r="L282" s="2">
        <v>80</v>
      </c>
      <c r="M282" s="2">
        <v>58026.55</v>
      </c>
      <c r="N282" s="2">
        <v>1740.8</v>
      </c>
      <c r="O282" s="2">
        <v>59767.35</v>
      </c>
      <c r="P282" s="2">
        <v>59760</v>
      </c>
      <c r="Q282" s="8">
        <v>7.35</v>
      </c>
    </row>
    <row r="283" spans="1:17">
      <c r="A283" s="65" t="str">
        <f>Table4234567[[#This Row],[Bill No]]&amp;" / "&amp;Table4234567[[#This Row],[Name]]</f>
        <v xml:space="preserve">2419 / RUBINA MONDAL </v>
      </c>
      <c r="B283" s="5">
        <v>2419</v>
      </c>
      <c r="C283" s="15" t="s">
        <v>33</v>
      </c>
      <c r="D283" s="1" t="s">
        <v>37</v>
      </c>
      <c r="E283" s="1" t="s">
        <v>38</v>
      </c>
      <c r="F283" s="1" t="s">
        <v>39</v>
      </c>
      <c r="G283" s="1" t="s">
        <v>40</v>
      </c>
      <c r="H283" s="1">
        <v>11.09</v>
      </c>
      <c r="I283" s="1">
        <v>5033</v>
      </c>
      <c r="J283" s="1">
        <v>55815.97</v>
      </c>
      <c r="K283" s="1">
        <v>6654</v>
      </c>
      <c r="L283" s="1" t="s">
        <v>20</v>
      </c>
      <c r="M283" s="1">
        <v>62469.97</v>
      </c>
      <c r="N283" s="1">
        <v>1874.06</v>
      </c>
      <c r="O283" s="1">
        <v>64344.03</v>
      </c>
      <c r="P283" s="1">
        <v>64300</v>
      </c>
      <c r="Q283" s="7">
        <v>44</v>
      </c>
    </row>
    <row r="284" spans="1:17">
      <c r="A284" s="65" t="str">
        <f>Table4234567[[#This Row],[Bill No]]&amp;" / "&amp;Table4234567[[#This Row],[Name]]</f>
        <v xml:space="preserve">2505 / PRIYANKA PAL </v>
      </c>
      <c r="B284" s="5">
        <v>2505</v>
      </c>
      <c r="C284" s="15" t="s">
        <v>314</v>
      </c>
      <c r="D284" s="1" t="s">
        <v>315</v>
      </c>
      <c r="E284" s="1" t="s">
        <v>38</v>
      </c>
      <c r="F284" s="1" t="s">
        <v>316</v>
      </c>
      <c r="G284" s="1" t="s">
        <v>317</v>
      </c>
      <c r="H284" s="1">
        <v>11.22</v>
      </c>
      <c r="I284" s="1">
        <v>5030</v>
      </c>
      <c r="J284" s="1">
        <v>56436.6</v>
      </c>
      <c r="K284" s="1">
        <v>4488</v>
      </c>
      <c r="L284" s="1" t="s">
        <v>20</v>
      </c>
      <c r="M284" s="1">
        <v>60924.6</v>
      </c>
      <c r="N284" s="1">
        <v>1827.74</v>
      </c>
      <c r="O284" s="1">
        <v>62752.34</v>
      </c>
      <c r="P284" s="1">
        <v>62750</v>
      </c>
      <c r="Q284" s="7">
        <v>2.34</v>
      </c>
    </row>
    <row r="285" spans="1:17">
      <c r="A285" s="65" t="str">
        <f>Table4234567[[#This Row],[Bill No]]&amp;" / "&amp;Table4234567[[#This Row],[Name]]</f>
        <v xml:space="preserve">2657 / AMIT ADHIKARI </v>
      </c>
      <c r="B285" s="6">
        <v>2657</v>
      </c>
      <c r="C285" s="16" t="s">
        <v>627</v>
      </c>
      <c r="D285" s="2" t="s">
        <v>630</v>
      </c>
      <c r="E285" s="1" t="s">
        <v>45</v>
      </c>
      <c r="F285" s="2" t="s">
        <v>181</v>
      </c>
      <c r="G285" s="2" t="s">
        <v>631</v>
      </c>
      <c r="H285" s="2">
        <v>11.94</v>
      </c>
      <c r="I285" s="2">
        <v>4905</v>
      </c>
      <c r="J285" s="2">
        <v>58565.7</v>
      </c>
      <c r="K285" s="2">
        <v>7164</v>
      </c>
      <c r="L285" s="2" t="s">
        <v>20</v>
      </c>
      <c r="M285" s="2">
        <v>65729.7</v>
      </c>
      <c r="N285" s="2">
        <v>1971.89</v>
      </c>
      <c r="O285" s="2">
        <v>67701.59</v>
      </c>
      <c r="P285" s="2">
        <v>67700</v>
      </c>
      <c r="Q285" s="8">
        <v>1.59</v>
      </c>
    </row>
    <row r="286" spans="1:17">
      <c r="A286" s="65" t="str">
        <f>Table4234567[[#This Row],[Bill No]]&amp;" / "&amp;Table4234567[[#This Row],[Name]]</f>
        <v xml:space="preserve">2634 / MANTU BISWAS </v>
      </c>
      <c r="B286" s="5">
        <v>2634</v>
      </c>
      <c r="C286" s="15" t="s">
        <v>570</v>
      </c>
      <c r="D286" s="1" t="s">
        <v>574</v>
      </c>
      <c r="E286" s="1" t="s">
        <v>45</v>
      </c>
      <c r="F286" s="1" t="s">
        <v>27</v>
      </c>
      <c r="G286" s="1" t="s">
        <v>575</v>
      </c>
      <c r="H286" s="1">
        <v>12.21</v>
      </c>
      <c r="I286" s="1">
        <v>4927</v>
      </c>
      <c r="J286" s="1">
        <v>60158.67</v>
      </c>
      <c r="K286" s="1">
        <v>7692</v>
      </c>
      <c r="L286" s="1">
        <v>180</v>
      </c>
      <c r="M286" s="1">
        <v>68030.67</v>
      </c>
      <c r="N286" s="1">
        <v>2040.9201</v>
      </c>
      <c r="O286" s="1">
        <v>70071.59</v>
      </c>
      <c r="P286" s="1">
        <v>70000</v>
      </c>
      <c r="Q286" s="7">
        <v>71.590100000000007</v>
      </c>
    </row>
    <row r="287" spans="1:17">
      <c r="A287" s="65" t="str">
        <f>Table4234567[[#This Row],[Bill No]]&amp;" / "&amp;Table4234567[[#This Row],[Name]]</f>
        <v xml:space="preserve">2444 / AJAY BHATTACHARYA </v>
      </c>
      <c r="B287" s="5">
        <v>2444</v>
      </c>
      <c r="C287" s="14" t="s">
        <v>120</v>
      </c>
      <c r="D287" s="1" t="s">
        <v>124</v>
      </c>
      <c r="E287" s="1" t="s">
        <v>125</v>
      </c>
      <c r="F287" s="1" t="s">
        <v>126</v>
      </c>
      <c r="G287" s="1" t="s">
        <v>127</v>
      </c>
      <c r="H287" s="1">
        <v>12.7</v>
      </c>
      <c r="I287" s="1">
        <v>4962</v>
      </c>
      <c r="J287" s="1">
        <v>63017.4</v>
      </c>
      <c r="K287" s="1">
        <v>7620</v>
      </c>
      <c r="L287" s="1" t="s">
        <v>20</v>
      </c>
      <c r="M287" s="1">
        <v>70637.399999999994</v>
      </c>
      <c r="N287" s="1">
        <v>2119.12</v>
      </c>
      <c r="O287" s="1">
        <v>72756.52</v>
      </c>
      <c r="P287" s="1">
        <v>72750</v>
      </c>
      <c r="Q287" s="7">
        <v>6.52</v>
      </c>
    </row>
    <row r="288" spans="1:17">
      <c r="A288" s="65" t="str">
        <f>Table4234567[[#This Row],[Bill No]]&amp;" / "&amp;Table4234567[[#This Row],[Name]]</f>
        <v xml:space="preserve">2553 / UMESH CHANDRA SARKAR </v>
      </c>
      <c r="B288" s="5">
        <v>2553</v>
      </c>
      <c r="C288" s="15" t="s">
        <v>314</v>
      </c>
      <c r="D288" s="1" t="s">
        <v>362</v>
      </c>
      <c r="E288" s="1" t="s">
        <v>17</v>
      </c>
      <c r="F288" s="1" t="s">
        <v>181</v>
      </c>
      <c r="G288" s="1" t="s">
        <v>363</v>
      </c>
      <c r="H288" s="1">
        <v>13.23</v>
      </c>
      <c r="I288" s="1">
        <v>5003</v>
      </c>
      <c r="J288" s="1">
        <v>66189.69</v>
      </c>
      <c r="K288" s="1">
        <v>5292</v>
      </c>
      <c r="L288" s="1" t="s">
        <v>20</v>
      </c>
      <c r="M288" s="1">
        <v>71481.69</v>
      </c>
      <c r="N288" s="1">
        <v>2144.4499999999998</v>
      </c>
      <c r="O288" s="1">
        <v>73626.14</v>
      </c>
      <c r="P288" s="1">
        <v>73626</v>
      </c>
      <c r="Q288" s="7">
        <v>0.14000000000000001</v>
      </c>
    </row>
    <row r="289" spans="1:17">
      <c r="A289" s="65" t="str">
        <f>Table4234567[[#This Row],[Bill No]]&amp;" / "&amp;Table4234567[[#This Row],[Name]]</f>
        <v>2567 / PIU MUKHARJEE</v>
      </c>
      <c r="B289" s="5">
        <v>2567</v>
      </c>
      <c r="C289" s="15" t="s">
        <v>399</v>
      </c>
      <c r="D289" s="1" t="s">
        <v>294</v>
      </c>
      <c r="E289" s="1" t="s">
        <v>87</v>
      </c>
      <c r="F289" s="1" t="s">
        <v>271</v>
      </c>
      <c r="G289" s="1" t="s">
        <v>400</v>
      </c>
      <c r="H289" s="1">
        <v>15.01</v>
      </c>
      <c r="I289" s="1">
        <v>5036</v>
      </c>
      <c r="J289" s="1">
        <v>75590.36</v>
      </c>
      <c r="K289" s="1">
        <v>6004</v>
      </c>
      <c r="L289" s="1">
        <v>100</v>
      </c>
      <c r="M289" s="1">
        <v>81694.36</v>
      </c>
      <c r="N289" s="1">
        <v>2450.83</v>
      </c>
      <c r="O289" s="1">
        <v>84145.19</v>
      </c>
      <c r="P289" s="1">
        <v>84145</v>
      </c>
      <c r="Q289" s="7">
        <v>0.19</v>
      </c>
    </row>
    <row r="290" spans="1:17">
      <c r="A290" s="65" t="str">
        <f>Table4234567[[#This Row],[Bill No]]&amp;" / "&amp;Table4234567[[#This Row],[Name]]</f>
        <v>2496 / PIU MUKHARJEE</v>
      </c>
      <c r="B290" s="5">
        <v>2496</v>
      </c>
      <c r="C290" s="14" t="s">
        <v>266</v>
      </c>
      <c r="D290" s="1" t="s">
        <v>294</v>
      </c>
      <c r="E290" s="1" t="s">
        <v>31</v>
      </c>
      <c r="F290" s="1" t="s">
        <v>295</v>
      </c>
      <c r="G290" s="1" t="s">
        <v>296</v>
      </c>
      <c r="H290" s="1">
        <v>15.23</v>
      </c>
      <c r="I290" s="1">
        <v>5013</v>
      </c>
      <c r="J290" s="1">
        <v>76347.990000000005</v>
      </c>
      <c r="K290" s="1">
        <v>6092</v>
      </c>
      <c r="L290" s="1" t="s">
        <v>20</v>
      </c>
      <c r="M290" s="1">
        <v>82439.990000000005</v>
      </c>
      <c r="N290" s="1">
        <v>2473.1999999999998</v>
      </c>
      <c r="O290" s="1">
        <v>84913.19</v>
      </c>
      <c r="P290" s="1">
        <v>84900</v>
      </c>
      <c r="Q290" s="7">
        <v>13.19</v>
      </c>
    </row>
    <row r="291" spans="1:17">
      <c r="A291" s="65" t="str">
        <f>Table4234567[[#This Row],[Bill No]]&amp;" / "&amp;Table4234567[[#This Row],[Name]]</f>
        <v xml:space="preserve">2706 / SONALI MAZUMDER </v>
      </c>
      <c r="B291" s="6">
        <v>2706</v>
      </c>
      <c r="C291" s="16" t="s">
        <v>729</v>
      </c>
      <c r="D291" s="2" t="s">
        <v>732</v>
      </c>
      <c r="E291" s="1" t="s">
        <v>45</v>
      </c>
      <c r="F291" s="2" t="s">
        <v>27</v>
      </c>
      <c r="G291" s="2" t="s">
        <v>733</v>
      </c>
      <c r="H291" s="2">
        <v>15.38</v>
      </c>
      <c r="I291" s="2">
        <v>5003</v>
      </c>
      <c r="J291" s="2">
        <v>76946.14</v>
      </c>
      <c r="K291" s="2">
        <v>9228</v>
      </c>
      <c r="L291" s="2" t="s">
        <v>20</v>
      </c>
      <c r="M291" s="2">
        <v>86174.14</v>
      </c>
      <c r="N291" s="2">
        <v>2585.2199999999998</v>
      </c>
      <c r="O291" s="2">
        <v>88759.360000000001</v>
      </c>
      <c r="P291" s="2">
        <v>88500</v>
      </c>
      <c r="Q291" s="8">
        <v>259.36</v>
      </c>
    </row>
    <row r="292" spans="1:17">
      <c r="A292" s="65" t="str">
        <f>Table4234567[[#This Row],[Bill No]]&amp;" / "&amp;Table4234567[[#This Row],[Name]]</f>
        <v>2507 / GOBINDO DAS</v>
      </c>
      <c r="B292" s="5">
        <v>2507</v>
      </c>
      <c r="C292" s="15" t="s">
        <v>314</v>
      </c>
      <c r="D292" s="1" t="s">
        <v>318</v>
      </c>
      <c r="E292" s="1" t="s">
        <v>62</v>
      </c>
      <c r="F292" s="1" t="s">
        <v>27</v>
      </c>
      <c r="G292" s="1" t="s">
        <v>319</v>
      </c>
      <c r="H292" s="1">
        <v>15.56</v>
      </c>
      <c r="I292" s="1">
        <v>5003</v>
      </c>
      <c r="J292" s="1">
        <v>77846.679999999993</v>
      </c>
      <c r="K292" s="1">
        <v>6224</v>
      </c>
      <c r="L292" s="1" t="s">
        <v>20</v>
      </c>
      <c r="M292" s="1">
        <v>84070.68</v>
      </c>
      <c r="N292" s="1">
        <v>2522.12</v>
      </c>
      <c r="O292" s="1">
        <v>86592.8</v>
      </c>
      <c r="P292" s="1">
        <v>86590</v>
      </c>
      <c r="Q292" s="7">
        <v>2.8</v>
      </c>
    </row>
    <row r="293" spans="1:17">
      <c r="A293" s="65" t="str">
        <f>Table4234567[[#This Row],[Bill No]]&amp;" / "&amp;Table4234567[[#This Row],[Name]]</f>
        <v xml:space="preserve">2607 / SAHAG HAWALDER </v>
      </c>
      <c r="B293" s="5">
        <v>2607</v>
      </c>
      <c r="C293" s="14" t="s">
        <v>505</v>
      </c>
      <c r="D293" s="1" t="s">
        <v>511</v>
      </c>
      <c r="E293" s="1" t="s">
        <v>35</v>
      </c>
      <c r="F293" s="1" t="s">
        <v>512</v>
      </c>
      <c r="G293" s="1" t="s">
        <v>513</v>
      </c>
      <c r="H293" s="1">
        <v>16.04</v>
      </c>
      <c r="I293" s="1">
        <v>4851</v>
      </c>
      <c r="J293" s="1">
        <v>77810.039999999994</v>
      </c>
      <c r="K293" s="1">
        <v>6255.6</v>
      </c>
      <c r="L293" s="1">
        <v>160</v>
      </c>
      <c r="M293" s="1">
        <v>84225.64</v>
      </c>
      <c r="N293" s="1">
        <v>2526.7692000000002</v>
      </c>
      <c r="O293" s="1">
        <v>86752.409</v>
      </c>
      <c r="P293" s="1">
        <v>86750</v>
      </c>
      <c r="Q293" s="7">
        <v>2.4091999999999998</v>
      </c>
    </row>
    <row r="294" spans="1:17">
      <c r="A294" s="65" t="str">
        <f>Table4234567[[#This Row],[Bill No]]&amp;" / "&amp;Table4234567[[#This Row],[Name]]</f>
        <v xml:space="preserve">2579 / ACHANTA HALDER </v>
      </c>
      <c r="B294" s="5">
        <v>2579</v>
      </c>
      <c r="C294" s="15" t="s">
        <v>421</v>
      </c>
      <c r="D294" s="1" t="s">
        <v>424</v>
      </c>
      <c r="E294" s="1" t="s">
        <v>65</v>
      </c>
      <c r="F294" s="1" t="s">
        <v>181</v>
      </c>
      <c r="G294" s="1" t="s">
        <v>425</v>
      </c>
      <c r="H294" s="1">
        <v>16.29</v>
      </c>
      <c r="I294" s="1">
        <v>4984</v>
      </c>
      <c r="J294" s="1">
        <v>81189.36</v>
      </c>
      <c r="K294" s="1">
        <v>9774</v>
      </c>
      <c r="L294" s="1" t="s">
        <v>20</v>
      </c>
      <c r="M294" s="1">
        <v>90963.36</v>
      </c>
      <c r="N294" s="1">
        <v>2728.9</v>
      </c>
      <c r="O294" s="1">
        <v>93692.26</v>
      </c>
      <c r="P294" s="1">
        <v>93690</v>
      </c>
      <c r="Q294" s="7">
        <v>2.2599999999999998</v>
      </c>
    </row>
    <row r="295" spans="1:17">
      <c r="A295" s="65" t="str">
        <f>Table4234567[[#This Row],[Bill No]]&amp;" / "&amp;Table4234567[[#This Row],[Name]]</f>
        <v xml:space="preserve">2690 / JOYSREE BHTTACHARYA </v>
      </c>
      <c r="B295" s="6">
        <v>2690</v>
      </c>
      <c r="C295" s="16" t="s">
        <v>686</v>
      </c>
      <c r="D295" s="2" t="s">
        <v>697</v>
      </c>
      <c r="E295" s="1" t="s">
        <v>57</v>
      </c>
      <c r="F295" s="2" t="s">
        <v>698</v>
      </c>
      <c r="G295" s="2" t="s">
        <v>699</v>
      </c>
      <c r="H295" s="2">
        <v>16.75</v>
      </c>
      <c r="I295" s="2">
        <v>4860</v>
      </c>
      <c r="J295" s="2">
        <v>81405</v>
      </c>
      <c r="K295" s="2">
        <v>10050</v>
      </c>
      <c r="L295" s="2" t="s">
        <v>20</v>
      </c>
      <c r="M295" s="2">
        <v>91455</v>
      </c>
      <c r="N295" s="2">
        <v>2743.65</v>
      </c>
      <c r="O295" s="2">
        <v>94198.65</v>
      </c>
      <c r="P295" s="2">
        <v>94190</v>
      </c>
      <c r="Q295" s="8">
        <v>8.65</v>
      </c>
    </row>
    <row r="296" spans="1:17">
      <c r="A296" s="65" t="str">
        <f>Table4234567[[#This Row],[Bill No]]&amp;" / "&amp;Table4234567[[#This Row],[Name]]</f>
        <v xml:space="preserve">2637 / raja ali shek </v>
      </c>
      <c r="B296" s="5">
        <v>2637</v>
      </c>
      <c r="C296" s="14" t="s">
        <v>580</v>
      </c>
      <c r="D296" s="1" t="s">
        <v>581</v>
      </c>
      <c r="E296" s="1" t="s">
        <v>57</v>
      </c>
      <c r="F296" s="1" t="s">
        <v>39</v>
      </c>
      <c r="G296" s="1" t="s">
        <v>582</v>
      </c>
      <c r="H296" s="1">
        <v>17.649999999999999</v>
      </c>
      <c r="I296" s="1">
        <v>4942</v>
      </c>
      <c r="J296" s="1">
        <v>87226.3</v>
      </c>
      <c r="K296" s="1">
        <v>12355</v>
      </c>
      <c r="L296" s="1" t="s">
        <v>20</v>
      </c>
      <c r="M296" s="1">
        <v>99581.3</v>
      </c>
      <c r="N296" s="1">
        <v>2987.4389999999999</v>
      </c>
      <c r="O296" s="1">
        <v>102568.74</v>
      </c>
      <c r="P296" s="1">
        <v>102560</v>
      </c>
      <c r="Q296" s="7">
        <v>8.7390000000000008</v>
      </c>
    </row>
    <row r="297" spans="1:17">
      <c r="A297" s="65" t="str">
        <f>Table4234567[[#This Row],[Bill No]]&amp;" / "&amp;Table4234567[[#This Row],[Name]]</f>
        <v>2508 / ALOK MONDAL</v>
      </c>
      <c r="B297" s="5">
        <v>2508</v>
      </c>
      <c r="C297" s="14" t="s">
        <v>314</v>
      </c>
      <c r="D297" s="1" t="s">
        <v>243</v>
      </c>
      <c r="E297" s="1" t="s">
        <v>84</v>
      </c>
      <c r="F297" s="1" t="s">
        <v>320</v>
      </c>
      <c r="G297" s="1" t="s">
        <v>321</v>
      </c>
      <c r="H297" s="1">
        <v>18.309999999999999</v>
      </c>
      <c r="I297" s="1">
        <v>5003</v>
      </c>
      <c r="J297" s="1">
        <v>91604.93</v>
      </c>
      <c r="K297" s="1">
        <v>7764</v>
      </c>
      <c r="L297" s="1">
        <v>150</v>
      </c>
      <c r="M297" s="1">
        <v>99518.93</v>
      </c>
      <c r="N297" s="1">
        <v>2985.57</v>
      </c>
      <c r="O297" s="1">
        <v>102504.5</v>
      </c>
      <c r="P297" s="1">
        <v>102500</v>
      </c>
      <c r="Q297" s="7">
        <v>4.5</v>
      </c>
    </row>
    <row r="298" spans="1:17">
      <c r="A298" s="65" t="str">
        <f>Table4234567[[#This Row],[Bill No]]&amp;" / "&amp;Table4234567[[#This Row],[Name]]</f>
        <v xml:space="preserve">2574 / UTPAL BISWAS </v>
      </c>
      <c r="B298" s="5">
        <v>2574</v>
      </c>
      <c r="C298" s="14" t="s">
        <v>412</v>
      </c>
      <c r="D298" s="1" t="s">
        <v>413</v>
      </c>
      <c r="E298" s="1" t="s">
        <v>48</v>
      </c>
      <c r="F298" s="1" t="s">
        <v>247</v>
      </c>
      <c r="G298" s="1" t="s">
        <v>414</v>
      </c>
      <c r="H298" s="1">
        <v>18.329999999999998</v>
      </c>
      <c r="I298" s="1">
        <v>5003</v>
      </c>
      <c r="J298" s="1">
        <v>91704.99</v>
      </c>
      <c r="K298" s="1">
        <v>7332</v>
      </c>
      <c r="L298" s="1">
        <v>2500</v>
      </c>
      <c r="M298" s="1">
        <v>101536.99</v>
      </c>
      <c r="N298" s="1">
        <v>3046.11</v>
      </c>
      <c r="O298" s="1">
        <v>104583.1</v>
      </c>
      <c r="P298" s="1">
        <v>104583</v>
      </c>
      <c r="Q298" s="7">
        <v>0.1</v>
      </c>
    </row>
    <row r="299" spans="1:17">
      <c r="A299" s="65" t="str">
        <f>Table4234567[[#This Row],[Bill No]]&amp;" / "&amp;Table4234567[[#This Row],[Name]]</f>
        <v xml:space="preserve">2688 / JAAYASREE BHAATTACHARYA </v>
      </c>
      <c r="B299" s="6">
        <v>2688</v>
      </c>
      <c r="C299" s="16" t="s">
        <v>686</v>
      </c>
      <c r="D299" s="2" t="s">
        <v>693</v>
      </c>
      <c r="E299" s="1" t="s">
        <v>52</v>
      </c>
      <c r="F299" s="2" t="s">
        <v>27</v>
      </c>
      <c r="G299" s="2" t="s">
        <v>694</v>
      </c>
      <c r="H299" s="2">
        <v>18.64</v>
      </c>
      <c r="I299" s="2">
        <v>4860</v>
      </c>
      <c r="J299" s="2">
        <v>90590.399999999994</v>
      </c>
      <c r="K299" s="2">
        <v>11184</v>
      </c>
      <c r="L299" s="2" t="s">
        <v>20</v>
      </c>
      <c r="M299" s="2">
        <v>101774.39999999999</v>
      </c>
      <c r="N299" s="2">
        <v>3053.23</v>
      </c>
      <c r="O299" s="2">
        <v>104827.63</v>
      </c>
      <c r="P299" s="2">
        <v>104800</v>
      </c>
      <c r="Q299" s="8">
        <v>27.63</v>
      </c>
    </row>
    <row r="300" spans="1:17">
      <c r="A300" s="65" t="str">
        <f>Table4234567[[#This Row],[Bill No]]&amp;" / "&amp;Table4234567[[#This Row],[Name]]</f>
        <v xml:space="preserve">2458 / SHYMAL SAHA </v>
      </c>
      <c r="B300" s="5">
        <v>2458</v>
      </c>
      <c r="C300" s="14" t="s">
        <v>178</v>
      </c>
      <c r="D300" s="1" t="s">
        <v>179</v>
      </c>
      <c r="E300" s="1" t="s">
        <v>180</v>
      </c>
      <c r="F300" s="1" t="s">
        <v>181</v>
      </c>
      <c r="G300" s="1" t="s">
        <v>182</v>
      </c>
      <c r="H300" s="1">
        <v>24.63</v>
      </c>
      <c r="I300" s="1">
        <v>5038</v>
      </c>
      <c r="J300" s="1">
        <v>124085.94</v>
      </c>
      <c r="K300" s="1">
        <v>14778</v>
      </c>
      <c r="L300" s="1" t="s">
        <v>20</v>
      </c>
      <c r="M300" s="1">
        <v>138863.94</v>
      </c>
      <c r="N300" s="1">
        <v>4165.92</v>
      </c>
      <c r="O300" s="1">
        <v>143029.85999999999</v>
      </c>
      <c r="P300" s="1">
        <v>143030</v>
      </c>
      <c r="Q300" s="7">
        <v>-0.14000000000000001</v>
      </c>
    </row>
    <row r="301" spans="1:17">
      <c r="A301" s="65" t="str">
        <f>Table4234567[[#This Row],[Bill No]]&amp;" / "&amp;Table4234567[[#This Row],[Name]]</f>
        <v xml:space="preserve">2549 / TAPALI MONDAL </v>
      </c>
      <c r="B301" s="5">
        <v>2549</v>
      </c>
      <c r="C301" s="14" t="s">
        <v>494</v>
      </c>
      <c r="D301" s="1" t="s">
        <v>495</v>
      </c>
      <c r="E301" s="1" t="s">
        <v>48</v>
      </c>
      <c r="F301" s="1" t="s">
        <v>157</v>
      </c>
      <c r="G301" s="1" t="s">
        <v>496</v>
      </c>
      <c r="H301" s="1">
        <v>43.09</v>
      </c>
      <c r="I301" s="1">
        <v>4871</v>
      </c>
      <c r="J301" s="1">
        <v>209891.39</v>
      </c>
      <c r="K301" s="1">
        <v>16805</v>
      </c>
      <c r="L301" s="1">
        <v>2000</v>
      </c>
      <c r="M301" s="1">
        <v>228696.39</v>
      </c>
      <c r="N301" s="1">
        <v>6860.8917000000001</v>
      </c>
      <c r="O301" s="1">
        <v>235557.28</v>
      </c>
      <c r="P301" s="1">
        <v>235500</v>
      </c>
      <c r="Q301" s="7">
        <v>57.281700000000001</v>
      </c>
    </row>
    <row r="302" spans="1:17">
      <c r="A302" s="65" t="str">
        <f>Table4234567[[#This Row],[Bill No]]&amp;" / "&amp;Table4234567[[#This Row],[Name]]</f>
        <v xml:space="preserve">2440 / </v>
      </c>
      <c r="B302" s="5">
        <v>2440</v>
      </c>
      <c r="C302" s="14" t="s">
        <v>109</v>
      </c>
      <c r="D302" s="1"/>
      <c r="E302" s="1" t="s">
        <v>20</v>
      </c>
      <c r="F302" s="1" t="s">
        <v>20</v>
      </c>
      <c r="G302" s="1" t="s">
        <v>20</v>
      </c>
      <c r="H302" s="1" t="s">
        <v>20</v>
      </c>
      <c r="I302" s="1" t="s">
        <v>20</v>
      </c>
      <c r="J302" s="1" t="s">
        <v>20</v>
      </c>
      <c r="K302" s="1" t="s">
        <v>20</v>
      </c>
      <c r="L302" s="1" t="s">
        <v>20</v>
      </c>
      <c r="M302" s="1" t="s">
        <v>20</v>
      </c>
      <c r="N302" s="1" t="s">
        <v>20</v>
      </c>
      <c r="O302" s="1" t="s">
        <v>20</v>
      </c>
      <c r="P302" s="1" t="s">
        <v>20</v>
      </c>
      <c r="Q302" s="7" t="s">
        <v>20</v>
      </c>
    </row>
    <row r="303" spans="1:17">
      <c r="A303" s="65" t="str">
        <f>Table4234567[[#This Row],[Bill No]]&amp;" / "&amp;Table4234567[[#This Row],[Name]]</f>
        <v>2506 /  </v>
      </c>
      <c r="B303" s="5">
        <v>2506</v>
      </c>
      <c r="C303" s="14" t="s">
        <v>109</v>
      </c>
      <c r="D303" s="1" t="s">
        <v>20</v>
      </c>
      <c r="E303" s="1"/>
      <c r="F303" s="1" t="s">
        <v>109</v>
      </c>
      <c r="G303" s="1" t="s">
        <v>20</v>
      </c>
      <c r="H303" s="1" t="s">
        <v>20</v>
      </c>
      <c r="I303" s="1" t="s">
        <v>20</v>
      </c>
      <c r="J303" s="1" t="s">
        <v>20</v>
      </c>
      <c r="K303" s="1" t="s">
        <v>20</v>
      </c>
      <c r="L303" s="1" t="s">
        <v>20</v>
      </c>
      <c r="M303" s="1" t="s">
        <v>20</v>
      </c>
      <c r="N303" s="1" t="s">
        <v>20</v>
      </c>
      <c r="O303" s="1" t="s">
        <v>20</v>
      </c>
      <c r="P303" s="1" t="s">
        <v>20</v>
      </c>
      <c r="Q303" s="7" t="s">
        <v>20</v>
      </c>
    </row>
    <row r="304" spans="1:17">
      <c r="A304" s="65" t="str">
        <f>Table4234567[[#This Row],[Bill No]]&amp;" / "&amp;Table4234567[[#This Row],[Name]]</f>
        <v>2530 /  </v>
      </c>
      <c r="B304" s="5">
        <v>2530</v>
      </c>
      <c r="C304" s="15" t="s">
        <v>109</v>
      </c>
      <c r="D304" s="1" t="s">
        <v>20</v>
      </c>
      <c r="E304" s="1"/>
      <c r="F304" s="1" t="s">
        <v>109</v>
      </c>
      <c r="G304" s="1" t="s">
        <v>20</v>
      </c>
      <c r="H304" s="1" t="s">
        <v>20</v>
      </c>
      <c r="I304" s="1" t="s">
        <v>20</v>
      </c>
      <c r="J304" s="1" t="s">
        <v>20</v>
      </c>
      <c r="K304" s="1" t="s">
        <v>20</v>
      </c>
      <c r="L304" s="1" t="s">
        <v>20</v>
      </c>
      <c r="M304" s="1" t="s">
        <v>20</v>
      </c>
      <c r="N304" s="1" t="s">
        <v>20</v>
      </c>
      <c r="O304" s="1" t="s">
        <v>20</v>
      </c>
      <c r="P304" s="1" t="s">
        <v>20</v>
      </c>
      <c r="Q304" s="7" t="s">
        <v>20</v>
      </c>
    </row>
    <row r="305" spans="1:17">
      <c r="A305" s="65" t="str">
        <f>Table4234567[[#This Row],[Bill No]]&amp;" / "&amp;Table4234567[[#This Row],[Name]]</f>
        <v>2554 /  </v>
      </c>
      <c r="B305" s="5">
        <v>2554</v>
      </c>
      <c r="C305" s="14" t="s">
        <v>109</v>
      </c>
      <c r="D305" s="1" t="s">
        <v>20</v>
      </c>
      <c r="E305" s="1"/>
      <c r="F305" s="1" t="s">
        <v>109</v>
      </c>
      <c r="G305" s="1" t="s">
        <v>20</v>
      </c>
      <c r="H305" s="1" t="s">
        <v>20</v>
      </c>
      <c r="I305" s="1" t="s">
        <v>20</v>
      </c>
      <c r="J305" s="1" t="s">
        <v>20</v>
      </c>
      <c r="K305" s="1" t="s">
        <v>20</v>
      </c>
      <c r="L305" s="1" t="s">
        <v>20</v>
      </c>
      <c r="M305" s="1" t="s">
        <v>20</v>
      </c>
      <c r="N305" s="1" t="s">
        <v>20</v>
      </c>
      <c r="O305" s="1" t="s">
        <v>20</v>
      </c>
      <c r="P305" s="1" t="s">
        <v>20</v>
      </c>
      <c r="Q305" s="7" t="s">
        <v>20</v>
      </c>
    </row>
    <row r="306" spans="1:17">
      <c r="A306" s="65" t="str">
        <f>Table4234567[[#This Row],[Bill No]]&amp;" / "&amp;Table4234567[[#This Row],[Name]]</f>
        <v>2564 /  </v>
      </c>
      <c r="B306" s="5">
        <v>2564</v>
      </c>
      <c r="C306" s="15" t="s">
        <v>109</v>
      </c>
      <c r="D306" s="1" t="s">
        <v>20</v>
      </c>
      <c r="E306" s="1"/>
      <c r="F306" s="1" t="s">
        <v>20</v>
      </c>
      <c r="G306" s="1" t="s">
        <v>20</v>
      </c>
      <c r="H306" s="1" t="s">
        <v>20</v>
      </c>
      <c r="I306" s="1" t="s">
        <v>20</v>
      </c>
      <c r="J306" s="1" t="s">
        <v>20</v>
      </c>
      <c r="K306" s="1" t="s">
        <v>20</v>
      </c>
      <c r="L306" s="1" t="s">
        <v>20</v>
      </c>
      <c r="M306" s="1" t="s">
        <v>20</v>
      </c>
      <c r="N306" s="1" t="s">
        <v>20</v>
      </c>
      <c r="O306" s="1" t="s">
        <v>20</v>
      </c>
      <c r="P306" s="1" t="s">
        <v>20</v>
      </c>
      <c r="Q306" s="7" t="s">
        <v>20</v>
      </c>
    </row>
    <row r="307" spans="1:17">
      <c r="A307" s="65" t="str">
        <f>Table4234567[[#This Row],[Bill No]]&amp;" / "&amp;Table4234567[[#This Row],[Name]]</f>
        <v>2576 /  </v>
      </c>
      <c r="B307" s="5">
        <v>2576</v>
      </c>
      <c r="C307" s="14" t="s">
        <v>109</v>
      </c>
      <c r="D307" s="1" t="s">
        <v>20</v>
      </c>
      <c r="E307" s="1"/>
      <c r="F307" s="1" t="s">
        <v>109</v>
      </c>
      <c r="G307" s="1" t="s">
        <v>20</v>
      </c>
      <c r="H307" s="1" t="s">
        <v>20</v>
      </c>
      <c r="I307" s="1" t="s">
        <v>20</v>
      </c>
      <c r="J307" s="1" t="s">
        <v>20</v>
      </c>
      <c r="K307" s="1" t="s">
        <v>20</v>
      </c>
      <c r="L307" s="1" t="s">
        <v>20</v>
      </c>
      <c r="M307" s="1" t="s">
        <v>20</v>
      </c>
      <c r="N307" s="1" t="s">
        <v>20</v>
      </c>
      <c r="O307" s="1" t="s">
        <v>20</v>
      </c>
      <c r="P307" s="1" t="s">
        <v>20</v>
      </c>
      <c r="Q307" s="7" t="s">
        <v>20</v>
      </c>
    </row>
    <row r="308" spans="1:17">
      <c r="A308" s="65" t="str">
        <f>Table4234567[[#This Row],[Bill No]]&amp;" / "&amp;Table4234567[[#This Row],[Name]]</f>
        <v>2605 /  </v>
      </c>
      <c r="B308" s="5">
        <v>2605</v>
      </c>
      <c r="C308" s="14" t="s">
        <v>508</v>
      </c>
      <c r="D308" s="1" t="s">
        <v>20</v>
      </c>
      <c r="E308" s="1"/>
      <c r="F308" s="1" t="s">
        <v>508</v>
      </c>
      <c r="G308" s="1" t="s">
        <v>20</v>
      </c>
      <c r="H308" s="1" t="s">
        <v>20</v>
      </c>
      <c r="I308" s="1" t="s">
        <v>20</v>
      </c>
      <c r="J308" s="1" t="s">
        <v>20</v>
      </c>
      <c r="K308" s="1" t="s">
        <v>20</v>
      </c>
      <c r="L308" s="1" t="s">
        <v>20</v>
      </c>
      <c r="M308" s="1" t="s">
        <v>20</v>
      </c>
      <c r="N308" s="1" t="s">
        <v>20</v>
      </c>
      <c r="O308" s="1" t="s">
        <v>20</v>
      </c>
      <c r="P308" s="1" t="s">
        <v>20</v>
      </c>
      <c r="Q308" s="7" t="s">
        <v>20</v>
      </c>
    </row>
    <row r="309" spans="1:17">
      <c r="A309" s="65" t="str">
        <f>Table4234567[[#This Row],[Bill No]]&amp;" / "&amp;Table4234567[[#This Row],[Name]]</f>
        <v>2628 /  </v>
      </c>
      <c r="B309" s="5">
        <v>2628</v>
      </c>
      <c r="C309" s="15" t="s">
        <v>508</v>
      </c>
      <c r="D309" s="1" t="s">
        <v>20</v>
      </c>
      <c r="E309" s="1" t="s">
        <v>65</v>
      </c>
      <c r="F309" s="1" t="s">
        <v>508</v>
      </c>
      <c r="G309" s="1" t="s">
        <v>20</v>
      </c>
      <c r="H309" s="1" t="s">
        <v>20</v>
      </c>
      <c r="I309" s="1" t="s">
        <v>20</v>
      </c>
      <c r="J309" s="1" t="s">
        <v>20</v>
      </c>
      <c r="K309" s="1" t="s">
        <v>20</v>
      </c>
      <c r="L309" s="1" t="s">
        <v>20</v>
      </c>
      <c r="M309" s="1" t="s">
        <v>20</v>
      </c>
      <c r="N309" s="1" t="s">
        <v>20</v>
      </c>
      <c r="O309" s="1" t="s">
        <v>20</v>
      </c>
      <c r="P309" s="1" t="s">
        <v>20</v>
      </c>
      <c r="Q309" s="7" t="s">
        <v>20</v>
      </c>
    </row>
    <row r="310" spans="1:17">
      <c r="A310" s="65" t="str">
        <f>Table4234567[[#This Row],[Bill No]]&amp;" / "&amp;Table4234567[[#This Row],[Name]]</f>
        <v>2632 /  </v>
      </c>
      <c r="B310" s="5">
        <v>2632</v>
      </c>
      <c r="C310" s="15" t="s">
        <v>508</v>
      </c>
      <c r="D310" s="1" t="s">
        <v>20</v>
      </c>
      <c r="E310" s="1"/>
      <c r="F310" s="1" t="s">
        <v>508</v>
      </c>
      <c r="G310" s="1" t="s">
        <v>20</v>
      </c>
      <c r="H310" s="1" t="s">
        <v>20</v>
      </c>
      <c r="I310" s="1" t="s">
        <v>20</v>
      </c>
      <c r="J310" s="1" t="s">
        <v>20</v>
      </c>
      <c r="K310" s="1" t="s">
        <v>20</v>
      </c>
      <c r="L310" s="1" t="s">
        <v>20</v>
      </c>
      <c r="M310" s="1" t="s">
        <v>20</v>
      </c>
      <c r="N310" s="1" t="s">
        <v>20</v>
      </c>
      <c r="O310" s="1" t="s">
        <v>20</v>
      </c>
      <c r="P310" s="1" t="s">
        <v>20</v>
      </c>
      <c r="Q310" s="7" t="s">
        <v>20</v>
      </c>
    </row>
    <row r="311" spans="1:17">
      <c r="A311" s="65" t="str">
        <f>Table4234567[[#This Row],[Bill No]]&amp;" / "&amp;Table4234567[[#This Row],[Name]]</f>
        <v>2633 /  </v>
      </c>
      <c r="B311" s="5">
        <v>2633</v>
      </c>
      <c r="C311" s="14" t="s">
        <v>508</v>
      </c>
      <c r="D311" s="1" t="s">
        <v>20</v>
      </c>
      <c r="E311" s="1"/>
      <c r="F311" s="1" t="s">
        <v>508</v>
      </c>
      <c r="G311" s="1" t="s">
        <v>20</v>
      </c>
      <c r="H311" s="1" t="s">
        <v>20</v>
      </c>
      <c r="I311" s="1" t="s">
        <v>20</v>
      </c>
      <c r="J311" s="1" t="s">
        <v>20</v>
      </c>
      <c r="K311" s="1" t="s">
        <v>20</v>
      </c>
      <c r="L311" s="1" t="s">
        <v>20</v>
      </c>
      <c r="M311" s="1" t="s">
        <v>20</v>
      </c>
      <c r="N311" s="1" t="s">
        <v>20</v>
      </c>
      <c r="O311" s="1" t="s">
        <v>20</v>
      </c>
      <c r="P311" s="1" t="s">
        <v>20</v>
      </c>
      <c r="Q311" s="7" t="s">
        <v>20</v>
      </c>
    </row>
    <row r="312" spans="1:17">
      <c r="A312" s="65" t="str">
        <f>Table4234567[[#This Row],[Bill No]]&amp;" / "&amp;Table4234567[[#This Row],[Name]]</f>
        <v>2645 /  </v>
      </c>
      <c r="B312" s="6">
        <v>2645</v>
      </c>
      <c r="C312" s="17" t="s">
        <v>109</v>
      </c>
      <c r="D312" s="2" t="s">
        <v>20</v>
      </c>
      <c r="E312" s="1"/>
      <c r="F312" s="2" t="s">
        <v>109</v>
      </c>
      <c r="G312" s="2" t="s">
        <v>20</v>
      </c>
      <c r="H312" s="2" t="s">
        <v>20</v>
      </c>
      <c r="I312" s="2" t="s">
        <v>20</v>
      </c>
      <c r="J312" s="2" t="s">
        <v>20</v>
      </c>
      <c r="K312" s="2" t="s">
        <v>20</v>
      </c>
      <c r="L312" s="2" t="s">
        <v>20</v>
      </c>
      <c r="M312" s="2" t="s">
        <v>20</v>
      </c>
      <c r="N312" s="2" t="s">
        <v>20</v>
      </c>
      <c r="O312" s="2" t="s">
        <v>20</v>
      </c>
      <c r="P312" s="2" t="s">
        <v>20</v>
      </c>
      <c r="Q312" s="8" t="s">
        <v>20</v>
      </c>
    </row>
    <row r="313" spans="1:17">
      <c r="A313" s="65" t="str">
        <f>Table4234567[[#This Row],[Bill No]]&amp;" / "&amp;Table4234567[[#This Row],[Name]]</f>
        <v>2676 /  </v>
      </c>
      <c r="B313" s="9">
        <v>2676</v>
      </c>
      <c r="C313" s="22" t="s">
        <v>508</v>
      </c>
      <c r="D313" s="3" t="s">
        <v>20</v>
      </c>
      <c r="E313" s="4"/>
      <c r="F313" s="3" t="s">
        <v>508</v>
      </c>
      <c r="G313" s="3" t="s">
        <v>20</v>
      </c>
      <c r="H313" s="3" t="s">
        <v>20</v>
      </c>
      <c r="I313" s="3" t="s">
        <v>20</v>
      </c>
      <c r="J313" s="3" t="s">
        <v>20</v>
      </c>
      <c r="K313" s="3" t="s">
        <v>20</v>
      </c>
      <c r="L313" s="3" t="s">
        <v>20</v>
      </c>
      <c r="M313" s="3" t="s">
        <v>20</v>
      </c>
      <c r="N313" s="3" t="s">
        <v>20</v>
      </c>
      <c r="O313" s="3" t="s">
        <v>20</v>
      </c>
      <c r="P313" s="3" t="s">
        <v>20</v>
      </c>
      <c r="Q313" s="10" t="s">
        <v>20</v>
      </c>
    </row>
    <row r="314" spans="1:17">
      <c r="A314" s="65" t="str">
        <f>Table4234567[[#This Row],[Bill No]]&amp;" / "&amp;Table4234567[[#This Row],[Name]]</f>
        <v>2677 /  </v>
      </c>
      <c r="B314" s="9">
        <v>2677</v>
      </c>
      <c r="C314" s="23" t="s">
        <v>508</v>
      </c>
      <c r="D314" s="3" t="s">
        <v>20</v>
      </c>
      <c r="E314" s="4"/>
      <c r="F314" s="3" t="s">
        <v>508</v>
      </c>
      <c r="G314" s="3" t="s">
        <v>20</v>
      </c>
      <c r="H314" s="3" t="s">
        <v>20</v>
      </c>
      <c r="I314" s="3" t="s">
        <v>20</v>
      </c>
      <c r="J314" s="3" t="s">
        <v>20</v>
      </c>
      <c r="K314" s="3" t="s">
        <v>20</v>
      </c>
      <c r="L314" s="3" t="s">
        <v>20</v>
      </c>
      <c r="M314" s="3" t="s">
        <v>20</v>
      </c>
      <c r="N314" s="3" t="s">
        <v>20</v>
      </c>
      <c r="O314" s="3" t="s">
        <v>20</v>
      </c>
      <c r="P314" s="3" t="s">
        <v>20</v>
      </c>
      <c r="Q314" s="10" t="s">
        <v>20</v>
      </c>
    </row>
    <row r="315" spans="1:17">
      <c r="A315" s="65" t="str">
        <f>Table4234567[[#This Row],[Bill No]]&amp;" / "&amp;Table4234567[[#This Row],[Name]]</f>
        <v>2699 /  </v>
      </c>
      <c r="B315" s="9">
        <v>2699</v>
      </c>
      <c r="C315" s="23" t="s">
        <v>109</v>
      </c>
      <c r="D315" s="3" t="s">
        <v>20</v>
      </c>
      <c r="E315" s="4"/>
      <c r="F315" s="3" t="s">
        <v>109</v>
      </c>
      <c r="G315" s="3" t="s">
        <v>20</v>
      </c>
      <c r="H315" s="3" t="s">
        <v>20</v>
      </c>
      <c r="I315" s="3" t="s">
        <v>20</v>
      </c>
      <c r="J315" s="3" t="s">
        <v>20</v>
      </c>
      <c r="K315" s="3" t="s">
        <v>20</v>
      </c>
      <c r="L315" s="3" t="s">
        <v>20</v>
      </c>
      <c r="M315" s="3" t="s">
        <v>20</v>
      </c>
      <c r="N315" s="3" t="s">
        <v>20</v>
      </c>
      <c r="O315" s="3" t="s">
        <v>20</v>
      </c>
      <c r="P315" s="3" t="s">
        <v>20</v>
      </c>
      <c r="Q315" s="10" t="s">
        <v>20</v>
      </c>
    </row>
    <row r="316" spans="1:17" ht="15.75" thickBot="1">
      <c r="A316" s="65" t="str">
        <f>Table4234567[[#This Row],[Bill No]]&amp;" / "&amp;Table4234567[[#This Row],[Name]]</f>
        <v xml:space="preserve">2722 / </v>
      </c>
      <c r="B316" s="9">
        <v>2722</v>
      </c>
      <c r="C316" s="45" t="s">
        <v>770</v>
      </c>
      <c r="D316" s="3"/>
      <c r="E316" s="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10"/>
    </row>
    <row r="317" spans="1:17">
      <c r="A317" s="65" t="str">
        <f>Table4234567[[#This Row],[Bill No]]&amp;" / "&amp;Table4234567[[#This Row],[Name]]</f>
        <v xml:space="preserve">2723 / </v>
      </c>
      <c r="B317" s="9">
        <v>2723</v>
      </c>
      <c r="C317" s="23" t="s">
        <v>771</v>
      </c>
      <c r="D317" s="3"/>
      <c r="E317" s="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10"/>
    </row>
    <row r="318" spans="1:17">
      <c r="A318" s="65" t="str">
        <f>Table4234567[[#This Row],[Bill No]]&amp;" / "&amp;Table4234567[[#This Row],[Name]]</f>
        <v xml:space="preserve">2611 / </v>
      </c>
      <c r="B318" s="63">
        <v>2611</v>
      </c>
      <c r="C318" s="47" t="s">
        <v>784</v>
      </c>
      <c r="D318" s="46"/>
      <c r="E318" s="48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9"/>
    </row>
    <row r="319" spans="1:17" ht="15.75" thickBot="1">
      <c r="A319" s="66"/>
      <c r="B319" s="64"/>
      <c r="C319" s="11"/>
      <c r="D319" s="11"/>
      <c r="E319" s="12"/>
      <c r="F319" s="11"/>
      <c r="G319" s="11"/>
      <c r="H319" s="11">
        <f>SUM(H8:H318)</f>
        <v>1206.9780000000003</v>
      </c>
      <c r="I319" s="11"/>
      <c r="J319" s="11">
        <f t="shared" ref="J319:Q319" si="0">SUM(J8:J318)</f>
        <v>5953144.6100000022</v>
      </c>
      <c r="K319" s="11">
        <f t="shared" si="0"/>
        <v>692438.9</v>
      </c>
      <c r="L319" s="11">
        <f t="shared" si="0"/>
        <v>63500</v>
      </c>
      <c r="M319" s="11">
        <f t="shared" si="0"/>
        <v>6709083.5100000016</v>
      </c>
      <c r="N319" s="11">
        <f t="shared" si="0"/>
        <v>201272.38660000003</v>
      </c>
      <c r="O319" s="11">
        <f t="shared" si="0"/>
        <v>6910355.9116000002</v>
      </c>
      <c r="P319" s="11">
        <f t="shared" si="0"/>
        <v>6905671</v>
      </c>
      <c r="Q319" s="11">
        <f t="shared" si="0"/>
        <v>4684.8065999999999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N622"/>
  <sheetViews>
    <sheetView workbookViewId="0">
      <selection activeCell="J8" sqref="J8"/>
    </sheetView>
  </sheetViews>
  <sheetFormatPr defaultRowHeight="15"/>
  <cols>
    <col min="1" max="1" width="19" customWidth="1"/>
    <col min="2" max="2" width="18" customWidth="1"/>
    <col min="3" max="3" width="13.7109375" customWidth="1"/>
    <col min="4" max="4" width="14" customWidth="1"/>
    <col min="5" max="5" width="13" customWidth="1"/>
    <col min="8" max="8" width="10" style="84" hidden="1" customWidth="1"/>
    <col min="9" max="9" width="13.140625" style="84" customWidth="1"/>
    <col min="10" max="10" width="12" style="84" customWidth="1"/>
    <col min="11" max="11" width="15.7109375" style="84" customWidth="1"/>
    <col min="12" max="12" width="9.140625" style="84"/>
  </cols>
  <sheetData>
    <row r="1" spans="1:14" ht="15.75" thickBot="1">
      <c r="A1" s="72"/>
      <c r="B1" s="72"/>
      <c r="C1" s="72"/>
      <c r="D1" s="72"/>
      <c r="E1" s="72"/>
      <c r="F1" s="72"/>
      <c r="G1" s="72"/>
      <c r="H1" s="82"/>
      <c r="I1" s="82"/>
      <c r="J1" s="82"/>
      <c r="K1" s="82"/>
      <c r="L1" s="82"/>
      <c r="M1" s="72"/>
      <c r="N1" s="72"/>
    </row>
    <row r="2" spans="1:14" ht="15.75" thickBot="1">
      <c r="A2" s="88" t="s">
        <v>789</v>
      </c>
      <c r="B2" s="89" t="s">
        <v>793</v>
      </c>
      <c r="C2" s="90" t="s">
        <v>791</v>
      </c>
      <c r="D2" s="89" t="s">
        <v>794</v>
      </c>
      <c r="E2" s="90" t="s">
        <v>792</v>
      </c>
      <c r="F2" s="72"/>
      <c r="G2" s="72"/>
      <c r="H2" s="82"/>
      <c r="I2" s="127" t="s">
        <v>793</v>
      </c>
      <c r="J2" s="82"/>
      <c r="K2" s="82"/>
      <c r="L2" s="82"/>
      <c r="M2" s="72"/>
      <c r="N2" s="72"/>
    </row>
    <row r="3" spans="1:14" ht="15.75" thickBot="1">
      <c r="A3" s="85" t="str">
        <f>B3&amp;"_"&amp;COUNTIF($B$3:B3,B3)</f>
        <v>KANER DUL _1</v>
      </c>
      <c r="B3" s="86" t="s">
        <v>27</v>
      </c>
      <c r="C3" s="86" t="s">
        <v>796</v>
      </c>
      <c r="D3" s="86" t="s">
        <v>797</v>
      </c>
      <c r="E3" s="87">
        <v>1.58</v>
      </c>
      <c r="F3" s="72"/>
      <c r="G3" s="72"/>
      <c r="H3" s="82"/>
      <c r="I3" s="128" t="s">
        <v>1467</v>
      </c>
      <c r="J3" s="82"/>
      <c r="K3" s="82"/>
      <c r="L3" s="82"/>
      <c r="M3" s="72"/>
      <c r="N3" s="72"/>
    </row>
    <row r="4" spans="1:14">
      <c r="A4" s="73" t="str">
        <f>B4&amp;"_"&amp;COUNTIF($B$3:B4,B4)</f>
        <v>KANER DUL _2</v>
      </c>
      <c r="B4" s="74" t="s">
        <v>27</v>
      </c>
      <c r="C4" s="74" t="s">
        <v>798</v>
      </c>
      <c r="D4" s="74" t="s">
        <v>797</v>
      </c>
      <c r="E4" s="75">
        <v>7.32</v>
      </c>
      <c r="F4" s="72"/>
      <c r="G4" s="72"/>
      <c r="H4" s="82"/>
      <c r="I4" s="82"/>
      <c r="J4" s="82"/>
      <c r="K4" s="82"/>
      <c r="L4" s="82"/>
      <c r="M4" s="72"/>
      <c r="N4" s="72"/>
    </row>
    <row r="5" spans="1:14">
      <c r="A5" s="73" t="str">
        <f>B5&amp;"_"&amp;COUNTIF($B$3:B5,B5)</f>
        <v>KANER DUL _3</v>
      </c>
      <c r="B5" s="74" t="s">
        <v>27</v>
      </c>
      <c r="C5" s="74" t="s">
        <v>799</v>
      </c>
      <c r="D5" s="74" t="s">
        <v>800</v>
      </c>
      <c r="E5" s="75">
        <v>2.95</v>
      </c>
      <c r="F5" s="72"/>
      <c r="G5" s="72"/>
      <c r="H5" s="83" t="s">
        <v>789</v>
      </c>
      <c r="I5" s="126" t="s">
        <v>793</v>
      </c>
      <c r="J5" s="126" t="s">
        <v>791</v>
      </c>
      <c r="K5" s="126" t="s">
        <v>794</v>
      </c>
      <c r="L5" s="126" t="s">
        <v>792</v>
      </c>
      <c r="M5" s="72"/>
      <c r="N5" s="72"/>
    </row>
    <row r="6" spans="1:14">
      <c r="A6" s="73" t="str">
        <f>B6&amp;"_"&amp;COUNTIF($B$3:B6,B6)</f>
        <v>KANER DUL _4</v>
      </c>
      <c r="B6" s="74" t="s">
        <v>27</v>
      </c>
      <c r="C6" s="74" t="s">
        <v>801</v>
      </c>
      <c r="D6" s="74" t="s">
        <v>797</v>
      </c>
      <c r="E6" s="75">
        <v>4.4800000000000004</v>
      </c>
      <c r="F6" s="72"/>
      <c r="G6" s="72"/>
      <c r="H6" s="82">
        <v>1</v>
      </c>
      <c r="I6" s="82" t="str">
        <f>IFERROR(VLOOKUP($I$3&amp;"_"&amp;$H6,$A$2:$E$620,2,0),"")</f>
        <v>TIP</v>
      </c>
      <c r="J6" s="82" t="str">
        <f>IFERROR(VLOOKUP($I$3&amp;"_"&amp;$H6,$A$2:$E$620,3,0),"")</f>
        <v>TI004828</v>
      </c>
      <c r="K6" s="82" t="str">
        <f>IFERROR(VLOOKUP($I$3&amp;"_"&amp;$H6,$A$2:$E$620,4,0),"")</f>
        <v>ABS</v>
      </c>
      <c r="L6" s="82">
        <f>IFERROR(VLOOKUP($I$3&amp;"_"&amp;$H6,$A$2:$E$620,5,0),"")</f>
        <v>0.03</v>
      </c>
      <c r="M6" s="72"/>
      <c r="N6" s="72"/>
    </row>
    <row r="7" spans="1:14">
      <c r="A7" s="73" t="str">
        <f>B7&amp;"_"&amp;COUNTIF($B$3:B7,B7)</f>
        <v>KANER DUL _5</v>
      </c>
      <c r="B7" s="74" t="s">
        <v>27</v>
      </c>
      <c r="C7" s="74" t="s">
        <v>802</v>
      </c>
      <c r="D7" s="74" t="s">
        <v>797</v>
      </c>
      <c r="E7" s="75">
        <v>1.31</v>
      </c>
      <c r="F7" s="72"/>
      <c r="G7" s="72"/>
      <c r="H7" s="82">
        <v>2</v>
      </c>
      <c r="I7" s="82" t="str">
        <f t="shared" ref="I7:I70" si="0">IFERROR(VLOOKUP($I$3&amp;"_"&amp;$H7,$A$2:$E$620,2,0),"")</f>
        <v>TIP</v>
      </c>
      <c r="J7" s="82" t="str">
        <f t="shared" ref="J7:J70" si="1">IFERROR(VLOOKUP($I$3&amp;"_"&amp;$H7,$A$2:$E$620,3,0),"")</f>
        <v>TI004836</v>
      </c>
      <c r="K7" s="82" t="str">
        <f t="shared" ref="K7:K70" si="2">IFERROR(VLOOKUP($I$3&amp;"_"&amp;$H7,$A$2:$E$620,4,0),"")</f>
        <v>ABS</v>
      </c>
      <c r="L7" s="82">
        <f t="shared" ref="L7:L70" si="3">IFERROR(VLOOKUP($I$3&amp;"_"&amp;$H7,$A$2:$E$620,5,0),"")</f>
        <v>0.03</v>
      </c>
      <c r="M7" s="72"/>
      <c r="N7" s="72"/>
    </row>
    <row r="8" spans="1:14">
      <c r="A8" s="73" t="str">
        <f>B8&amp;"_"&amp;COUNTIF($B$3:B8,B8)</f>
        <v>KANER DUL _6</v>
      </c>
      <c r="B8" s="74" t="s">
        <v>27</v>
      </c>
      <c r="C8" s="74" t="s">
        <v>803</v>
      </c>
      <c r="D8" s="74" t="s">
        <v>804</v>
      </c>
      <c r="E8" s="75">
        <v>1.29</v>
      </c>
      <c r="F8" s="72"/>
      <c r="G8" s="72"/>
      <c r="H8" s="82">
        <v>3</v>
      </c>
      <c r="I8" s="82" t="str">
        <f t="shared" si="0"/>
        <v>TIP</v>
      </c>
      <c r="J8" s="82" t="str">
        <f t="shared" si="1"/>
        <v>TI010011</v>
      </c>
      <c r="K8" s="82" t="str">
        <f t="shared" si="2"/>
        <v>ABS</v>
      </c>
      <c r="L8" s="82">
        <f t="shared" si="3"/>
        <v>0.1</v>
      </c>
      <c r="M8" s="72"/>
      <c r="N8" s="72"/>
    </row>
    <row r="9" spans="1:14">
      <c r="A9" s="73" t="str">
        <f>B9&amp;"_"&amp;COUNTIF($B$3:B9,B9)</f>
        <v>KANER DUL _7</v>
      </c>
      <c r="B9" s="74" t="s">
        <v>27</v>
      </c>
      <c r="C9" s="74" t="s">
        <v>805</v>
      </c>
      <c r="D9" s="74" t="s">
        <v>806</v>
      </c>
      <c r="E9" s="75">
        <v>0.68</v>
      </c>
      <c r="F9" s="72"/>
      <c r="G9" s="72"/>
      <c r="H9" s="82">
        <v>4</v>
      </c>
      <c r="I9" s="82" t="str">
        <f t="shared" si="0"/>
        <v>TIP</v>
      </c>
      <c r="J9" s="82" t="str">
        <f t="shared" si="1"/>
        <v>TI010012</v>
      </c>
      <c r="K9" s="82" t="str">
        <f t="shared" si="2"/>
        <v>ABS</v>
      </c>
      <c r="L9" s="82">
        <f t="shared" si="3"/>
        <v>0.08</v>
      </c>
      <c r="M9" s="72"/>
      <c r="N9" s="72"/>
    </row>
    <row r="10" spans="1:14">
      <c r="A10" s="73" t="str">
        <f>B10&amp;"_"&amp;COUNTIF($B$3:B10,B10)</f>
        <v>KANER DUL _8</v>
      </c>
      <c r="B10" s="74" t="s">
        <v>27</v>
      </c>
      <c r="C10" s="74" t="s">
        <v>807</v>
      </c>
      <c r="D10" s="74" t="s">
        <v>797</v>
      </c>
      <c r="E10" s="75">
        <v>1.03</v>
      </c>
      <c r="F10" s="72"/>
      <c r="G10" s="72"/>
      <c r="H10" s="82">
        <v>5</v>
      </c>
      <c r="I10" s="82" t="str">
        <f t="shared" si="0"/>
        <v>TIP</v>
      </c>
      <c r="J10" s="82" t="str">
        <f t="shared" si="1"/>
        <v>TI010014</v>
      </c>
      <c r="K10" s="82" t="str">
        <f t="shared" si="2"/>
        <v>ABS</v>
      </c>
      <c r="L10" s="82">
        <f t="shared" si="3"/>
        <v>0.08</v>
      </c>
      <c r="M10" s="72"/>
      <c r="N10" s="72"/>
    </row>
    <row r="11" spans="1:14">
      <c r="A11" s="73" t="str">
        <f>B11&amp;"_"&amp;COUNTIF($B$3:B11,B11)</f>
        <v>KANER DUL _9</v>
      </c>
      <c r="B11" s="74" t="s">
        <v>27</v>
      </c>
      <c r="C11" s="74" t="s">
        <v>808</v>
      </c>
      <c r="D11" s="74" t="s">
        <v>797</v>
      </c>
      <c r="E11" s="75">
        <v>1.33</v>
      </c>
      <c r="F11" s="72"/>
      <c r="G11" s="72"/>
      <c r="H11" s="82">
        <v>6</v>
      </c>
      <c r="I11" s="82" t="str">
        <f t="shared" si="0"/>
        <v>TIP</v>
      </c>
      <c r="J11" s="82" t="str">
        <f t="shared" si="1"/>
        <v>TI010015</v>
      </c>
      <c r="K11" s="82" t="str">
        <f t="shared" si="2"/>
        <v>ABS</v>
      </c>
      <c r="L11" s="82">
        <f t="shared" si="3"/>
        <v>0.08</v>
      </c>
      <c r="M11" s="72"/>
      <c r="N11" s="72"/>
    </row>
    <row r="12" spans="1:14">
      <c r="A12" s="73" t="str">
        <f>B12&amp;"_"&amp;COUNTIF($B$3:B12,B12)</f>
        <v>KANER DUL _10</v>
      </c>
      <c r="B12" s="74" t="s">
        <v>27</v>
      </c>
      <c r="C12" s="74" t="s">
        <v>809</v>
      </c>
      <c r="D12" s="74" t="s">
        <v>797</v>
      </c>
      <c r="E12" s="75">
        <v>2.52</v>
      </c>
      <c r="F12" s="72"/>
      <c r="G12" s="72"/>
      <c r="H12" s="82">
        <v>7</v>
      </c>
      <c r="I12" s="82" t="str">
        <f t="shared" si="0"/>
        <v>TIP</v>
      </c>
      <c r="J12" s="82" t="str">
        <f t="shared" si="1"/>
        <v>TI010017</v>
      </c>
      <c r="K12" s="82" t="str">
        <f t="shared" si="2"/>
        <v>ABS</v>
      </c>
      <c r="L12" s="82">
        <f t="shared" si="3"/>
        <v>0.1</v>
      </c>
      <c r="M12" s="72"/>
      <c r="N12" s="72"/>
    </row>
    <row r="13" spans="1:14">
      <c r="A13" s="73" t="str">
        <f>B13&amp;"_"&amp;COUNTIF($B$3:B13,B13)</f>
        <v>KANER DUL _11</v>
      </c>
      <c r="B13" s="74" t="s">
        <v>27</v>
      </c>
      <c r="C13" s="74" t="s">
        <v>810</v>
      </c>
      <c r="D13" s="74" t="s">
        <v>797</v>
      </c>
      <c r="E13" s="75">
        <v>4.83</v>
      </c>
      <c r="F13" s="72"/>
      <c r="G13" s="72"/>
      <c r="H13" s="82">
        <v>8</v>
      </c>
      <c r="I13" s="82" t="str">
        <f t="shared" si="0"/>
        <v>TIP</v>
      </c>
      <c r="J13" s="82" t="str">
        <f t="shared" si="1"/>
        <v>TI010018</v>
      </c>
      <c r="K13" s="82" t="str">
        <f t="shared" si="2"/>
        <v>ABS</v>
      </c>
      <c r="L13" s="82">
        <f t="shared" si="3"/>
        <v>7.0000000000000007E-2</v>
      </c>
      <c r="M13" s="72"/>
      <c r="N13" s="72"/>
    </row>
    <row r="14" spans="1:14">
      <c r="A14" s="73" t="str">
        <f>B14&amp;"_"&amp;COUNTIF($B$3:B14,B14)</f>
        <v>KANER DUL _12</v>
      </c>
      <c r="B14" s="74" t="s">
        <v>27</v>
      </c>
      <c r="C14" s="74" t="s">
        <v>811</v>
      </c>
      <c r="D14" s="74" t="s">
        <v>797</v>
      </c>
      <c r="E14" s="75">
        <v>6.34</v>
      </c>
      <c r="F14" s="72"/>
      <c r="G14" s="72"/>
      <c r="H14" s="82">
        <v>9</v>
      </c>
      <c r="I14" s="82" t="str">
        <f t="shared" si="0"/>
        <v>TIP</v>
      </c>
      <c r="J14" s="82" t="str">
        <f t="shared" si="1"/>
        <v>TI010019</v>
      </c>
      <c r="K14" s="82" t="str">
        <f t="shared" si="2"/>
        <v>ABS</v>
      </c>
      <c r="L14" s="82">
        <f t="shared" si="3"/>
        <v>0.05</v>
      </c>
      <c r="M14" s="72"/>
      <c r="N14" s="72"/>
    </row>
    <row r="15" spans="1:14">
      <c r="A15" s="73" t="str">
        <f>B15&amp;"_"&amp;COUNTIF($B$3:B15,B15)</f>
        <v>KANER DUL _13</v>
      </c>
      <c r="B15" s="74" t="s">
        <v>27</v>
      </c>
      <c r="C15" s="74" t="s">
        <v>812</v>
      </c>
      <c r="D15" s="74" t="s">
        <v>797</v>
      </c>
      <c r="E15" s="75">
        <v>0.97</v>
      </c>
      <c r="F15" s="72"/>
      <c r="G15" s="72"/>
      <c r="H15" s="82">
        <v>10</v>
      </c>
      <c r="I15" s="82" t="str">
        <f t="shared" si="0"/>
        <v>TIP</v>
      </c>
      <c r="J15" s="82" t="str">
        <f t="shared" si="1"/>
        <v>TI010020</v>
      </c>
      <c r="K15" s="82" t="str">
        <f t="shared" si="2"/>
        <v>ABS</v>
      </c>
      <c r="L15" s="82">
        <f t="shared" si="3"/>
        <v>0.08</v>
      </c>
      <c r="M15" s="72"/>
      <c r="N15" s="72"/>
    </row>
    <row r="16" spans="1:14">
      <c r="A16" s="73" t="str">
        <f>B16&amp;"_"&amp;COUNTIF($B$3:B16,B16)</f>
        <v>KANER DUL _14</v>
      </c>
      <c r="B16" s="74" t="s">
        <v>27</v>
      </c>
      <c r="C16" s="74" t="s">
        <v>813</v>
      </c>
      <c r="D16" s="74" t="s">
        <v>797</v>
      </c>
      <c r="E16" s="75">
        <v>1.22</v>
      </c>
      <c r="F16" s="72"/>
      <c r="G16" s="72"/>
      <c r="H16" s="82">
        <v>11</v>
      </c>
      <c r="I16" s="82" t="str">
        <f t="shared" si="0"/>
        <v>TIP</v>
      </c>
      <c r="J16" s="82" t="str">
        <f t="shared" si="1"/>
        <v>TI010021</v>
      </c>
      <c r="K16" s="82" t="str">
        <f t="shared" si="2"/>
        <v>ABS</v>
      </c>
      <c r="L16" s="82">
        <f t="shared" si="3"/>
        <v>7.0000000000000007E-2</v>
      </c>
      <c r="M16" s="72"/>
      <c r="N16" s="72"/>
    </row>
    <row r="17" spans="1:14">
      <c r="A17" s="73" t="str">
        <f>B17&amp;"_"&amp;COUNTIF($B$3:B17,B17)</f>
        <v>KANER DUL _15</v>
      </c>
      <c r="B17" s="74" t="s">
        <v>27</v>
      </c>
      <c r="C17" s="74" t="s">
        <v>814</v>
      </c>
      <c r="D17" s="74" t="s">
        <v>797</v>
      </c>
      <c r="E17" s="75">
        <v>6.46</v>
      </c>
      <c r="F17" s="72"/>
      <c r="G17" s="72"/>
      <c r="H17" s="82">
        <v>12</v>
      </c>
      <c r="I17" s="82" t="str">
        <f t="shared" si="0"/>
        <v>TIP</v>
      </c>
      <c r="J17" s="82" t="str">
        <f t="shared" si="1"/>
        <v>TI010022</v>
      </c>
      <c r="K17" s="82" t="str">
        <f t="shared" si="2"/>
        <v>ABS</v>
      </c>
      <c r="L17" s="82">
        <f t="shared" si="3"/>
        <v>0.06</v>
      </c>
      <c r="M17" s="72"/>
      <c r="N17" s="72"/>
    </row>
    <row r="18" spans="1:14">
      <c r="A18" s="73" t="str">
        <f>B18&amp;"_"&amp;COUNTIF($B$3:B18,B18)</f>
        <v>KANER DUL _16</v>
      </c>
      <c r="B18" s="74" t="s">
        <v>27</v>
      </c>
      <c r="C18" s="74" t="s">
        <v>815</v>
      </c>
      <c r="D18" s="74" t="s">
        <v>806</v>
      </c>
      <c r="E18" s="75">
        <v>1.77</v>
      </c>
      <c r="F18" s="72"/>
      <c r="G18" s="72"/>
      <c r="H18" s="82">
        <v>13</v>
      </c>
      <c r="I18" s="82" t="str">
        <f t="shared" si="0"/>
        <v>TIP</v>
      </c>
      <c r="J18" s="82" t="str">
        <f t="shared" si="1"/>
        <v>TI010023</v>
      </c>
      <c r="K18" s="82" t="str">
        <f t="shared" si="2"/>
        <v>ABS</v>
      </c>
      <c r="L18" s="82">
        <f t="shared" si="3"/>
        <v>0.06</v>
      </c>
      <c r="M18" s="72"/>
      <c r="N18" s="72"/>
    </row>
    <row r="19" spans="1:14">
      <c r="A19" s="73" t="str">
        <f>B19&amp;"_"&amp;COUNTIF($B$3:B19,B19)</f>
        <v>KANER DUL _17</v>
      </c>
      <c r="B19" s="74" t="s">
        <v>27</v>
      </c>
      <c r="C19" s="74" t="s">
        <v>816</v>
      </c>
      <c r="D19" s="74" t="s">
        <v>817</v>
      </c>
      <c r="E19" s="75">
        <v>3.51</v>
      </c>
      <c r="F19" s="72"/>
      <c r="G19" s="72"/>
      <c r="H19" s="82">
        <v>14</v>
      </c>
      <c r="I19" s="82" t="str">
        <f t="shared" si="0"/>
        <v>TIP</v>
      </c>
      <c r="J19" s="82" t="str">
        <f t="shared" si="1"/>
        <v>TI010024</v>
      </c>
      <c r="K19" s="82" t="str">
        <f t="shared" si="2"/>
        <v>ABS</v>
      </c>
      <c r="L19" s="82">
        <f t="shared" si="3"/>
        <v>7.0000000000000007E-2</v>
      </c>
      <c r="M19" s="72"/>
      <c r="N19" s="72"/>
    </row>
    <row r="20" spans="1:14">
      <c r="A20" s="73" t="str">
        <f>B20&amp;"_"&amp;COUNTIF($B$3:B20,B20)</f>
        <v>KANER DUL _18</v>
      </c>
      <c r="B20" s="74" t="s">
        <v>27</v>
      </c>
      <c r="C20" s="74" t="s">
        <v>818</v>
      </c>
      <c r="D20" s="74" t="s">
        <v>819</v>
      </c>
      <c r="E20" s="75">
        <v>1.71</v>
      </c>
      <c r="F20" s="72"/>
      <c r="G20" s="72"/>
      <c r="H20" s="82">
        <v>15</v>
      </c>
      <c r="I20" s="82" t="str">
        <f t="shared" si="0"/>
        <v>TIP</v>
      </c>
      <c r="J20" s="82" t="str">
        <f t="shared" si="1"/>
        <v>TI010025</v>
      </c>
      <c r="K20" s="82" t="str">
        <f t="shared" si="2"/>
        <v>ABS</v>
      </c>
      <c r="L20" s="82">
        <f t="shared" si="3"/>
        <v>0.1</v>
      </c>
      <c r="M20" s="72"/>
      <c r="N20" s="72"/>
    </row>
    <row r="21" spans="1:14">
      <c r="A21" s="73" t="str">
        <f>B21&amp;"_"&amp;COUNTIF($B$3:B21,B21)</f>
        <v>KANER DUL _19</v>
      </c>
      <c r="B21" s="74" t="s">
        <v>27</v>
      </c>
      <c r="C21" s="74" t="s">
        <v>820</v>
      </c>
      <c r="D21" s="74" t="s">
        <v>821</v>
      </c>
      <c r="E21" s="75">
        <v>2.4700000000000002</v>
      </c>
      <c r="F21" s="72"/>
      <c r="G21" s="72"/>
      <c r="H21" s="82">
        <v>16</v>
      </c>
      <c r="I21" s="82" t="str">
        <f t="shared" si="0"/>
        <v>TIP</v>
      </c>
      <c r="J21" s="82" t="str">
        <f t="shared" si="1"/>
        <v>TI010026</v>
      </c>
      <c r="K21" s="82" t="str">
        <f t="shared" si="2"/>
        <v>ABS</v>
      </c>
      <c r="L21" s="82">
        <f t="shared" si="3"/>
        <v>7.0000000000000007E-2</v>
      </c>
      <c r="M21" s="72"/>
      <c r="N21" s="72"/>
    </row>
    <row r="22" spans="1:14">
      <c r="A22" s="73" t="str">
        <f>B22&amp;"_"&amp;COUNTIF($B$3:B22,B22)</f>
        <v>KANER DUL _20</v>
      </c>
      <c r="B22" s="74" t="s">
        <v>27</v>
      </c>
      <c r="C22" s="74" t="s">
        <v>822</v>
      </c>
      <c r="D22" s="74" t="s">
        <v>797</v>
      </c>
      <c r="E22" s="75">
        <v>3.26</v>
      </c>
      <c r="F22" s="72"/>
      <c r="G22" s="72"/>
      <c r="H22" s="82">
        <v>17</v>
      </c>
      <c r="I22" s="82" t="str">
        <f t="shared" si="0"/>
        <v>TIP</v>
      </c>
      <c r="J22" s="82" t="str">
        <f t="shared" si="1"/>
        <v>TI010027</v>
      </c>
      <c r="K22" s="82" t="str">
        <f t="shared" si="2"/>
        <v>ABS</v>
      </c>
      <c r="L22" s="82">
        <f t="shared" si="3"/>
        <v>0.08</v>
      </c>
      <c r="M22" s="72"/>
      <c r="N22" s="72"/>
    </row>
    <row r="23" spans="1:14">
      <c r="A23" s="73" t="str">
        <f>B23&amp;"_"&amp;COUNTIF($B$3:B23,B23)</f>
        <v>KANER DUL _21</v>
      </c>
      <c r="B23" s="74" t="s">
        <v>27</v>
      </c>
      <c r="C23" s="74" t="s">
        <v>823</v>
      </c>
      <c r="D23" s="74" t="s">
        <v>824</v>
      </c>
      <c r="E23" s="75">
        <v>1.1399999999999999</v>
      </c>
      <c r="F23" s="72"/>
      <c r="G23" s="72"/>
      <c r="H23" s="82">
        <v>18</v>
      </c>
      <c r="I23" s="82" t="str">
        <f t="shared" si="0"/>
        <v>TIP</v>
      </c>
      <c r="J23" s="82" t="str">
        <f t="shared" si="1"/>
        <v>TI010028</v>
      </c>
      <c r="K23" s="82" t="str">
        <f t="shared" si="2"/>
        <v>ABS</v>
      </c>
      <c r="L23" s="82">
        <f t="shared" si="3"/>
        <v>0.1</v>
      </c>
      <c r="M23" s="72"/>
      <c r="N23" s="72"/>
    </row>
    <row r="24" spans="1:14">
      <c r="A24" s="73" t="str">
        <f>B24&amp;"_"&amp;COUNTIF($B$3:B24,B24)</f>
        <v>KANER DUL _22</v>
      </c>
      <c r="B24" s="74" t="s">
        <v>27</v>
      </c>
      <c r="C24" s="74" t="s">
        <v>825</v>
      </c>
      <c r="D24" s="74" t="s">
        <v>806</v>
      </c>
      <c r="E24" s="75">
        <v>3.92</v>
      </c>
      <c r="F24" s="72"/>
      <c r="G24" s="72"/>
      <c r="H24" s="82">
        <v>19</v>
      </c>
      <c r="I24" s="82" t="str">
        <f t="shared" si="0"/>
        <v>TIP</v>
      </c>
      <c r="J24" s="82" t="str">
        <f t="shared" si="1"/>
        <v>TI010029</v>
      </c>
      <c r="K24" s="82" t="str">
        <f t="shared" si="2"/>
        <v>ABS</v>
      </c>
      <c r="L24" s="82">
        <f t="shared" si="3"/>
        <v>0.08</v>
      </c>
      <c r="M24" s="72"/>
      <c r="N24" s="72"/>
    </row>
    <row r="25" spans="1:14">
      <c r="A25" s="73" t="str">
        <f>B25&amp;"_"&amp;COUNTIF($B$3:B25,B25)</f>
        <v>KANER DUL _23</v>
      </c>
      <c r="B25" s="74" t="s">
        <v>27</v>
      </c>
      <c r="C25" s="74" t="s">
        <v>826</v>
      </c>
      <c r="D25" s="74" t="s">
        <v>827</v>
      </c>
      <c r="E25" s="75">
        <v>3.53</v>
      </c>
      <c r="F25" s="72"/>
      <c r="G25" s="72"/>
      <c r="H25" s="82">
        <v>20</v>
      </c>
      <c r="I25" s="82" t="str">
        <f t="shared" si="0"/>
        <v>TIP</v>
      </c>
      <c r="J25" s="82" t="str">
        <f t="shared" si="1"/>
        <v>TI010030</v>
      </c>
      <c r="K25" s="82" t="str">
        <f t="shared" si="2"/>
        <v>ABS</v>
      </c>
      <c r="L25" s="82">
        <f t="shared" si="3"/>
        <v>0.08</v>
      </c>
      <c r="M25" s="72"/>
      <c r="N25" s="72"/>
    </row>
    <row r="26" spans="1:14">
      <c r="A26" s="73" t="str">
        <f>B26&amp;"_"&amp;COUNTIF($B$3:B26,B26)</f>
        <v>KANER DUL _24</v>
      </c>
      <c r="B26" s="74" t="s">
        <v>27</v>
      </c>
      <c r="C26" s="74" t="s">
        <v>828</v>
      </c>
      <c r="D26" s="74" t="s">
        <v>821</v>
      </c>
      <c r="E26" s="75">
        <v>2.12</v>
      </c>
      <c r="F26" s="72"/>
      <c r="G26" s="72"/>
      <c r="H26" s="82">
        <v>21</v>
      </c>
      <c r="I26" s="82" t="str">
        <f t="shared" si="0"/>
        <v>TIP</v>
      </c>
      <c r="J26" s="82" t="str">
        <f t="shared" si="1"/>
        <v>TI010033</v>
      </c>
      <c r="K26" s="82" t="str">
        <f t="shared" si="2"/>
        <v>ABS</v>
      </c>
      <c r="L26" s="82">
        <f t="shared" si="3"/>
        <v>0.08</v>
      </c>
      <c r="M26" s="72"/>
      <c r="N26" s="72"/>
    </row>
    <row r="27" spans="1:14">
      <c r="A27" s="73" t="str">
        <f>B27&amp;"_"&amp;COUNTIF($B$3:B27,B27)</f>
        <v>KANER DUL _25</v>
      </c>
      <c r="B27" s="74" t="s">
        <v>27</v>
      </c>
      <c r="C27" s="74" t="s">
        <v>829</v>
      </c>
      <c r="D27" s="74" t="s">
        <v>817</v>
      </c>
      <c r="E27" s="75">
        <v>1.65</v>
      </c>
      <c r="F27" s="72"/>
      <c r="G27" s="72"/>
      <c r="H27" s="82">
        <v>22</v>
      </c>
      <c r="I27" s="82" t="str">
        <f t="shared" si="0"/>
        <v>TIP</v>
      </c>
      <c r="J27" s="82" t="str">
        <f t="shared" si="1"/>
        <v>TI010034</v>
      </c>
      <c r="K27" s="82" t="str">
        <f t="shared" si="2"/>
        <v>ABS</v>
      </c>
      <c r="L27" s="82">
        <f t="shared" si="3"/>
        <v>0.1</v>
      </c>
      <c r="M27" s="72"/>
      <c r="N27" s="72"/>
    </row>
    <row r="28" spans="1:14">
      <c r="A28" s="73" t="str">
        <f>B28&amp;"_"&amp;COUNTIF($B$3:B28,B28)</f>
        <v>KANER DUL _26</v>
      </c>
      <c r="B28" s="74" t="s">
        <v>27</v>
      </c>
      <c r="C28" s="74" t="s">
        <v>830</v>
      </c>
      <c r="D28" s="74" t="s">
        <v>817</v>
      </c>
      <c r="E28" s="75">
        <v>1.73</v>
      </c>
      <c r="F28" s="72"/>
      <c r="G28" s="72"/>
      <c r="H28" s="82">
        <v>23</v>
      </c>
      <c r="I28" s="82" t="str">
        <f t="shared" si="0"/>
        <v/>
      </c>
      <c r="J28" s="82" t="str">
        <f t="shared" si="1"/>
        <v/>
      </c>
      <c r="K28" s="82" t="str">
        <f t="shared" si="2"/>
        <v/>
      </c>
      <c r="L28" s="82" t="str">
        <f t="shared" si="3"/>
        <v/>
      </c>
      <c r="M28" s="72"/>
      <c r="N28" s="72"/>
    </row>
    <row r="29" spans="1:14">
      <c r="A29" s="73" t="str">
        <f>B29&amp;"_"&amp;COUNTIF($B$3:B29,B29)</f>
        <v>KANER DUL _27</v>
      </c>
      <c r="B29" s="74" t="s">
        <v>27</v>
      </c>
      <c r="C29" s="74" t="s">
        <v>831</v>
      </c>
      <c r="D29" s="74" t="s">
        <v>827</v>
      </c>
      <c r="E29" s="75">
        <v>1.82</v>
      </c>
      <c r="F29" s="72"/>
      <c r="G29" s="72"/>
      <c r="H29" s="82">
        <v>24</v>
      </c>
      <c r="I29" s="82" t="str">
        <f t="shared" si="0"/>
        <v/>
      </c>
      <c r="J29" s="82" t="str">
        <f t="shared" si="1"/>
        <v/>
      </c>
      <c r="K29" s="82" t="str">
        <f t="shared" si="2"/>
        <v/>
      </c>
      <c r="L29" s="82" t="str">
        <f t="shared" si="3"/>
        <v/>
      </c>
      <c r="M29" s="72"/>
      <c r="N29" s="72"/>
    </row>
    <row r="30" spans="1:14">
      <c r="A30" s="73" t="str">
        <f>B30&amp;"_"&amp;COUNTIF($B$3:B30,B30)</f>
        <v>KANER DUL _28</v>
      </c>
      <c r="B30" s="74" t="s">
        <v>27</v>
      </c>
      <c r="C30" s="74" t="s">
        <v>832</v>
      </c>
      <c r="D30" s="74" t="s">
        <v>821</v>
      </c>
      <c r="E30" s="75">
        <v>1.72</v>
      </c>
      <c r="F30" s="72"/>
      <c r="G30" s="72"/>
      <c r="H30" s="82">
        <v>25</v>
      </c>
      <c r="I30" s="82" t="str">
        <f t="shared" si="0"/>
        <v/>
      </c>
      <c r="J30" s="82" t="str">
        <f t="shared" si="1"/>
        <v/>
      </c>
      <c r="K30" s="82" t="str">
        <f t="shared" si="2"/>
        <v/>
      </c>
      <c r="L30" s="82" t="str">
        <f t="shared" si="3"/>
        <v/>
      </c>
      <c r="M30" s="72"/>
      <c r="N30" s="72"/>
    </row>
    <row r="31" spans="1:14">
      <c r="A31" s="73" t="str">
        <f>B31&amp;"_"&amp;COUNTIF($B$3:B31,B31)</f>
        <v>KANER DUL _29</v>
      </c>
      <c r="B31" s="74" t="s">
        <v>27</v>
      </c>
      <c r="C31" s="74" t="s">
        <v>833</v>
      </c>
      <c r="D31" s="74" t="s">
        <v>827</v>
      </c>
      <c r="E31" s="75">
        <v>1.25</v>
      </c>
      <c r="F31" s="72"/>
      <c r="G31" s="72"/>
      <c r="H31" s="82">
        <v>26</v>
      </c>
      <c r="I31" s="82" t="str">
        <f t="shared" si="0"/>
        <v/>
      </c>
      <c r="J31" s="82" t="str">
        <f t="shared" si="1"/>
        <v/>
      </c>
      <c r="K31" s="82" t="str">
        <f t="shared" si="2"/>
        <v/>
      </c>
      <c r="L31" s="82" t="str">
        <f t="shared" si="3"/>
        <v/>
      </c>
      <c r="M31" s="72"/>
      <c r="N31" s="72"/>
    </row>
    <row r="32" spans="1:14">
      <c r="A32" s="73" t="str">
        <f>B32&amp;"_"&amp;COUNTIF($B$3:B32,B32)</f>
        <v>KANER DUL _30</v>
      </c>
      <c r="B32" s="74" t="s">
        <v>27</v>
      </c>
      <c r="C32" s="74" t="s">
        <v>834</v>
      </c>
      <c r="D32" s="74" t="s">
        <v>817</v>
      </c>
      <c r="E32" s="75">
        <v>1.44</v>
      </c>
      <c r="F32" s="72"/>
      <c r="G32" s="72"/>
      <c r="H32" s="82">
        <v>27</v>
      </c>
      <c r="I32" s="82" t="str">
        <f t="shared" si="0"/>
        <v/>
      </c>
      <c r="J32" s="82" t="str">
        <f t="shared" si="1"/>
        <v/>
      </c>
      <c r="K32" s="82" t="str">
        <f t="shared" si="2"/>
        <v/>
      </c>
      <c r="L32" s="82" t="str">
        <f t="shared" si="3"/>
        <v/>
      </c>
      <c r="M32" s="72"/>
      <c r="N32" s="72"/>
    </row>
    <row r="33" spans="1:14">
      <c r="A33" s="73" t="str">
        <f>B33&amp;"_"&amp;COUNTIF($B$3:B33,B33)</f>
        <v>KANER DUL _31</v>
      </c>
      <c r="B33" s="74" t="s">
        <v>27</v>
      </c>
      <c r="C33" s="74" t="s">
        <v>835</v>
      </c>
      <c r="D33" s="74" t="s">
        <v>836</v>
      </c>
      <c r="E33" s="75">
        <v>2.14</v>
      </c>
      <c r="F33" s="72"/>
      <c r="G33" s="72"/>
      <c r="H33" s="82">
        <v>28</v>
      </c>
      <c r="I33" s="82" t="str">
        <f t="shared" si="0"/>
        <v/>
      </c>
      <c r="J33" s="82" t="str">
        <f t="shared" si="1"/>
        <v/>
      </c>
      <c r="K33" s="82" t="str">
        <f t="shared" si="2"/>
        <v/>
      </c>
      <c r="L33" s="82" t="str">
        <f t="shared" si="3"/>
        <v/>
      </c>
      <c r="M33" s="72"/>
      <c r="N33" s="72"/>
    </row>
    <row r="34" spans="1:14">
      <c r="A34" s="73" t="str">
        <f>B34&amp;"_"&amp;COUNTIF($B$3:B34,B34)</f>
        <v>KANER DUL _32</v>
      </c>
      <c r="B34" s="74" t="s">
        <v>27</v>
      </c>
      <c r="C34" s="74" t="s">
        <v>837</v>
      </c>
      <c r="D34" s="74" t="s">
        <v>836</v>
      </c>
      <c r="E34" s="75">
        <v>3.13</v>
      </c>
      <c r="F34" s="72"/>
      <c r="G34" s="72"/>
      <c r="H34" s="82">
        <v>29</v>
      </c>
      <c r="I34" s="82" t="str">
        <f t="shared" si="0"/>
        <v/>
      </c>
      <c r="J34" s="82" t="str">
        <f t="shared" si="1"/>
        <v/>
      </c>
      <c r="K34" s="82" t="str">
        <f t="shared" si="2"/>
        <v/>
      </c>
      <c r="L34" s="82" t="str">
        <f t="shared" si="3"/>
        <v/>
      </c>
      <c r="M34" s="72"/>
      <c r="N34" s="72"/>
    </row>
    <row r="35" spans="1:14">
      <c r="A35" s="73" t="str">
        <f>B35&amp;"_"&amp;COUNTIF($B$3:B35,B35)</f>
        <v>KANER DUL _33</v>
      </c>
      <c r="B35" s="74" t="s">
        <v>27</v>
      </c>
      <c r="C35" s="74" t="s">
        <v>838</v>
      </c>
      <c r="D35" s="74" t="s">
        <v>836</v>
      </c>
      <c r="E35" s="75">
        <v>2.75</v>
      </c>
      <c r="F35" s="72"/>
      <c r="G35" s="72"/>
      <c r="H35" s="82">
        <v>30</v>
      </c>
      <c r="I35" s="82" t="str">
        <f t="shared" si="0"/>
        <v/>
      </c>
      <c r="J35" s="82" t="str">
        <f t="shared" si="1"/>
        <v/>
      </c>
      <c r="K35" s="82" t="str">
        <f t="shared" si="2"/>
        <v/>
      </c>
      <c r="L35" s="82" t="str">
        <f t="shared" si="3"/>
        <v/>
      </c>
      <c r="M35" s="72"/>
      <c r="N35" s="72"/>
    </row>
    <row r="36" spans="1:14">
      <c r="A36" s="73" t="str">
        <f>B36&amp;"_"&amp;COUNTIF($B$3:B36,B36)</f>
        <v>KANER DUL _34</v>
      </c>
      <c r="B36" s="74" t="s">
        <v>27</v>
      </c>
      <c r="C36" s="74" t="s">
        <v>839</v>
      </c>
      <c r="D36" s="74" t="s">
        <v>836</v>
      </c>
      <c r="E36" s="75">
        <v>1.52</v>
      </c>
      <c r="F36" s="72"/>
      <c r="G36" s="72"/>
      <c r="H36" s="82">
        <v>31</v>
      </c>
      <c r="I36" s="82" t="str">
        <f t="shared" si="0"/>
        <v/>
      </c>
      <c r="J36" s="82" t="str">
        <f t="shared" si="1"/>
        <v/>
      </c>
      <c r="K36" s="82" t="str">
        <f t="shared" si="2"/>
        <v/>
      </c>
      <c r="L36" s="82" t="str">
        <f t="shared" si="3"/>
        <v/>
      </c>
      <c r="M36" s="72"/>
      <c r="N36" s="72"/>
    </row>
    <row r="37" spans="1:14">
      <c r="A37" s="73" t="str">
        <f>B37&amp;"_"&amp;COUNTIF($B$3:B37,B37)</f>
        <v>KANER DUL _35</v>
      </c>
      <c r="B37" s="74" t="s">
        <v>27</v>
      </c>
      <c r="C37" s="74" t="s">
        <v>840</v>
      </c>
      <c r="D37" s="74" t="s">
        <v>836</v>
      </c>
      <c r="E37" s="75">
        <v>2.59</v>
      </c>
      <c r="F37" s="72"/>
      <c r="G37" s="72"/>
      <c r="H37" s="82">
        <v>32</v>
      </c>
      <c r="I37" s="82" t="str">
        <f t="shared" si="0"/>
        <v/>
      </c>
      <c r="J37" s="82" t="str">
        <f t="shared" si="1"/>
        <v/>
      </c>
      <c r="K37" s="82" t="str">
        <f t="shared" si="2"/>
        <v/>
      </c>
      <c r="L37" s="82" t="str">
        <f t="shared" si="3"/>
        <v/>
      </c>
      <c r="M37" s="72"/>
      <c r="N37" s="72"/>
    </row>
    <row r="38" spans="1:14">
      <c r="A38" s="73" t="str">
        <f>B38&amp;"_"&amp;COUNTIF($B$3:B38,B38)</f>
        <v>KANER DUL _36</v>
      </c>
      <c r="B38" s="74" t="s">
        <v>27</v>
      </c>
      <c r="C38" s="74" t="s">
        <v>841</v>
      </c>
      <c r="D38" s="74" t="s">
        <v>817</v>
      </c>
      <c r="E38" s="75">
        <v>5.35</v>
      </c>
      <c r="F38" s="72"/>
      <c r="G38" s="72"/>
      <c r="H38" s="82">
        <v>33</v>
      </c>
      <c r="I38" s="82" t="str">
        <f t="shared" si="0"/>
        <v/>
      </c>
      <c r="J38" s="82" t="str">
        <f t="shared" si="1"/>
        <v/>
      </c>
      <c r="K38" s="82" t="str">
        <f t="shared" si="2"/>
        <v/>
      </c>
      <c r="L38" s="82" t="str">
        <f t="shared" si="3"/>
        <v/>
      </c>
      <c r="M38" s="72"/>
      <c r="N38" s="72"/>
    </row>
    <row r="39" spans="1:14">
      <c r="A39" s="73" t="str">
        <f>B39&amp;"_"&amp;COUNTIF($B$3:B39,B39)</f>
        <v>KANER DUL _37</v>
      </c>
      <c r="B39" s="74" t="s">
        <v>27</v>
      </c>
      <c r="C39" s="74" t="s">
        <v>842</v>
      </c>
      <c r="D39" s="74" t="s">
        <v>817</v>
      </c>
      <c r="E39" s="75">
        <v>6.07</v>
      </c>
      <c r="F39" s="72"/>
      <c r="G39" s="72"/>
      <c r="H39" s="82">
        <v>34</v>
      </c>
      <c r="I39" s="82" t="str">
        <f t="shared" si="0"/>
        <v/>
      </c>
      <c r="J39" s="82" t="str">
        <f t="shared" si="1"/>
        <v/>
      </c>
      <c r="K39" s="82" t="str">
        <f t="shared" si="2"/>
        <v/>
      </c>
      <c r="L39" s="82" t="str">
        <f t="shared" si="3"/>
        <v/>
      </c>
      <c r="M39" s="72"/>
      <c r="N39" s="72"/>
    </row>
    <row r="40" spans="1:14">
      <c r="A40" s="73" t="str">
        <f>B40&amp;"_"&amp;COUNTIF($B$3:B40,B40)</f>
        <v>KANER DUL _38</v>
      </c>
      <c r="B40" s="74" t="s">
        <v>27</v>
      </c>
      <c r="C40" s="74" t="s">
        <v>843</v>
      </c>
      <c r="D40" s="74" t="s">
        <v>817</v>
      </c>
      <c r="E40" s="75">
        <v>3.54</v>
      </c>
      <c r="F40" s="72"/>
      <c r="G40" s="72"/>
      <c r="H40" s="82">
        <v>35</v>
      </c>
      <c r="I40" s="82" t="str">
        <f t="shared" si="0"/>
        <v/>
      </c>
      <c r="J40" s="82" t="str">
        <f t="shared" si="1"/>
        <v/>
      </c>
      <c r="K40" s="82" t="str">
        <f t="shared" si="2"/>
        <v/>
      </c>
      <c r="L40" s="82" t="str">
        <f t="shared" si="3"/>
        <v/>
      </c>
      <c r="M40" s="72"/>
      <c r="N40" s="72"/>
    </row>
    <row r="41" spans="1:14">
      <c r="A41" s="73" t="str">
        <f>B41&amp;"_"&amp;COUNTIF($B$3:B41,B41)</f>
        <v>KANER DUL _39</v>
      </c>
      <c r="B41" s="74" t="s">
        <v>27</v>
      </c>
      <c r="C41" s="74" t="s">
        <v>844</v>
      </c>
      <c r="D41" s="74" t="s">
        <v>806</v>
      </c>
      <c r="E41" s="75">
        <v>2.11</v>
      </c>
      <c r="F41" s="72"/>
      <c r="G41" s="72"/>
      <c r="H41" s="82">
        <v>36</v>
      </c>
      <c r="I41" s="82" t="str">
        <f t="shared" si="0"/>
        <v/>
      </c>
      <c r="J41" s="82" t="str">
        <f t="shared" si="1"/>
        <v/>
      </c>
      <c r="K41" s="82" t="str">
        <f t="shared" si="2"/>
        <v/>
      </c>
      <c r="L41" s="82" t="str">
        <f t="shared" si="3"/>
        <v/>
      </c>
      <c r="M41" s="72"/>
      <c r="N41" s="72"/>
    </row>
    <row r="42" spans="1:14">
      <c r="A42" s="73" t="str">
        <f>B42&amp;"_"&amp;COUNTIF($B$3:B42,B42)</f>
        <v>KANER DUL _40</v>
      </c>
      <c r="B42" s="74" t="s">
        <v>27</v>
      </c>
      <c r="C42" s="74" t="s">
        <v>845</v>
      </c>
      <c r="D42" s="74" t="s">
        <v>806</v>
      </c>
      <c r="E42" s="75">
        <v>1.01</v>
      </c>
      <c r="F42" s="72"/>
      <c r="G42" s="72"/>
      <c r="H42" s="82">
        <v>37</v>
      </c>
      <c r="I42" s="82" t="str">
        <f t="shared" si="0"/>
        <v/>
      </c>
      <c r="J42" s="82" t="str">
        <f t="shared" si="1"/>
        <v/>
      </c>
      <c r="K42" s="82" t="str">
        <f t="shared" si="2"/>
        <v/>
      </c>
      <c r="L42" s="82" t="str">
        <f t="shared" si="3"/>
        <v/>
      </c>
      <c r="M42" s="72"/>
      <c r="N42" s="72"/>
    </row>
    <row r="43" spans="1:14">
      <c r="A43" s="73" t="str">
        <f>B43&amp;"_"&amp;COUNTIF($B$3:B43,B43)</f>
        <v>KANER DUL _41</v>
      </c>
      <c r="B43" s="74" t="s">
        <v>27</v>
      </c>
      <c r="C43" s="74" t="s">
        <v>846</v>
      </c>
      <c r="D43" s="74" t="s">
        <v>806</v>
      </c>
      <c r="E43" s="75">
        <v>2.62</v>
      </c>
      <c r="F43" s="72"/>
      <c r="G43" s="72"/>
      <c r="H43" s="82">
        <v>38</v>
      </c>
      <c r="I43" s="82" t="str">
        <f t="shared" si="0"/>
        <v/>
      </c>
      <c r="J43" s="82" t="str">
        <f t="shared" si="1"/>
        <v/>
      </c>
      <c r="K43" s="82" t="str">
        <f t="shared" si="2"/>
        <v/>
      </c>
      <c r="L43" s="82" t="str">
        <f t="shared" si="3"/>
        <v/>
      </c>
      <c r="M43" s="72"/>
      <c r="N43" s="72"/>
    </row>
    <row r="44" spans="1:14">
      <c r="A44" s="73" t="str">
        <f>B44&amp;"_"&amp;COUNTIF($B$3:B44,B44)</f>
        <v>KANER DUL _42</v>
      </c>
      <c r="B44" s="74" t="s">
        <v>27</v>
      </c>
      <c r="C44" s="74" t="s">
        <v>847</v>
      </c>
      <c r="D44" s="74" t="s">
        <v>806</v>
      </c>
      <c r="E44" s="75">
        <v>0.3</v>
      </c>
      <c r="F44" s="72"/>
      <c r="G44" s="72"/>
      <c r="H44" s="82">
        <v>39</v>
      </c>
      <c r="I44" s="82" t="str">
        <f t="shared" si="0"/>
        <v/>
      </c>
      <c r="J44" s="82" t="str">
        <f t="shared" si="1"/>
        <v/>
      </c>
      <c r="K44" s="82" t="str">
        <f t="shared" si="2"/>
        <v/>
      </c>
      <c r="L44" s="82" t="str">
        <f t="shared" si="3"/>
        <v/>
      </c>
      <c r="M44" s="72"/>
      <c r="N44" s="72"/>
    </row>
    <row r="45" spans="1:14">
      <c r="A45" s="73" t="str">
        <f>B45&amp;"_"&amp;COUNTIF($B$3:B45,B45)</f>
        <v>KANER DUL _43</v>
      </c>
      <c r="B45" s="74" t="s">
        <v>27</v>
      </c>
      <c r="C45" s="74" t="s">
        <v>848</v>
      </c>
      <c r="D45" s="74" t="s">
        <v>806</v>
      </c>
      <c r="E45" s="75">
        <v>0.75</v>
      </c>
      <c r="F45" s="72"/>
      <c r="G45" s="72"/>
      <c r="H45" s="82">
        <v>40</v>
      </c>
      <c r="I45" s="82" t="str">
        <f t="shared" si="0"/>
        <v/>
      </c>
      <c r="J45" s="82" t="str">
        <f t="shared" si="1"/>
        <v/>
      </c>
      <c r="K45" s="82" t="str">
        <f t="shared" si="2"/>
        <v/>
      </c>
      <c r="L45" s="82" t="str">
        <f t="shared" si="3"/>
        <v/>
      </c>
      <c r="M45" s="72"/>
      <c r="N45" s="72"/>
    </row>
    <row r="46" spans="1:14">
      <c r="A46" s="73" t="str">
        <f>B46&amp;"_"&amp;COUNTIF($B$3:B46,B46)</f>
        <v>KANER DUL _44</v>
      </c>
      <c r="B46" s="74" t="s">
        <v>27</v>
      </c>
      <c r="C46" s="74" t="s">
        <v>849</v>
      </c>
      <c r="D46" s="74" t="s">
        <v>806</v>
      </c>
      <c r="E46" s="75">
        <v>0.59</v>
      </c>
      <c r="F46" s="72"/>
      <c r="G46" s="72"/>
      <c r="H46" s="82">
        <v>41</v>
      </c>
      <c r="I46" s="82" t="str">
        <f t="shared" si="0"/>
        <v/>
      </c>
      <c r="J46" s="82" t="str">
        <f t="shared" si="1"/>
        <v/>
      </c>
      <c r="K46" s="82" t="str">
        <f t="shared" si="2"/>
        <v/>
      </c>
      <c r="L46" s="82" t="str">
        <f t="shared" si="3"/>
        <v/>
      </c>
      <c r="M46" s="72"/>
      <c r="N46" s="72"/>
    </row>
    <row r="47" spans="1:14">
      <c r="A47" s="73" t="str">
        <f>B47&amp;"_"&amp;COUNTIF($B$3:B47,B47)</f>
        <v>KANER DUL _45</v>
      </c>
      <c r="B47" s="74" t="s">
        <v>27</v>
      </c>
      <c r="C47" s="74" t="s">
        <v>850</v>
      </c>
      <c r="D47" s="74" t="s">
        <v>806</v>
      </c>
      <c r="E47" s="75">
        <v>0.91</v>
      </c>
      <c r="F47" s="72"/>
      <c r="G47" s="72"/>
      <c r="H47" s="82">
        <v>42</v>
      </c>
      <c r="I47" s="82" t="str">
        <f t="shared" si="0"/>
        <v/>
      </c>
      <c r="J47" s="82" t="str">
        <f t="shared" si="1"/>
        <v/>
      </c>
      <c r="K47" s="82" t="str">
        <f t="shared" si="2"/>
        <v/>
      </c>
      <c r="L47" s="82" t="str">
        <f t="shared" si="3"/>
        <v/>
      </c>
      <c r="M47" s="72"/>
      <c r="N47" s="72"/>
    </row>
    <row r="48" spans="1:14">
      <c r="A48" s="73" t="str">
        <f>B48&amp;"_"&amp;COUNTIF($B$3:B48,B48)</f>
        <v>KANER DUL _46</v>
      </c>
      <c r="B48" s="74" t="s">
        <v>27</v>
      </c>
      <c r="C48" s="74" t="s">
        <v>851</v>
      </c>
      <c r="D48" s="74" t="s">
        <v>852</v>
      </c>
      <c r="E48" s="75">
        <v>0.71</v>
      </c>
      <c r="F48" s="72"/>
      <c r="G48" s="72"/>
      <c r="H48" s="82">
        <v>43</v>
      </c>
      <c r="I48" s="82" t="str">
        <f t="shared" si="0"/>
        <v/>
      </c>
      <c r="J48" s="82" t="str">
        <f t="shared" si="1"/>
        <v/>
      </c>
      <c r="K48" s="82" t="str">
        <f t="shared" si="2"/>
        <v/>
      </c>
      <c r="L48" s="82" t="str">
        <f t="shared" si="3"/>
        <v/>
      </c>
      <c r="M48" s="72"/>
      <c r="N48" s="72"/>
    </row>
    <row r="49" spans="1:14">
      <c r="A49" s="73" t="str">
        <f>B49&amp;"_"&amp;COUNTIF($B$3:B49,B49)</f>
        <v>KANER DUL _47</v>
      </c>
      <c r="B49" s="74" t="s">
        <v>27</v>
      </c>
      <c r="C49" s="74" t="s">
        <v>853</v>
      </c>
      <c r="D49" s="74" t="s">
        <v>854</v>
      </c>
      <c r="E49" s="75">
        <v>3.05</v>
      </c>
      <c r="F49" s="72"/>
      <c r="G49" s="72"/>
      <c r="H49" s="82">
        <v>44</v>
      </c>
      <c r="I49" s="82" t="str">
        <f t="shared" si="0"/>
        <v/>
      </c>
      <c r="J49" s="82" t="str">
        <f t="shared" si="1"/>
        <v/>
      </c>
      <c r="K49" s="82" t="str">
        <f t="shared" si="2"/>
        <v/>
      </c>
      <c r="L49" s="82" t="str">
        <f t="shared" si="3"/>
        <v/>
      </c>
      <c r="M49" s="72"/>
      <c r="N49" s="72"/>
    </row>
    <row r="50" spans="1:14">
      <c r="A50" s="73" t="str">
        <f>B50&amp;"_"&amp;COUNTIF($B$3:B50,B50)</f>
        <v>KANER DUL _48</v>
      </c>
      <c r="B50" s="74" t="s">
        <v>27</v>
      </c>
      <c r="C50" s="74" t="s">
        <v>855</v>
      </c>
      <c r="D50" s="74" t="s">
        <v>817</v>
      </c>
      <c r="E50" s="75">
        <v>2.94</v>
      </c>
      <c r="F50" s="72"/>
      <c r="G50" s="72"/>
      <c r="H50" s="82">
        <v>45</v>
      </c>
      <c r="I50" s="82" t="str">
        <f t="shared" si="0"/>
        <v/>
      </c>
      <c r="J50" s="82" t="str">
        <f t="shared" si="1"/>
        <v/>
      </c>
      <c r="K50" s="82" t="str">
        <f t="shared" si="2"/>
        <v/>
      </c>
      <c r="L50" s="82" t="str">
        <f t="shared" si="3"/>
        <v/>
      </c>
      <c r="M50" s="72"/>
      <c r="N50" s="72"/>
    </row>
    <row r="51" spans="1:14">
      <c r="A51" s="73" t="str">
        <f>B51&amp;"_"&amp;COUNTIF($B$3:B51,B51)</f>
        <v>KANER DUL _49</v>
      </c>
      <c r="B51" s="74" t="s">
        <v>27</v>
      </c>
      <c r="C51" s="74" t="s">
        <v>856</v>
      </c>
      <c r="D51" s="74" t="s">
        <v>852</v>
      </c>
      <c r="E51" s="75">
        <v>3.56</v>
      </c>
      <c r="F51" s="72"/>
      <c r="G51" s="72"/>
      <c r="H51" s="82">
        <v>46</v>
      </c>
      <c r="I51" s="82" t="str">
        <f t="shared" si="0"/>
        <v/>
      </c>
      <c r="J51" s="82" t="str">
        <f t="shared" si="1"/>
        <v/>
      </c>
      <c r="K51" s="82" t="str">
        <f t="shared" si="2"/>
        <v/>
      </c>
      <c r="L51" s="82" t="str">
        <f t="shared" si="3"/>
        <v/>
      </c>
      <c r="M51" s="72"/>
      <c r="N51" s="72"/>
    </row>
    <row r="52" spans="1:14">
      <c r="A52" s="73" t="str">
        <f>B52&amp;"_"&amp;COUNTIF($B$3:B52,B52)</f>
        <v>KANER DUL _50</v>
      </c>
      <c r="B52" s="74" t="s">
        <v>27</v>
      </c>
      <c r="C52" s="74" t="s">
        <v>857</v>
      </c>
      <c r="D52" s="74" t="s">
        <v>858</v>
      </c>
      <c r="E52" s="75">
        <v>33.590000000000003</v>
      </c>
      <c r="F52" s="72"/>
      <c r="G52" s="72"/>
      <c r="H52" s="82">
        <v>47</v>
      </c>
      <c r="I52" s="82" t="str">
        <f t="shared" si="0"/>
        <v/>
      </c>
      <c r="J52" s="82" t="str">
        <f t="shared" si="1"/>
        <v/>
      </c>
      <c r="K52" s="82" t="str">
        <f t="shared" si="2"/>
        <v/>
      </c>
      <c r="L52" s="82" t="str">
        <f t="shared" si="3"/>
        <v/>
      </c>
      <c r="M52" s="72"/>
      <c r="N52" s="72"/>
    </row>
    <row r="53" spans="1:14">
      <c r="A53" s="73" t="str">
        <f>B53&amp;"_"&amp;COUNTIF($B$3:B53,B53)</f>
        <v>KANER DUL _51</v>
      </c>
      <c r="B53" s="74" t="s">
        <v>27</v>
      </c>
      <c r="C53" s="74" t="s">
        <v>859</v>
      </c>
      <c r="D53" s="74" t="s">
        <v>858</v>
      </c>
      <c r="E53" s="75">
        <v>9.94</v>
      </c>
      <c r="F53" s="72"/>
      <c r="G53" s="72"/>
      <c r="H53" s="82">
        <v>48</v>
      </c>
      <c r="I53" s="82" t="str">
        <f t="shared" si="0"/>
        <v/>
      </c>
      <c r="J53" s="82" t="str">
        <f t="shared" si="1"/>
        <v/>
      </c>
      <c r="K53" s="82" t="str">
        <f t="shared" si="2"/>
        <v/>
      </c>
      <c r="L53" s="82" t="str">
        <f t="shared" si="3"/>
        <v/>
      </c>
      <c r="M53" s="72"/>
      <c r="N53" s="72"/>
    </row>
    <row r="54" spans="1:14">
      <c r="A54" s="73" t="str">
        <f>B54&amp;"_"&amp;COUNTIF($B$3:B54,B54)</f>
        <v>KANER DUL _52</v>
      </c>
      <c r="B54" s="74" t="s">
        <v>27</v>
      </c>
      <c r="C54" s="74" t="s">
        <v>860</v>
      </c>
      <c r="D54" s="74" t="s">
        <v>858</v>
      </c>
      <c r="E54" s="75">
        <v>3.59</v>
      </c>
      <c r="F54" s="72"/>
      <c r="G54" s="72"/>
      <c r="H54" s="82">
        <v>49</v>
      </c>
      <c r="I54" s="82" t="str">
        <f t="shared" si="0"/>
        <v/>
      </c>
      <c r="J54" s="82" t="str">
        <f t="shared" si="1"/>
        <v/>
      </c>
      <c r="K54" s="82" t="str">
        <f t="shared" si="2"/>
        <v/>
      </c>
      <c r="L54" s="82" t="str">
        <f t="shared" si="3"/>
        <v/>
      </c>
      <c r="M54" s="72"/>
      <c r="N54" s="72"/>
    </row>
    <row r="55" spans="1:14">
      <c r="A55" s="73" t="str">
        <f>B55&amp;"_"&amp;COUNTIF($B$3:B55,B55)</f>
        <v>KANER DUL _53</v>
      </c>
      <c r="B55" s="74" t="s">
        <v>27</v>
      </c>
      <c r="C55" s="74" t="s">
        <v>861</v>
      </c>
      <c r="D55" s="74" t="s">
        <v>852</v>
      </c>
      <c r="E55" s="75">
        <v>2.15</v>
      </c>
      <c r="F55" s="72"/>
      <c r="G55" s="72"/>
      <c r="H55" s="82">
        <v>50</v>
      </c>
      <c r="I55" s="82" t="str">
        <f t="shared" si="0"/>
        <v/>
      </c>
      <c r="J55" s="82" t="str">
        <f t="shared" si="1"/>
        <v/>
      </c>
      <c r="K55" s="82" t="str">
        <f t="shared" si="2"/>
        <v/>
      </c>
      <c r="L55" s="82" t="str">
        <f t="shared" si="3"/>
        <v/>
      </c>
      <c r="M55" s="72"/>
      <c r="N55" s="72"/>
    </row>
    <row r="56" spans="1:14">
      <c r="A56" s="73" t="str">
        <f>B56&amp;"_"&amp;COUNTIF($B$3:B56,B56)</f>
        <v>KANER DUL _54</v>
      </c>
      <c r="B56" s="74" t="s">
        <v>27</v>
      </c>
      <c r="C56" s="74" t="s">
        <v>862</v>
      </c>
      <c r="D56" s="74" t="s">
        <v>863</v>
      </c>
      <c r="E56" s="75">
        <v>1.8</v>
      </c>
      <c r="F56" s="72"/>
      <c r="G56" s="72"/>
      <c r="H56" s="82">
        <v>51</v>
      </c>
      <c r="I56" s="82" t="str">
        <f t="shared" si="0"/>
        <v/>
      </c>
      <c r="J56" s="82" t="str">
        <f t="shared" si="1"/>
        <v/>
      </c>
      <c r="K56" s="82" t="str">
        <f t="shared" si="2"/>
        <v/>
      </c>
      <c r="L56" s="82" t="str">
        <f t="shared" si="3"/>
        <v/>
      </c>
      <c r="M56" s="72"/>
      <c r="N56" s="72"/>
    </row>
    <row r="57" spans="1:14">
      <c r="A57" s="73" t="str">
        <f>B57&amp;"_"&amp;COUNTIF($B$3:B57,B57)</f>
        <v>KANER DUL _55</v>
      </c>
      <c r="B57" s="74" t="s">
        <v>27</v>
      </c>
      <c r="C57" s="74" t="s">
        <v>521</v>
      </c>
      <c r="D57" s="74" t="s">
        <v>864</v>
      </c>
      <c r="E57" s="75">
        <v>0.45</v>
      </c>
      <c r="F57" s="72"/>
      <c r="G57" s="72"/>
      <c r="H57" s="82">
        <v>52</v>
      </c>
      <c r="I57" s="82" t="str">
        <f t="shared" si="0"/>
        <v/>
      </c>
      <c r="J57" s="82" t="str">
        <f t="shared" si="1"/>
        <v/>
      </c>
      <c r="K57" s="82" t="str">
        <f t="shared" si="2"/>
        <v/>
      </c>
      <c r="L57" s="82" t="str">
        <f t="shared" si="3"/>
        <v/>
      </c>
      <c r="M57" s="72"/>
      <c r="N57" s="72"/>
    </row>
    <row r="58" spans="1:14">
      <c r="A58" s="73" t="str">
        <f>B58&amp;"_"&amp;COUNTIF($B$3:B58,B58)</f>
        <v>KANER DUL _56</v>
      </c>
      <c r="B58" s="74" t="s">
        <v>27</v>
      </c>
      <c r="C58" s="74" t="s">
        <v>865</v>
      </c>
      <c r="D58" s="74" t="s">
        <v>858</v>
      </c>
      <c r="E58" s="75">
        <v>6.03</v>
      </c>
      <c r="F58" s="72"/>
      <c r="G58" s="72"/>
      <c r="H58" s="82">
        <v>53</v>
      </c>
      <c r="I58" s="82" t="str">
        <f t="shared" si="0"/>
        <v/>
      </c>
      <c r="J58" s="82" t="str">
        <f t="shared" si="1"/>
        <v/>
      </c>
      <c r="K58" s="82" t="str">
        <f t="shared" si="2"/>
        <v/>
      </c>
      <c r="L58" s="82" t="str">
        <f t="shared" si="3"/>
        <v/>
      </c>
      <c r="M58" s="72"/>
      <c r="N58" s="72"/>
    </row>
    <row r="59" spans="1:14">
      <c r="A59" s="73" t="str">
        <f>B59&amp;"_"&amp;COUNTIF($B$3:B59,B59)</f>
        <v>KANER DUL _57</v>
      </c>
      <c r="B59" s="74" t="s">
        <v>27</v>
      </c>
      <c r="C59" s="74" t="s">
        <v>866</v>
      </c>
      <c r="D59" s="74" t="s">
        <v>867</v>
      </c>
      <c r="E59" s="75">
        <v>8.14</v>
      </c>
      <c r="F59" s="72"/>
      <c r="G59" s="72"/>
      <c r="H59" s="82">
        <v>54</v>
      </c>
      <c r="I59" s="82" t="str">
        <f t="shared" si="0"/>
        <v/>
      </c>
      <c r="J59" s="82" t="str">
        <f t="shared" si="1"/>
        <v/>
      </c>
      <c r="K59" s="82" t="str">
        <f t="shared" si="2"/>
        <v/>
      </c>
      <c r="L59" s="82" t="str">
        <f t="shared" si="3"/>
        <v/>
      </c>
      <c r="M59" s="72"/>
      <c r="N59" s="72"/>
    </row>
    <row r="60" spans="1:14">
      <c r="A60" s="73" t="str">
        <f>B60&amp;"_"&amp;COUNTIF($B$3:B60,B60)</f>
        <v>KANER DUL _58</v>
      </c>
      <c r="B60" s="74" t="s">
        <v>27</v>
      </c>
      <c r="C60" s="74" t="s">
        <v>868</v>
      </c>
      <c r="D60" s="74" t="s">
        <v>864</v>
      </c>
      <c r="E60" s="75">
        <v>12.44</v>
      </c>
      <c r="F60" s="72"/>
      <c r="G60" s="72"/>
      <c r="H60" s="82">
        <v>55</v>
      </c>
      <c r="I60" s="82" t="str">
        <f t="shared" si="0"/>
        <v/>
      </c>
      <c r="J60" s="82" t="str">
        <f t="shared" si="1"/>
        <v/>
      </c>
      <c r="K60" s="82" t="str">
        <f t="shared" si="2"/>
        <v/>
      </c>
      <c r="L60" s="82" t="str">
        <f t="shared" si="3"/>
        <v/>
      </c>
      <c r="M60" s="72"/>
      <c r="N60" s="72"/>
    </row>
    <row r="61" spans="1:14">
      <c r="A61" s="73" t="str">
        <f>B61&amp;"_"&amp;COUNTIF($B$3:B61,B61)</f>
        <v>KANER DUL _59</v>
      </c>
      <c r="B61" s="74" t="s">
        <v>27</v>
      </c>
      <c r="C61" s="74" t="s">
        <v>869</v>
      </c>
      <c r="D61" s="74" t="s">
        <v>863</v>
      </c>
      <c r="E61" s="75">
        <v>3.06</v>
      </c>
      <c r="F61" s="72"/>
      <c r="G61" s="72"/>
      <c r="H61" s="82">
        <v>56</v>
      </c>
      <c r="I61" s="82" t="str">
        <f t="shared" si="0"/>
        <v/>
      </c>
      <c r="J61" s="82" t="str">
        <f t="shared" si="1"/>
        <v/>
      </c>
      <c r="K61" s="82" t="str">
        <f t="shared" si="2"/>
        <v/>
      </c>
      <c r="L61" s="82" t="str">
        <f t="shared" si="3"/>
        <v/>
      </c>
      <c r="M61" s="72"/>
      <c r="N61" s="72"/>
    </row>
    <row r="62" spans="1:14">
      <c r="A62" s="73" t="str">
        <f>B62&amp;"_"&amp;COUNTIF($B$3:B62,B62)</f>
        <v>KANER DUL _60</v>
      </c>
      <c r="B62" s="74" t="s">
        <v>27</v>
      </c>
      <c r="C62" s="74" t="s">
        <v>870</v>
      </c>
      <c r="D62" s="74" t="s">
        <v>817</v>
      </c>
      <c r="E62" s="75">
        <v>12.21</v>
      </c>
      <c r="F62" s="72"/>
      <c r="G62" s="72"/>
      <c r="H62" s="82">
        <v>57</v>
      </c>
      <c r="I62" s="82" t="str">
        <f t="shared" si="0"/>
        <v/>
      </c>
      <c r="J62" s="82" t="str">
        <f t="shared" si="1"/>
        <v/>
      </c>
      <c r="K62" s="82" t="str">
        <f t="shared" si="2"/>
        <v/>
      </c>
      <c r="L62" s="82" t="str">
        <f t="shared" si="3"/>
        <v/>
      </c>
      <c r="M62" s="72"/>
      <c r="N62" s="72"/>
    </row>
    <row r="63" spans="1:14">
      <c r="A63" s="73" t="str">
        <f>B63&amp;"_"&amp;COUNTIF($B$3:B63,B63)</f>
        <v>KANER DUL _61</v>
      </c>
      <c r="B63" s="74" t="s">
        <v>27</v>
      </c>
      <c r="C63" s="74" t="s">
        <v>871</v>
      </c>
      <c r="D63" s="74" t="s">
        <v>872</v>
      </c>
      <c r="E63" s="75">
        <v>2.2799999999999998</v>
      </c>
      <c r="F63" s="72"/>
      <c r="G63" s="72"/>
      <c r="H63" s="82">
        <v>58</v>
      </c>
      <c r="I63" s="82" t="str">
        <f t="shared" si="0"/>
        <v/>
      </c>
      <c r="J63" s="82" t="str">
        <f t="shared" si="1"/>
        <v/>
      </c>
      <c r="K63" s="82" t="str">
        <f t="shared" si="2"/>
        <v/>
      </c>
      <c r="L63" s="82" t="str">
        <f t="shared" si="3"/>
        <v/>
      </c>
      <c r="M63" s="72"/>
      <c r="N63" s="72"/>
    </row>
    <row r="64" spans="1:14">
      <c r="A64" s="73" t="str">
        <f>B64&amp;"_"&amp;COUNTIF($B$3:B64,B64)</f>
        <v>KANER DUL _62</v>
      </c>
      <c r="B64" s="74" t="s">
        <v>27</v>
      </c>
      <c r="C64" s="74" t="s">
        <v>873</v>
      </c>
      <c r="D64" s="74" t="s">
        <v>864</v>
      </c>
      <c r="E64" s="75">
        <v>5.69</v>
      </c>
      <c r="F64" s="72"/>
      <c r="G64" s="72"/>
      <c r="H64" s="82">
        <v>59</v>
      </c>
      <c r="I64" s="82" t="str">
        <f t="shared" si="0"/>
        <v/>
      </c>
      <c r="J64" s="82" t="str">
        <f t="shared" si="1"/>
        <v/>
      </c>
      <c r="K64" s="82" t="str">
        <f t="shared" si="2"/>
        <v/>
      </c>
      <c r="L64" s="82" t="str">
        <f t="shared" si="3"/>
        <v/>
      </c>
      <c r="M64" s="72"/>
      <c r="N64" s="72"/>
    </row>
    <row r="65" spans="1:14">
      <c r="A65" s="73" t="str">
        <f>B65&amp;"_"&amp;COUNTIF($B$3:B65,B65)</f>
        <v>KANER DUL _63</v>
      </c>
      <c r="B65" s="74" t="s">
        <v>27</v>
      </c>
      <c r="C65" s="74" t="s">
        <v>874</v>
      </c>
      <c r="D65" s="74" t="s">
        <v>864</v>
      </c>
      <c r="E65" s="75">
        <v>6.08</v>
      </c>
      <c r="F65" s="72"/>
      <c r="G65" s="72"/>
      <c r="H65" s="82">
        <v>60</v>
      </c>
      <c r="I65" s="82" t="str">
        <f t="shared" si="0"/>
        <v/>
      </c>
      <c r="J65" s="82" t="str">
        <f t="shared" si="1"/>
        <v/>
      </c>
      <c r="K65" s="82" t="str">
        <f t="shared" si="2"/>
        <v/>
      </c>
      <c r="L65" s="82" t="str">
        <f t="shared" si="3"/>
        <v/>
      </c>
      <c r="M65" s="72"/>
      <c r="N65" s="72"/>
    </row>
    <row r="66" spans="1:14">
      <c r="A66" s="73" t="str">
        <f>B66&amp;"_"&amp;COUNTIF($B$3:B66,B66)</f>
        <v>KANER DUL _64</v>
      </c>
      <c r="B66" s="74" t="s">
        <v>27</v>
      </c>
      <c r="C66" s="74" t="s">
        <v>875</v>
      </c>
      <c r="D66" s="74" t="s">
        <v>864</v>
      </c>
      <c r="E66" s="75">
        <v>3.14</v>
      </c>
      <c r="F66" s="72"/>
      <c r="G66" s="72"/>
      <c r="H66" s="82">
        <v>61</v>
      </c>
      <c r="I66" s="82" t="str">
        <f t="shared" si="0"/>
        <v/>
      </c>
      <c r="J66" s="82" t="str">
        <f t="shared" si="1"/>
        <v/>
      </c>
      <c r="K66" s="82" t="str">
        <f t="shared" si="2"/>
        <v/>
      </c>
      <c r="L66" s="82" t="str">
        <f t="shared" si="3"/>
        <v/>
      </c>
      <c r="M66" s="72"/>
      <c r="N66" s="72"/>
    </row>
    <row r="67" spans="1:14">
      <c r="A67" s="73" t="str">
        <f>B67&amp;"_"&amp;COUNTIF($B$3:B67,B67)</f>
        <v>KANER DUL _65</v>
      </c>
      <c r="B67" s="74" t="s">
        <v>27</v>
      </c>
      <c r="C67" s="74" t="s">
        <v>876</v>
      </c>
      <c r="D67" s="74" t="s">
        <v>867</v>
      </c>
      <c r="E67" s="75">
        <v>0.35</v>
      </c>
      <c r="F67" s="72"/>
      <c r="G67" s="72"/>
      <c r="H67" s="82">
        <v>62</v>
      </c>
      <c r="I67" s="82" t="str">
        <f t="shared" si="0"/>
        <v/>
      </c>
      <c r="J67" s="82" t="str">
        <f t="shared" si="1"/>
        <v/>
      </c>
      <c r="K67" s="82" t="str">
        <f t="shared" si="2"/>
        <v/>
      </c>
      <c r="L67" s="82" t="str">
        <f t="shared" si="3"/>
        <v/>
      </c>
      <c r="M67" s="72"/>
      <c r="N67" s="72"/>
    </row>
    <row r="68" spans="1:14">
      <c r="A68" s="73" t="str">
        <f>B68&amp;"_"&amp;COUNTIF($B$3:B68,B68)</f>
        <v>KANER DUL _66</v>
      </c>
      <c r="B68" s="74" t="s">
        <v>27</v>
      </c>
      <c r="C68" s="74" t="s">
        <v>877</v>
      </c>
      <c r="D68" s="74" t="s">
        <v>867</v>
      </c>
      <c r="E68" s="75">
        <v>0.36</v>
      </c>
      <c r="F68" s="72"/>
      <c r="G68" s="72"/>
      <c r="H68" s="82">
        <v>63</v>
      </c>
      <c r="I68" s="82" t="str">
        <f t="shared" si="0"/>
        <v/>
      </c>
      <c r="J68" s="82" t="str">
        <f t="shared" si="1"/>
        <v/>
      </c>
      <c r="K68" s="82" t="str">
        <f t="shared" si="2"/>
        <v/>
      </c>
      <c r="L68" s="82" t="str">
        <f t="shared" si="3"/>
        <v/>
      </c>
      <c r="M68" s="72"/>
      <c r="N68" s="72"/>
    </row>
    <row r="69" spans="1:14">
      <c r="A69" s="73" t="str">
        <f>B69&amp;"_"&amp;COUNTIF($B$3:B69,B69)</f>
        <v>KANER DUL _67</v>
      </c>
      <c r="B69" s="74" t="s">
        <v>27</v>
      </c>
      <c r="C69" s="74" t="s">
        <v>878</v>
      </c>
      <c r="D69" s="74" t="s">
        <v>817</v>
      </c>
      <c r="E69" s="75">
        <v>3.09</v>
      </c>
      <c r="F69" s="72"/>
      <c r="G69" s="72"/>
      <c r="H69" s="82">
        <v>64</v>
      </c>
      <c r="I69" s="82" t="str">
        <f t="shared" si="0"/>
        <v/>
      </c>
      <c r="J69" s="82" t="str">
        <f t="shared" si="1"/>
        <v/>
      </c>
      <c r="K69" s="82" t="str">
        <f t="shared" si="2"/>
        <v/>
      </c>
      <c r="L69" s="82" t="str">
        <f t="shared" si="3"/>
        <v/>
      </c>
      <c r="M69" s="72"/>
      <c r="N69" s="72"/>
    </row>
    <row r="70" spans="1:14">
      <c r="A70" s="73" t="str">
        <f>B70&amp;"_"&amp;COUNTIF($B$3:B70,B70)</f>
        <v>KANER DUL _68</v>
      </c>
      <c r="B70" s="74" t="s">
        <v>27</v>
      </c>
      <c r="C70" s="74" t="s">
        <v>879</v>
      </c>
      <c r="D70" s="74" t="s">
        <v>817</v>
      </c>
      <c r="E70" s="75">
        <v>2.74</v>
      </c>
      <c r="F70" s="72"/>
      <c r="G70" s="72"/>
      <c r="H70" s="82">
        <v>65</v>
      </c>
      <c r="I70" s="82" t="str">
        <f t="shared" si="0"/>
        <v/>
      </c>
      <c r="J70" s="82" t="str">
        <f t="shared" si="1"/>
        <v/>
      </c>
      <c r="K70" s="82" t="str">
        <f t="shared" si="2"/>
        <v/>
      </c>
      <c r="L70" s="82" t="str">
        <f t="shared" si="3"/>
        <v/>
      </c>
      <c r="M70" s="72"/>
      <c r="N70" s="72"/>
    </row>
    <row r="71" spans="1:14">
      <c r="A71" s="73" t="str">
        <f>B71&amp;"_"&amp;COUNTIF($B$3:B71,B71)</f>
        <v>KANER DUL _69</v>
      </c>
      <c r="B71" s="74" t="s">
        <v>27</v>
      </c>
      <c r="C71" s="74" t="s">
        <v>880</v>
      </c>
      <c r="D71" s="74" t="s">
        <v>817</v>
      </c>
      <c r="E71" s="75">
        <v>2.89</v>
      </c>
      <c r="F71" s="72"/>
      <c r="G71" s="72"/>
      <c r="H71" s="82">
        <v>66</v>
      </c>
      <c r="I71" s="82" t="str">
        <f t="shared" ref="I71:I134" si="4">IFERROR(VLOOKUP($I$3&amp;"_"&amp;$H71,$A$2:$E$620,2,0),"")</f>
        <v/>
      </c>
      <c r="J71" s="82" t="str">
        <f t="shared" ref="J71:J134" si="5">IFERROR(VLOOKUP($I$3&amp;"_"&amp;$H71,$A$2:$E$620,3,0),"")</f>
        <v/>
      </c>
      <c r="K71" s="82" t="str">
        <f t="shared" ref="K71:K134" si="6">IFERROR(VLOOKUP($I$3&amp;"_"&amp;$H71,$A$2:$E$620,4,0),"")</f>
        <v/>
      </c>
      <c r="L71" s="82" t="str">
        <f t="shared" ref="L71:L134" si="7">IFERROR(VLOOKUP($I$3&amp;"_"&amp;$H71,$A$2:$E$620,5,0),"")</f>
        <v/>
      </c>
      <c r="M71" s="72"/>
      <c r="N71" s="72"/>
    </row>
    <row r="72" spans="1:14">
      <c r="A72" s="73" t="str">
        <f>B72&amp;"_"&amp;COUNTIF($B$3:B72,B72)</f>
        <v>KANER DUL _70</v>
      </c>
      <c r="B72" s="74" t="s">
        <v>27</v>
      </c>
      <c r="C72" s="74" t="s">
        <v>881</v>
      </c>
      <c r="D72" s="74" t="s">
        <v>854</v>
      </c>
      <c r="E72" s="75">
        <v>6.44</v>
      </c>
      <c r="F72" s="72"/>
      <c r="G72" s="72"/>
      <c r="H72" s="82">
        <v>67</v>
      </c>
      <c r="I72" s="82" t="str">
        <f t="shared" si="4"/>
        <v/>
      </c>
      <c r="J72" s="82" t="str">
        <f t="shared" si="5"/>
        <v/>
      </c>
      <c r="K72" s="82" t="str">
        <f t="shared" si="6"/>
        <v/>
      </c>
      <c r="L72" s="82" t="str">
        <f t="shared" si="7"/>
        <v/>
      </c>
      <c r="M72" s="72"/>
      <c r="N72" s="72"/>
    </row>
    <row r="73" spans="1:14">
      <c r="A73" s="73" t="str">
        <f>B73&amp;"_"&amp;COUNTIF($B$3:B73,B73)</f>
        <v>KANER DUL _71</v>
      </c>
      <c r="B73" s="74" t="s">
        <v>27</v>
      </c>
      <c r="C73" s="74" t="s">
        <v>882</v>
      </c>
      <c r="D73" s="74" t="s">
        <v>854</v>
      </c>
      <c r="E73" s="75">
        <v>6.76</v>
      </c>
      <c r="F73" s="72"/>
      <c r="G73" s="72"/>
      <c r="H73" s="82">
        <v>68</v>
      </c>
      <c r="I73" s="82" t="str">
        <f t="shared" si="4"/>
        <v/>
      </c>
      <c r="J73" s="82" t="str">
        <f t="shared" si="5"/>
        <v/>
      </c>
      <c r="K73" s="82" t="str">
        <f t="shared" si="6"/>
        <v/>
      </c>
      <c r="L73" s="82" t="str">
        <f t="shared" si="7"/>
        <v/>
      </c>
      <c r="M73" s="72"/>
      <c r="N73" s="72"/>
    </row>
    <row r="74" spans="1:14">
      <c r="A74" s="73" t="str">
        <f>B74&amp;"_"&amp;COUNTIF($B$3:B74,B74)</f>
        <v>KANER DUL _72</v>
      </c>
      <c r="B74" s="74" t="s">
        <v>27</v>
      </c>
      <c r="C74" s="74" t="s">
        <v>883</v>
      </c>
      <c r="D74" s="74" t="s">
        <v>867</v>
      </c>
      <c r="E74" s="75">
        <v>1.82</v>
      </c>
      <c r="F74" s="72"/>
      <c r="G74" s="72"/>
      <c r="H74" s="82">
        <v>69</v>
      </c>
      <c r="I74" s="82" t="str">
        <f t="shared" si="4"/>
        <v/>
      </c>
      <c r="J74" s="82" t="str">
        <f t="shared" si="5"/>
        <v/>
      </c>
      <c r="K74" s="82" t="str">
        <f t="shared" si="6"/>
        <v/>
      </c>
      <c r="L74" s="82" t="str">
        <f t="shared" si="7"/>
        <v/>
      </c>
      <c r="M74" s="72"/>
      <c r="N74" s="72"/>
    </row>
    <row r="75" spans="1:14">
      <c r="A75" s="73" t="str">
        <f>B75&amp;"_"&amp;COUNTIF($B$3:B75,B75)</f>
        <v>KANER DUL _73</v>
      </c>
      <c r="B75" s="74" t="s">
        <v>27</v>
      </c>
      <c r="C75" s="74" t="s">
        <v>884</v>
      </c>
      <c r="D75" s="74" t="s">
        <v>885</v>
      </c>
      <c r="E75" s="75">
        <v>2.38</v>
      </c>
      <c r="F75" s="72"/>
      <c r="G75" s="72"/>
      <c r="H75" s="82">
        <v>70</v>
      </c>
      <c r="I75" s="82" t="str">
        <f t="shared" si="4"/>
        <v/>
      </c>
      <c r="J75" s="82" t="str">
        <f t="shared" si="5"/>
        <v/>
      </c>
      <c r="K75" s="82" t="str">
        <f t="shared" si="6"/>
        <v/>
      </c>
      <c r="L75" s="82" t="str">
        <f t="shared" si="7"/>
        <v/>
      </c>
      <c r="M75" s="72"/>
      <c r="N75" s="72"/>
    </row>
    <row r="76" spans="1:14">
      <c r="A76" s="73" t="str">
        <f>B76&amp;"_"&amp;COUNTIF($B$3:B76,B76)</f>
        <v>KANER DUL _74</v>
      </c>
      <c r="B76" s="74" t="s">
        <v>27</v>
      </c>
      <c r="C76" s="74" t="s">
        <v>886</v>
      </c>
      <c r="D76" s="74" t="s">
        <v>858</v>
      </c>
      <c r="E76" s="75">
        <v>13.51</v>
      </c>
      <c r="F76" s="72"/>
      <c r="G76" s="72"/>
      <c r="H76" s="82">
        <v>71</v>
      </c>
      <c r="I76" s="82" t="str">
        <f t="shared" si="4"/>
        <v/>
      </c>
      <c r="J76" s="82" t="str">
        <f t="shared" si="5"/>
        <v/>
      </c>
      <c r="K76" s="82" t="str">
        <f t="shared" si="6"/>
        <v/>
      </c>
      <c r="L76" s="82" t="str">
        <f t="shared" si="7"/>
        <v/>
      </c>
      <c r="M76" s="72"/>
      <c r="N76" s="72"/>
    </row>
    <row r="77" spans="1:14">
      <c r="A77" s="73" t="str">
        <f>B77&amp;"_"&amp;COUNTIF($B$3:B77,B77)</f>
        <v>KANER DUL _75</v>
      </c>
      <c r="B77" s="74" t="s">
        <v>27</v>
      </c>
      <c r="C77" s="74" t="s">
        <v>887</v>
      </c>
      <c r="D77" s="74" t="s">
        <v>864</v>
      </c>
      <c r="E77" s="75">
        <v>1.33</v>
      </c>
      <c r="F77" s="72"/>
      <c r="G77" s="72"/>
      <c r="H77" s="82">
        <v>72</v>
      </c>
      <c r="I77" s="82" t="str">
        <f t="shared" si="4"/>
        <v/>
      </c>
      <c r="J77" s="82" t="str">
        <f t="shared" si="5"/>
        <v/>
      </c>
      <c r="K77" s="82" t="str">
        <f t="shared" si="6"/>
        <v/>
      </c>
      <c r="L77" s="82" t="str">
        <f t="shared" si="7"/>
        <v/>
      </c>
      <c r="M77" s="72"/>
      <c r="N77" s="72"/>
    </row>
    <row r="78" spans="1:14">
      <c r="A78" s="73" t="str">
        <f>B78&amp;"_"&amp;COUNTIF($B$3:B78,B78)</f>
        <v>KANER DUL _76</v>
      </c>
      <c r="B78" s="74" t="s">
        <v>27</v>
      </c>
      <c r="C78" s="74" t="s">
        <v>888</v>
      </c>
      <c r="D78" s="74" t="s">
        <v>817</v>
      </c>
      <c r="E78" s="75">
        <v>1.31</v>
      </c>
      <c r="F78" s="72"/>
      <c r="G78" s="72"/>
      <c r="H78" s="82">
        <v>73</v>
      </c>
      <c r="I78" s="82" t="str">
        <f t="shared" si="4"/>
        <v/>
      </c>
      <c r="J78" s="82" t="str">
        <f t="shared" si="5"/>
        <v/>
      </c>
      <c r="K78" s="82" t="str">
        <f t="shared" si="6"/>
        <v/>
      </c>
      <c r="L78" s="82" t="str">
        <f t="shared" si="7"/>
        <v/>
      </c>
      <c r="M78" s="72"/>
      <c r="N78" s="72"/>
    </row>
    <row r="79" spans="1:14">
      <c r="A79" s="73" t="str">
        <f>B79&amp;"_"&amp;COUNTIF($B$3:B79,B79)</f>
        <v>KANER DUL _77</v>
      </c>
      <c r="B79" s="74" t="s">
        <v>27</v>
      </c>
      <c r="C79" s="74" t="s">
        <v>889</v>
      </c>
      <c r="D79" s="74" t="s">
        <v>854</v>
      </c>
      <c r="E79" s="75">
        <v>0.81</v>
      </c>
      <c r="F79" s="72"/>
      <c r="G79" s="72"/>
      <c r="H79" s="82">
        <v>74</v>
      </c>
      <c r="I79" s="82" t="str">
        <f t="shared" si="4"/>
        <v/>
      </c>
      <c r="J79" s="82" t="str">
        <f t="shared" si="5"/>
        <v/>
      </c>
      <c r="K79" s="82" t="str">
        <f t="shared" si="6"/>
        <v/>
      </c>
      <c r="L79" s="82" t="str">
        <f t="shared" si="7"/>
        <v/>
      </c>
      <c r="M79" s="72"/>
      <c r="N79" s="72"/>
    </row>
    <row r="80" spans="1:14">
      <c r="A80" s="73" t="str">
        <f>B80&amp;"_"&amp;COUNTIF($B$3:B80,B80)</f>
        <v>KANER DUL _78</v>
      </c>
      <c r="B80" s="74" t="s">
        <v>27</v>
      </c>
      <c r="C80" s="74" t="s">
        <v>890</v>
      </c>
      <c r="D80" s="74" t="s">
        <v>854</v>
      </c>
      <c r="E80" s="75">
        <v>0.69</v>
      </c>
      <c r="F80" s="72"/>
      <c r="G80" s="72"/>
      <c r="H80" s="82">
        <v>75</v>
      </c>
      <c r="I80" s="82" t="str">
        <f t="shared" si="4"/>
        <v/>
      </c>
      <c r="J80" s="82" t="str">
        <f t="shared" si="5"/>
        <v/>
      </c>
      <c r="K80" s="82" t="str">
        <f t="shared" si="6"/>
        <v/>
      </c>
      <c r="L80" s="82" t="str">
        <f t="shared" si="7"/>
        <v/>
      </c>
      <c r="M80" s="72"/>
      <c r="N80" s="72"/>
    </row>
    <row r="81" spans="1:14">
      <c r="A81" s="73" t="str">
        <f>B81&amp;"_"&amp;COUNTIF($B$3:B81,B81)</f>
        <v>KANER DUL _79</v>
      </c>
      <c r="B81" s="74" t="s">
        <v>27</v>
      </c>
      <c r="C81" s="74" t="s">
        <v>891</v>
      </c>
      <c r="D81" s="74" t="s">
        <v>854</v>
      </c>
      <c r="E81" s="75">
        <v>0.73</v>
      </c>
      <c r="F81" s="72"/>
      <c r="G81" s="72"/>
      <c r="H81" s="82">
        <v>76</v>
      </c>
      <c r="I81" s="82" t="str">
        <f t="shared" si="4"/>
        <v/>
      </c>
      <c r="J81" s="82" t="str">
        <f t="shared" si="5"/>
        <v/>
      </c>
      <c r="K81" s="82" t="str">
        <f t="shared" si="6"/>
        <v/>
      </c>
      <c r="L81" s="82" t="str">
        <f t="shared" si="7"/>
        <v/>
      </c>
      <c r="M81" s="72"/>
      <c r="N81" s="72"/>
    </row>
    <row r="82" spans="1:14">
      <c r="A82" s="73" t="str">
        <f>B82&amp;"_"&amp;COUNTIF($B$3:B82,B82)</f>
        <v>KANER DUL _80</v>
      </c>
      <c r="B82" s="74" t="s">
        <v>27</v>
      </c>
      <c r="C82" s="74" t="s">
        <v>892</v>
      </c>
      <c r="D82" s="74" t="s">
        <v>854</v>
      </c>
      <c r="E82" s="75">
        <v>1.06</v>
      </c>
      <c r="F82" s="72"/>
      <c r="G82" s="72"/>
      <c r="H82" s="82">
        <v>77</v>
      </c>
      <c r="I82" s="82" t="str">
        <f t="shared" si="4"/>
        <v/>
      </c>
      <c r="J82" s="82" t="str">
        <f t="shared" si="5"/>
        <v/>
      </c>
      <c r="K82" s="82" t="str">
        <f t="shared" si="6"/>
        <v/>
      </c>
      <c r="L82" s="82" t="str">
        <f t="shared" si="7"/>
        <v/>
      </c>
      <c r="M82" s="72"/>
      <c r="N82" s="72"/>
    </row>
    <row r="83" spans="1:14">
      <c r="A83" s="73" t="str">
        <f>B83&amp;"_"&amp;COUNTIF($B$3:B83,B83)</f>
        <v>KANER DUL _81</v>
      </c>
      <c r="B83" s="74" t="s">
        <v>27</v>
      </c>
      <c r="C83" s="74" t="s">
        <v>893</v>
      </c>
      <c r="D83" s="74" t="s">
        <v>864</v>
      </c>
      <c r="E83" s="75">
        <v>1.31</v>
      </c>
      <c r="F83" s="72"/>
      <c r="G83" s="72"/>
      <c r="H83" s="82">
        <v>78</v>
      </c>
      <c r="I83" s="82" t="str">
        <f t="shared" si="4"/>
        <v/>
      </c>
      <c r="J83" s="82" t="str">
        <f t="shared" si="5"/>
        <v/>
      </c>
      <c r="K83" s="82" t="str">
        <f t="shared" si="6"/>
        <v/>
      </c>
      <c r="L83" s="82" t="str">
        <f t="shared" si="7"/>
        <v/>
      </c>
      <c r="M83" s="72"/>
      <c r="N83" s="72"/>
    </row>
    <row r="84" spans="1:14">
      <c r="A84" s="73" t="str">
        <f>B84&amp;"_"&amp;COUNTIF($B$3:B84,B84)</f>
        <v>KANER DUL _82</v>
      </c>
      <c r="B84" s="74" t="s">
        <v>27</v>
      </c>
      <c r="C84" s="74" t="s">
        <v>894</v>
      </c>
      <c r="D84" s="74" t="s">
        <v>858</v>
      </c>
      <c r="E84" s="75">
        <v>1.98</v>
      </c>
      <c r="F84" s="72"/>
      <c r="G84" s="72"/>
      <c r="H84" s="82">
        <v>79</v>
      </c>
      <c r="I84" s="82" t="str">
        <f t="shared" si="4"/>
        <v/>
      </c>
      <c r="J84" s="82" t="str">
        <f t="shared" si="5"/>
        <v/>
      </c>
      <c r="K84" s="82" t="str">
        <f t="shared" si="6"/>
        <v/>
      </c>
      <c r="L84" s="82" t="str">
        <f t="shared" si="7"/>
        <v/>
      </c>
      <c r="M84" s="72"/>
      <c r="N84" s="72"/>
    </row>
    <row r="85" spans="1:14">
      <c r="A85" s="73" t="str">
        <f>B85&amp;"_"&amp;COUNTIF($B$3:B85,B85)</f>
        <v>KANER DUL _83</v>
      </c>
      <c r="B85" s="74" t="s">
        <v>27</v>
      </c>
      <c r="C85" s="74" t="s">
        <v>895</v>
      </c>
      <c r="D85" s="74" t="s">
        <v>858</v>
      </c>
      <c r="E85" s="75">
        <v>1.72</v>
      </c>
      <c r="F85" s="72"/>
      <c r="G85" s="72"/>
      <c r="H85" s="82">
        <v>80</v>
      </c>
      <c r="I85" s="82" t="str">
        <f t="shared" si="4"/>
        <v/>
      </c>
      <c r="J85" s="82" t="str">
        <f t="shared" si="5"/>
        <v/>
      </c>
      <c r="K85" s="82" t="str">
        <f t="shared" si="6"/>
        <v/>
      </c>
      <c r="L85" s="82" t="str">
        <f t="shared" si="7"/>
        <v/>
      </c>
      <c r="M85" s="72"/>
      <c r="N85" s="72"/>
    </row>
    <row r="86" spans="1:14">
      <c r="A86" s="73" t="str">
        <f>B86&amp;"_"&amp;COUNTIF($B$3:B86,B86)</f>
        <v>KANER DUL _84</v>
      </c>
      <c r="B86" s="74" t="s">
        <v>27</v>
      </c>
      <c r="C86" s="74" t="s">
        <v>896</v>
      </c>
      <c r="D86" s="74" t="s">
        <v>858</v>
      </c>
      <c r="E86" s="75">
        <v>1.98</v>
      </c>
      <c r="F86" s="72"/>
      <c r="G86" s="72"/>
      <c r="H86" s="82">
        <v>81</v>
      </c>
      <c r="I86" s="82" t="str">
        <f t="shared" si="4"/>
        <v/>
      </c>
      <c r="J86" s="82" t="str">
        <f t="shared" si="5"/>
        <v/>
      </c>
      <c r="K86" s="82" t="str">
        <f t="shared" si="6"/>
        <v/>
      </c>
      <c r="L86" s="82" t="str">
        <f t="shared" si="7"/>
        <v/>
      </c>
      <c r="M86" s="72"/>
      <c r="N86" s="72"/>
    </row>
    <row r="87" spans="1:14">
      <c r="A87" s="73" t="str">
        <f>B87&amp;"_"&amp;COUNTIF($B$3:B87,B87)</f>
        <v>KANER DUL _85</v>
      </c>
      <c r="B87" s="74" t="s">
        <v>27</v>
      </c>
      <c r="C87" s="74" t="s">
        <v>897</v>
      </c>
      <c r="D87" s="74" t="s">
        <v>858</v>
      </c>
      <c r="E87" s="75">
        <v>1.97</v>
      </c>
      <c r="F87" s="72"/>
      <c r="G87" s="72"/>
      <c r="H87" s="82">
        <v>82</v>
      </c>
      <c r="I87" s="82" t="str">
        <f t="shared" si="4"/>
        <v/>
      </c>
      <c r="J87" s="82" t="str">
        <f t="shared" si="5"/>
        <v/>
      </c>
      <c r="K87" s="82" t="str">
        <f t="shared" si="6"/>
        <v/>
      </c>
      <c r="L87" s="82" t="str">
        <f t="shared" si="7"/>
        <v/>
      </c>
      <c r="M87" s="72"/>
      <c r="N87" s="72"/>
    </row>
    <row r="88" spans="1:14">
      <c r="A88" s="73" t="str">
        <f>B88&amp;"_"&amp;COUNTIF($B$3:B88,B88)</f>
        <v>KANER DUL _86</v>
      </c>
      <c r="B88" s="74" t="s">
        <v>27</v>
      </c>
      <c r="C88" s="74" t="s">
        <v>898</v>
      </c>
      <c r="D88" s="74" t="s">
        <v>858</v>
      </c>
      <c r="E88" s="75">
        <v>1.83</v>
      </c>
      <c r="F88" s="72"/>
      <c r="G88" s="72"/>
      <c r="H88" s="82">
        <v>83</v>
      </c>
      <c r="I88" s="82" t="str">
        <f t="shared" si="4"/>
        <v/>
      </c>
      <c r="J88" s="82" t="str">
        <f t="shared" si="5"/>
        <v/>
      </c>
      <c r="K88" s="82" t="str">
        <f t="shared" si="6"/>
        <v/>
      </c>
      <c r="L88" s="82" t="str">
        <f t="shared" si="7"/>
        <v/>
      </c>
      <c r="M88" s="72"/>
      <c r="N88" s="72"/>
    </row>
    <row r="89" spans="1:14">
      <c r="A89" s="73" t="str">
        <f>B89&amp;"_"&amp;COUNTIF($B$3:B89,B89)</f>
        <v>KANER DUL _87</v>
      </c>
      <c r="B89" s="74" t="s">
        <v>27</v>
      </c>
      <c r="C89" s="74" t="s">
        <v>899</v>
      </c>
      <c r="D89" s="74" t="s">
        <v>858</v>
      </c>
      <c r="E89" s="75">
        <v>1.83</v>
      </c>
      <c r="F89" s="72"/>
      <c r="G89" s="72"/>
      <c r="H89" s="82">
        <v>84</v>
      </c>
      <c r="I89" s="82" t="str">
        <f t="shared" si="4"/>
        <v/>
      </c>
      <c r="J89" s="82" t="str">
        <f t="shared" si="5"/>
        <v/>
      </c>
      <c r="K89" s="82" t="str">
        <f t="shared" si="6"/>
        <v/>
      </c>
      <c r="L89" s="82" t="str">
        <f t="shared" si="7"/>
        <v/>
      </c>
      <c r="M89" s="72"/>
      <c r="N89" s="72"/>
    </row>
    <row r="90" spans="1:14">
      <c r="A90" s="73" t="str">
        <f>B90&amp;"_"&amp;COUNTIF($B$3:B90,B90)</f>
        <v>KANER DUL _88</v>
      </c>
      <c r="B90" s="74" t="s">
        <v>27</v>
      </c>
      <c r="C90" s="74" t="s">
        <v>900</v>
      </c>
      <c r="D90" s="74" t="s">
        <v>858</v>
      </c>
      <c r="E90" s="75">
        <v>1.87</v>
      </c>
      <c r="F90" s="72"/>
      <c r="G90" s="72"/>
      <c r="H90" s="82">
        <v>85</v>
      </c>
      <c r="I90" s="82" t="str">
        <f t="shared" si="4"/>
        <v/>
      </c>
      <c r="J90" s="82" t="str">
        <f t="shared" si="5"/>
        <v/>
      </c>
      <c r="K90" s="82" t="str">
        <f t="shared" si="6"/>
        <v/>
      </c>
      <c r="L90" s="82" t="str">
        <f t="shared" si="7"/>
        <v/>
      </c>
      <c r="M90" s="72"/>
      <c r="N90" s="72"/>
    </row>
    <row r="91" spans="1:14">
      <c r="A91" s="73" t="str">
        <f>B91&amp;"_"&amp;COUNTIF($B$3:B91,B91)</f>
        <v>KANER DUL _89</v>
      </c>
      <c r="B91" s="74" t="s">
        <v>27</v>
      </c>
      <c r="C91" s="74" t="s">
        <v>901</v>
      </c>
      <c r="D91" s="74" t="s">
        <v>858</v>
      </c>
      <c r="E91" s="75">
        <v>1.97</v>
      </c>
      <c r="F91" s="72"/>
      <c r="G91" s="72"/>
      <c r="H91" s="82">
        <v>86</v>
      </c>
      <c r="I91" s="82" t="str">
        <f t="shared" si="4"/>
        <v/>
      </c>
      <c r="J91" s="82" t="str">
        <f t="shared" si="5"/>
        <v/>
      </c>
      <c r="K91" s="82" t="str">
        <f t="shared" si="6"/>
        <v/>
      </c>
      <c r="L91" s="82" t="str">
        <f t="shared" si="7"/>
        <v/>
      </c>
      <c r="M91" s="72"/>
      <c r="N91" s="72"/>
    </row>
    <row r="92" spans="1:14">
      <c r="A92" s="73" t="str">
        <f>B92&amp;"_"&amp;COUNTIF($B$3:B92,B92)</f>
        <v>KANER DUL _90</v>
      </c>
      <c r="B92" s="74" t="s">
        <v>27</v>
      </c>
      <c r="C92" s="74" t="s">
        <v>902</v>
      </c>
      <c r="D92" s="74" t="s">
        <v>858</v>
      </c>
      <c r="E92" s="75">
        <v>2.02</v>
      </c>
      <c r="F92" s="72"/>
      <c r="G92" s="72"/>
      <c r="H92" s="82">
        <v>87</v>
      </c>
      <c r="I92" s="82" t="str">
        <f t="shared" si="4"/>
        <v/>
      </c>
      <c r="J92" s="82" t="str">
        <f t="shared" si="5"/>
        <v/>
      </c>
      <c r="K92" s="82" t="str">
        <f t="shared" si="6"/>
        <v/>
      </c>
      <c r="L92" s="82" t="str">
        <f t="shared" si="7"/>
        <v/>
      </c>
      <c r="M92" s="72"/>
      <c r="N92" s="72"/>
    </row>
    <row r="93" spans="1:14">
      <c r="A93" s="73" t="str">
        <f>B93&amp;"_"&amp;COUNTIF($B$3:B93,B93)</f>
        <v>KANER DUL _91</v>
      </c>
      <c r="B93" s="74" t="s">
        <v>27</v>
      </c>
      <c r="C93" s="74" t="s">
        <v>903</v>
      </c>
      <c r="D93" s="74" t="s">
        <v>858</v>
      </c>
      <c r="E93" s="75">
        <v>2.17</v>
      </c>
      <c r="F93" s="72"/>
      <c r="G93" s="72"/>
      <c r="H93" s="82">
        <v>88</v>
      </c>
      <c r="I93" s="82" t="str">
        <f t="shared" si="4"/>
        <v/>
      </c>
      <c r="J93" s="82" t="str">
        <f t="shared" si="5"/>
        <v/>
      </c>
      <c r="K93" s="82" t="str">
        <f t="shared" si="6"/>
        <v/>
      </c>
      <c r="L93" s="82" t="str">
        <f t="shared" si="7"/>
        <v/>
      </c>
      <c r="M93" s="72"/>
      <c r="N93" s="72"/>
    </row>
    <row r="94" spans="1:14">
      <c r="A94" s="73" t="str">
        <f>B94&amp;"_"&amp;COUNTIF($B$3:B94,B94)</f>
        <v>KANER DUL _92</v>
      </c>
      <c r="B94" s="74" t="s">
        <v>27</v>
      </c>
      <c r="C94" s="74" t="s">
        <v>904</v>
      </c>
      <c r="D94" s="74" t="s">
        <v>858</v>
      </c>
      <c r="E94" s="75">
        <v>2.2000000000000002</v>
      </c>
      <c r="F94" s="72"/>
      <c r="G94" s="72"/>
      <c r="H94" s="82">
        <v>89</v>
      </c>
      <c r="I94" s="82" t="str">
        <f t="shared" si="4"/>
        <v/>
      </c>
      <c r="J94" s="82" t="str">
        <f t="shared" si="5"/>
        <v/>
      </c>
      <c r="K94" s="82" t="str">
        <f t="shared" si="6"/>
        <v/>
      </c>
      <c r="L94" s="82" t="str">
        <f t="shared" si="7"/>
        <v/>
      </c>
      <c r="M94" s="72"/>
      <c r="N94" s="72"/>
    </row>
    <row r="95" spans="1:14">
      <c r="A95" s="73" t="str">
        <f>B95&amp;"_"&amp;COUNTIF($B$3:B95,B95)</f>
        <v>KANER DUL _93</v>
      </c>
      <c r="B95" s="74" t="s">
        <v>27</v>
      </c>
      <c r="C95" s="74" t="s">
        <v>905</v>
      </c>
      <c r="D95" s="74" t="s">
        <v>858</v>
      </c>
      <c r="E95" s="75">
        <v>2.14</v>
      </c>
      <c r="F95" s="72"/>
      <c r="G95" s="72"/>
      <c r="H95" s="82">
        <v>90</v>
      </c>
      <c r="I95" s="82" t="str">
        <f t="shared" si="4"/>
        <v/>
      </c>
      <c r="J95" s="82" t="str">
        <f t="shared" si="5"/>
        <v/>
      </c>
      <c r="K95" s="82" t="str">
        <f t="shared" si="6"/>
        <v/>
      </c>
      <c r="L95" s="82" t="str">
        <f t="shared" si="7"/>
        <v/>
      </c>
      <c r="M95" s="72"/>
      <c r="N95" s="72"/>
    </row>
    <row r="96" spans="1:14">
      <c r="A96" s="73" t="str">
        <f>B96&amp;"_"&amp;COUNTIF($B$3:B96,B96)</f>
        <v>KANER DUL _94</v>
      </c>
      <c r="B96" s="74" t="s">
        <v>27</v>
      </c>
      <c r="C96" s="74" t="s">
        <v>906</v>
      </c>
      <c r="D96" s="74" t="s">
        <v>858</v>
      </c>
      <c r="E96" s="75">
        <v>2.33</v>
      </c>
      <c r="F96" s="72"/>
      <c r="G96" s="72"/>
      <c r="H96" s="82">
        <v>91</v>
      </c>
      <c r="I96" s="82" t="str">
        <f t="shared" si="4"/>
        <v/>
      </c>
      <c r="J96" s="82" t="str">
        <f t="shared" si="5"/>
        <v/>
      </c>
      <c r="K96" s="82" t="str">
        <f t="shared" si="6"/>
        <v/>
      </c>
      <c r="L96" s="82" t="str">
        <f t="shared" si="7"/>
        <v/>
      </c>
      <c r="M96" s="72"/>
      <c r="N96" s="72"/>
    </row>
    <row r="97" spans="1:14">
      <c r="A97" s="73" t="str">
        <f>B97&amp;"_"&amp;COUNTIF($B$3:B97,B97)</f>
        <v>KANER DUL _95</v>
      </c>
      <c r="B97" s="74" t="s">
        <v>27</v>
      </c>
      <c r="C97" s="74" t="s">
        <v>907</v>
      </c>
      <c r="D97" s="74" t="s">
        <v>858</v>
      </c>
      <c r="E97" s="75">
        <v>2.08</v>
      </c>
      <c r="F97" s="72"/>
      <c r="G97" s="72"/>
      <c r="H97" s="82">
        <v>92</v>
      </c>
      <c r="I97" s="82" t="str">
        <f t="shared" si="4"/>
        <v/>
      </c>
      <c r="J97" s="82" t="str">
        <f t="shared" si="5"/>
        <v/>
      </c>
      <c r="K97" s="82" t="str">
        <f t="shared" si="6"/>
        <v/>
      </c>
      <c r="L97" s="82" t="str">
        <f t="shared" si="7"/>
        <v/>
      </c>
      <c r="M97" s="72"/>
      <c r="N97" s="72"/>
    </row>
    <row r="98" spans="1:14">
      <c r="A98" s="73" t="str">
        <f>B98&amp;"_"&amp;COUNTIF($B$3:B98,B98)</f>
        <v>KANER DUL _96</v>
      </c>
      <c r="B98" s="74" t="s">
        <v>27</v>
      </c>
      <c r="C98" s="74" t="s">
        <v>908</v>
      </c>
      <c r="D98" s="74" t="s">
        <v>858</v>
      </c>
      <c r="E98" s="75">
        <v>1.89</v>
      </c>
      <c r="F98" s="72"/>
      <c r="G98" s="72"/>
      <c r="H98" s="82">
        <v>93</v>
      </c>
      <c r="I98" s="82" t="str">
        <f t="shared" si="4"/>
        <v/>
      </c>
      <c r="J98" s="82" t="str">
        <f t="shared" si="5"/>
        <v/>
      </c>
      <c r="K98" s="82" t="str">
        <f t="shared" si="6"/>
        <v/>
      </c>
      <c r="L98" s="82" t="str">
        <f t="shared" si="7"/>
        <v/>
      </c>
      <c r="M98" s="72"/>
      <c r="N98" s="72"/>
    </row>
    <row r="99" spans="1:14">
      <c r="A99" s="73" t="str">
        <f>B99&amp;"_"&amp;COUNTIF($B$3:B99,B99)</f>
        <v>KANER DUL _97</v>
      </c>
      <c r="B99" s="74" t="s">
        <v>27</v>
      </c>
      <c r="C99" s="74" t="s">
        <v>909</v>
      </c>
      <c r="D99" s="74" t="s">
        <v>863</v>
      </c>
      <c r="E99" s="75">
        <v>2.41</v>
      </c>
      <c r="F99" s="72"/>
      <c r="G99" s="72"/>
      <c r="H99" s="82">
        <v>94</v>
      </c>
      <c r="I99" s="82" t="str">
        <f t="shared" si="4"/>
        <v/>
      </c>
      <c r="J99" s="82" t="str">
        <f t="shared" si="5"/>
        <v/>
      </c>
      <c r="K99" s="82" t="str">
        <f t="shared" si="6"/>
        <v/>
      </c>
      <c r="L99" s="82" t="str">
        <f t="shared" si="7"/>
        <v/>
      </c>
      <c r="M99" s="72"/>
      <c r="N99" s="72"/>
    </row>
    <row r="100" spans="1:14">
      <c r="A100" s="73" t="str">
        <f>B100&amp;"_"&amp;COUNTIF($B$3:B100,B100)</f>
        <v>KANER DUL _98</v>
      </c>
      <c r="B100" s="74" t="s">
        <v>27</v>
      </c>
      <c r="C100" s="74" t="s">
        <v>910</v>
      </c>
      <c r="D100" s="74" t="s">
        <v>864</v>
      </c>
      <c r="E100" s="75">
        <v>14.74</v>
      </c>
      <c r="F100" s="72"/>
      <c r="G100" s="72"/>
      <c r="H100" s="82">
        <v>95</v>
      </c>
      <c r="I100" s="82" t="str">
        <f t="shared" si="4"/>
        <v/>
      </c>
      <c r="J100" s="82" t="str">
        <f t="shared" si="5"/>
        <v/>
      </c>
      <c r="K100" s="82" t="str">
        <f t="shared" si="6"/>
        <v/>
      </c>
      <c r="L100" s="82" t="str">
        <f t="shared" si="7"/>
        <v/>
      </c>
      <c r="M100" s="72"/>
      <c r="N100" s="72"/>
    </row>
    <row r="101" spans="1:14">
      <c r="A101" s="73" t="str">
        <f>B101&amp;"_"&amp;COUNTIF($B$3:B101,B101)</f>
        <v>KANER DUL _99</v>
      </c>
      <c r="B101" s="74" t="s">
        <v>27</v>
      </c>
      <c r="C101" s="74" t="s">
        <v>911</v>
      </c>
      <c r="D101" s="74" t="s">
        <v>858</v>
      </c>
      <c r="E101" s="75">
        <v>5.73</v>
      </c>
      <c r="F101" s="72"/>
      <c r="G101" s="72"/>
      <c r="H101" s="82">
        <v>96</v>
      </c>
      <c r="I101" s="82" t="str">
        <f t="shared" si="4"/>
        <v/>
      </c>
      <c r="J101" s="82" t="str">
        <f t="shared" si="5"/>
        <v/>
      </c>
      <c r="K101" s="82" t="str">
        <f t="shared" si="6"/>
        <v/>
      </c>
      <c r="L101" s="82" t="str">
        <f t="shared" si="7"/>
        <v/>
      </c>
      <c r="M101" s="72"/>
      <c r="N101" s="72"/>
    </row>
    <row r="102" spans="1:14">
      <c r="A102" s="73" t="str">
        <f>B102&amp;"_"&amp;COUNTIF($B$3:B102,B102)</f>
        <v>KANER DUL _100</v>
      </c>
      <c r="B102" s="74" t="s">
        <v>27</v>
      </c>
      <c r="C102" s="74" t="s">
        <v>912</v>
      </c>
      <c r="D102" s="74" t="s">
        <v>858</v>
      </c>
      <c r="E102" s="75">
        <v>3.33</v>
      </c>
      <c r="F102" s="72"/>
      <c r="G102" s="72"/>
      <c r="H102" s="82">
        <v>97</v>
      </c>
      <c r="I102" s="82" t="str">
        <f t="shared" si="4"/>
        <v/>
      </c>
      <c r="J102" s="82" t="str">
        <f t="shared" si="5"/>
        <v/>
      </c>
      <c r="K102" s="82" t="str">
        <f t="shared" si="6"/>
        <v/>
      </c>
      <c r="L102" s="82" t="str">
        <f t="shared" si="7"/>
        <v/>
      </c>
      <c r="M102" s="72"/>
      <c r="N102" s="72"/>
    </row>
    <row r="103" spans="1:14">
      <c r="A103" s="73" t="str">
        <f>B103&amp;"_"&amp;COUNTIF($B$3:B103,B103)</f>
        <v>KANER DUL _101</v>
      </c>
      <c r="B103" s="74" t="s">
        <v>27</v>
      </c>
      <c r="C103" s="74" t="s">
        <v>913</v>
      </c>
      <c r="D103" s="74" t="s">
        <v>867</v>
      </c>
      <c r="E103" s="75">
        <v>3.48</v>
      </c>
      <c r="F103" s="72"/>
      <c r="G103" s="72"/>
      <c r="H103" s="82">
        <v>98</v>
      </c>
      <c r="I103" s="82" t="str">
        <f t="shared" si="4"/>
        <v/>
      </c>
      <c r="J103" s="82" t="str">
        <f t="shared" si="5"/>
        <v/>
      </c>
      <c r="K103" s="82" t="str">
        <f t="shared" si="6"/>
        <v/>
      </c>
      <c r="L103" s="82" t="str">
        <f t="shared" si="7"/>
        <v/>
      </c>
      <c r="M103" s="72"/>
      <c r="N103" s="72"/>
    </row>
    <row r="104" spans="1:14">
      <c r="A104" s="73" t="str">
        <f>B104&amp;"_"&amp;COUNTIF($B$3:B104,B104)</f>
        <v>KANER DUL _102</v>
      </c>
      <c r="B104" s="74" t="s">
        <v>27</v>
      </c>
      <c r="C104" s="74" t="s">
        <v>914</v>
      </c>
      <c r="D104" s="74" t="s">
        <v>817</v>
      </c>
      <c r="E104" s="75">
        <v>1.35</v>
      </c>
      <c r="F104" s="72"/>
      <c r="G104" s="72"/>
      <c r="H104" s="82">
        <v>99</v>
      </c>
      <c r="I104" s="82" t="str">
        <f t="shared" si="4"/>
        <v/>
      </c>
      <c r="J104" s="82" t="str">
        <f t="shared" si="5"/>
        <v/>
      </c>
      <c r="K104" s="82" t="str">
        <f t="shared" si="6"/>
        <v/>
      </c>
      <c r="L104" s="82" t="str">
        <f t="shared" si="7"/>
        <v/>
      </c>
      <c r="M104" s="72"/>
      <c r="N104" s="72"/>
    </row>
    <row r="105" spans="1:14">
      <c r="A105" s="73" t="str">
        <f>B105&amp;"_"&amp;COUNTIF($B$3:B105,B105)</f>
        <v>KANER DUL _103</v>
      </c>
      <c r="B105" s="74" t="s">
        <v>27</v>
      </c>
      <c r="C105" s="74" t="s">
        <v>915</v>
      </c>
      <c r="D105" s="74" t="s">
        <v>817</v>
      </c>
      <c r="E105" s="75">
        <v>1.2</v>
      </c>
      <c r="F105" s="72"/>
      <c r="G105" s="72"/>
      <c r="H105" s="82">
        <v>100</v>
      </c>
      <c r="I105" s="82" t="str">
        <f t="shared" si="4"/>
        <v/>
      </c>
      <c r="J105" s="82" t="str">
        <f t="shared" si="5"/>
        <v/>
      </c>
      <c r="K105" s="82" t="str">
        <f t="shared" si="6"/>
        <v/>
      </c>
      <c r="L105" s="82" t="str">
        <f t="shared" si="7"/>
        <v/>
      </c>
      <c r="M105" s="72"/>
      <c r="N105" s="72"/>
    </row>
    <row r="106" spans="1:14">
      <c r="A106" s="73" t="str">
        <f>B106&amp;"_"&amp;COUNTIF($B$3:B106,B106)</f>
        <v>KANER DUL _104</v>
      </c>
      <c r="B106" s="74" t="s">
        <v>27</v>
      </c>
      <c r="C106" s="74" t="s">
        <v>916</v>
      </c>
      <c r="D106" s="74" t="s">
        <v>817</v>
      </c>
      <c r="E106" s="75">
        <v>2.14</v>
      </c>
      <c r="F106" s="72"/>
      <c r="G106" s="72"/>
      <c r="H106" s="82">
        <v>101</v>
      </c>
      <c r="I106" s="82" t="str">
        <f t="shared" si="4"/>
        <v/>
      </c>
      <c r="J106" s="82" t="str">
        <f t="shared" si="5"/>
        <v/>
      </c>
      <c r="K106" s="82" t="str">
        <f t="shared" si="6"/>
        <v/>
      </c>
      <c r="L106" s="82" t="str">
        <f t="shared" si="7"/>
        <v/>
      </c>
      <c r="M106" s="72"/>
      <c r="N106" s="72"/>
    </row>
    <row r="107" spans="1:14">
      <c r="A107" s="73" t="str">
        <f>B107&amp;"_"&amp;COUNTIF($B$3:B107,B107)</f>
        <v>KANER DUL _105</v>
      </c>
      <c r="B107" s="74" t="s">
        <v>27</v>
      </c>
      <c r="C107" s="74" t="s">
        <v>917</v>
      </c>
      <c r="D107" s="74" t="s">
        <v>817</v>
      </c>
      <c r="E107" s="75">
        <v>1.26</v>
      </c>
      <c r="F107" s="72"/>
      <c r="G107" s="72"/>
      <c r="H107" s="82">
        <v>102</v>
      </c>
      <c r="I107" s="82" t="str">
        <f t="shared" si="4"/>
        <v/>
      </c>
      <c r="J107" s="82" t="str">
        <f t="shared" si="5"/>
        <v/>
      </c>
      <c r="K107" s="82" t="str">
        <f t="shared" si="6"/>
        <v/>
      </c>
      <c r="L107" s="82" t="str">
        <f t="shared" si="7"/>
        <v/>
      </c>
      <c r="M107" s="72"/>
      <c r="N107" s="72"/>
    </row>
    <row r="108" spans="1:14">
      <c r="A108" s="73" t="str">
        <f>B108&amp;"_"&amp;COUNTIF($B$3:B108,B108)</f>
        <v>KANER DUL _106</v>
      </c>
      <c r="B108" s="74" t="s">
        <v>27</v>
      </c>
      <c r="C108" s="74" t="s">
        <v>918</v>
      </c>
      <c r="D108" s="74" t="s">
        <v>817</v>
      </c>
      <c r="E108" s="75">
        <v>1.86</v>
      </c>
      <c r="F108" s="72"/>
      <c r="G108" s="72"/>
      <c r="H108" s="82">
        <v>103</v>
      </c>
      <c r="I108" s="82" t="str">
        <f t="shared" si="4"/>
        <v/>
      </c>
      <c r="J108" s="82" t="str">
        <f t="shared" si="5"/>
        <v/>
      </c>
      <c r="K108" s="82" t="str">
        <f t="shared" si="6"/>
        <v/>
      </c>
      <c r="L108" s="82" t="str">
        <f t="shared" si="7"/>
        <v/>
      </c>
      <c r="M108" s="72"/>
      <c r="N108" s="72"/>
    </row>
    <row r="109" spans="1:14">
      <c r="A109" s="73" t="str">
        <f>B109&amp;"_"&amp;COUNTIF($B$3:B109,B109)</f>
        <v>KANER DUL _107</v>
      </c>
      <c r="B109" s="74" t="s">
        <v>27</v>
      </c>
      <c r="C109" s="74" t="s">
        <v>919</v>
      </c>
      <c r="D109" s="74" t="s">
        <v>817</v>
      </c>
      <c r="E109" s="75">
        <v>1.85</v>
      </c>
      <c r="F109" s="72"/>
      <c r="G109" s="72"/>
      <c r="H109" s="82">
        <v>104</v>
      </c>
      <c r="I109" s="82" t="str">
        <f t="shared" si="4"/>
        <v/>
      </c>
      <c r="J109" s="82" t="str">
        <f t="shared" si="5"/>
        <v/>
      </c>
      <c r="K109" s="82" t="str">
        <f t="shared" si="6"/>
        <v/>
      </c>
      <c r="L109" s="82" t="str">
        <f t="shared" si="7"/>
        <v/>
      </c>
      <c r="M109" s="72"/>
      <c r="N109" s="72"/>
    </row>
    <row r="110" spans="1:14">
      <c r="A110" s="73" t="str">
        <f>B110&amp;"_"&amp;COUNTIF($B$3:B110,B110)</f>
        <v>KANER DUL _108</v>
      </c>
      <c r="B110" s="74" t="s">
        <v>27</v>
      </c>
      <c r="C110" s="74" t="s">
        <v>920</v>
      </c>
      <c r="D110" s="74" t="s">
        <v>817</v>
      </c>
      <c r="E110" s="75">
        <v>1.59</v>
      </c>
      <c r="F110" s="72"/>
      <c r="G110" s="72"/>
      <c r="H110" s="82">
        <v>105</v>
      </c>
      <c r="I110" s="82" t="str">
        <f t="shared" si="4"/>
        <v/>
      </c>
      <c r="J110" s="82" t="str">
        <f t="shared" si="5"/>
        <v/>
      </c>
      <c r="K110" s="82" t="str">
        <f t="shared" si="6"/>
        <v/>
      </c>
      <c r="L110" s="82" t="str">
        <f t="shared" si="7"/>
        <v/>
      </c>
      <c r="M110" s="72"/>
      <c r="N110" s="72"/>
    </row>
    <row r="111" spans="1:14">
      <c r="A111" s="73" t="str">
        <f>B111&amp;"_"&amp;COUNTIF($B$3:B111,B111)</f>
        <v>KANER DUL _109</v>
      </c>
      <c r="B111" s="74" t="s">
        <v>27</v>
      </c>
      <c r="C111" s="74" t="s">
        <v>921</v>
      </c>
      <c r="D111" s="74" t="s">
        <v>817</v>
      </c>
      <c r="E111" s="75">
        <v>1.39</v>
      </c>
      <c r="F111" s="72"/>
      <c r="G111" s="72"/>
      <c r="H111" s="82">
        <v>106</v>
      </c>
      <c r="I111" s="82" t="str">
        <f t="shared" si="4"/>
        <v/>
      </c>
      <c r="J111" s="82" t="str">
        <f t="shared" si="5"/>
        <v/>
      </c>
      <c r="K111" s="82" t="str">
        <f t="shared" si="6"/>
        <v/>
      </c>
      <c r="L111" s="82" t="str">
        <f t="shared" si="7"/>
        <v/>
      </c>
      <c r="M111" s="72"/>
      <c r="N111" s="72"/>
    </row>
    <row r="112" spans="1:14">
      <c r="A112" s="73" t="str">
        <f>B112&amp;"_"&amp;COUNTIF($B$3:B112,B112)</f>
        <v>KANER DUL _110</v>
      </c>
      <c r="B112" s="74" t="s">
        <v>27</v>
      </c>
      <c r="C112" s="74" t="s">
        <v>922</v>
      </c>
      <c r="D112" s="74" t="s">
        <v>817</v>
      </c>
      <c r="E112" s="75">
        <v>1.65</v>
      </c>
      <c r="F112" s="72"/>
      <c r="G112" s="72"/>
      <c r="H112" s="82">
        <v>107</v>
      </c>
      <c r="I112" s="82" t="str">
        <f t="shared" si="4"/>
        <v/>
      </c>
      <c r="J112" s="82" t="str">
        <f t="shared" si="5"/>
        <v/>
      </c>
      <c r="K112" s="82" t="str">
        <f t="shared" si="6"/>
        <v/>
      </c>
      <c r="L112" s="82" t="str">
        <f t="shared" si="7"/>
        <v/>
      </c>
      <c r="M112" s="72"/>
      <c r="N112" s="72"/>
    </row>
    <row r="113" spans="1:14">
      <c r="A113" s="73" t="str">
        <f>B113&amp;"_"&amp;COUNTIF($B$3:B113,B113)</f>
        <v>KANER DUL _111</v>
      </c>
      <c r="B113" s="74" t="s">
        <v>27</v>
      </c>
      <c r="C113" s="74" t="s">
        <v>923</v>
      </c>
      <c r="D113" s="74" t="s">
        <v>817</v>
      </c>
      <c r="E113" s="75">
        <v>1.1000000000000001</v>
      </c>
      <c r="F113" s="72"/>
      <c r="G113" s="72"/>
      <c r="H113" s="82">
        <v>108</v>
      </c>
      <c r="I113" s="82" t="str">
        <f t="shared" si="4"/>
        <v/>
      </c>
      <c r="J113" s="82" t="str">
        <f t="shared" si="5"/>
        <v/>
      </c>
      <c r="K113" s="82" t="str">
        <f t="shared" si="6"/>
        <v/>
      </c>
      <c r="L113" s="82" t="str">
        <f t="shared" si="7"/>
        <v/>
      </c>
      <c r="M113" s="72"/>
      <c r="N113" s="72"/>
    </row>
    <row r="114" spans="1:14">
      <c r="A114" s="73" t="str">
        <f>B114&amp;"_"&amp;COUNTIF($B$3:B114,B114)</f>
        <v>KANER DUL _112</v>
      </c>
      <c r="B114" s="74" t="s">
        <v>27</v>
      </c>
      <c r="C114" s="74" t="s">
        <v>924</v>
      </c>
      <c r="D114" s="74" t="s">
        <v>817</v>
      </c>
      <c r="E114" s="75">
        <v>2.0699999999999998</v>
      </c>
      <c r="F114" s="72"/>
      <c r="G114" s="72"/>
      <c r="H114" s="82">
        <v>109</v>
      </c>
      <c r="I114" s="82" t="str">
        <f t="shared" si="4"/>
        <v/>
      </c>
      <c r="J114" s="82" t="str">
        <f t="shared" si="5"/>
        <v/>
      </c>
      <c r="K114" s="82" t="str">
        <f t="shared" si="6"/>
        <v/>
      </c>
      <c r="L114" s="82" t="str">
        <f t="shared" si="7"/>
        <v/>
      </c>
      <c r="M114" s="72"/>
      <c r="N114" s="72"/>
    </row>
    <row r="115" spans="1:14">
      <c r="A115" s="73" t="str">
        <f>B115&amp;"_"&amp;COUNTIF($B$3:B115,B115)</f>
        <v>KANER DUL _113</v>
      </c>
      <c r="B115" s="74" t="s">
        <v>27</v>
      </c>
      <c r="C115" s="74" t="s">
        <v>925</v>
      </c>
      <c r="D115" s="74" t="s">
        <v>817</v>
      </c>
      <c r="E115" s="75">
        <v>1.96</v>
      </c>
      <c r="F115" s="72"/>
      <c r="G115" s="72"/>
      <c r="H115" s="82">
        <v>110</v>
      </c>
      <c r="I115" s="82" t="str">
        <f t="shared" si="4"/>
        <v/>
      </c>
      <c r="J115" s="82" t="str">
        <f t="shared" si="5"/>
        <v/>
      </c>
      <c r="K115" s="82" t="str">
        <f t="shared" si="6"/>
        <v/>
      </c>
      <c r="L115" s="82" t="str">
        <f t="shared" si="7"/>
        <v/>
      </c>
      <c r="M115" s="72"/>
      <c r="N115" s="72"/>
    </row>
    <row r="116" spans="1:14">
      <c r="A116" s="73" t="str">
        <f>B116&amp;"_"&amp;COUNTIF($B$3:B116,B116)</f>
        <v>KANER DUL _114</v>
      </c>
      <c r="B116" s="74" t="s">
        <v>27</v>
      </c>
      <c r="C116" s="74" t="s">
        <v>926</v>
      </c>
      <c r="D116" s="74" t="s">
        <v>817</v>
      </c>
      <c r="E116" s="75">
        <v>1.75</v>
      </c>
      <c r="F116" s="72"/>
      <c r="G116" s="72"/>
      <c r="H116" s="82">
        <v>111</v>
      </c>
      <c r="I116" s="82" t="str">
        <f t="shared" si="4"/>
        <v/>
      </c>
      <c r="J116" s="82" t="str">
        <f t="shared" si="5"/>
        <v/>
      </c>
      <c r="K116" s="82" t="str">
        <f t="shared" si="6"/>
        <v/>
      </c>
      <c r="L116" s="82" t="str">
        <f t="shared" si="7"/>
        <v/>
      </c>
      <c r="M116" s="72"/>
      <c r="N116" s="72"/>
    </row>
    <row r="117" spans="1:14">
      <c r="A117" s="73" t="str">
        <f>B117&amp;"_"&amp;COUNTIF($B$3:B117,B117)</f>
        <v>KANER DUL _115</v>
      </c>
      <c r="B117" s="74" t="s">
        <v>27</v>
      </c>
      <c r="C117" s="74" t="s">
        <v>927</v>
      </c>
      <c r="D117" s="74" t="s">
        <v>864</v>
      </c>
      <c r="E117" s="75">
        <v>1.9</v>
      </c>
      <c r="F117" s="72"/>
      <c r="G117" s="72"/>
      <c r="H117" s="82">
        <v>112</v>
      </c>
      <c r="I117" s="82" t="str">
        <f t="shared" si="4"/>
        <v/>
      </c>
      <c r="J117" s="82" t="str">
        <f t="shared" si="5"/>
        <v/>
      </c>
      <c r="K117" s="82" t="str">
        <f t="shared" si="6"/>
        <v/>
      </c>
      <c r="L117" s="82" t="str">
        <f t="shared" si="7"/>
        <v/>
      </c>
      <c r="M117" s="72"/>
      <c r="N117" s="72"/>
    </row>
    <row r="118" spans="1:14">
      <c r="A118" s="73" t="str">
        <f>B118&amp;"_"&amp;COUNTIF($B$3:B118,B118)</f>
        <v>KANER DUL _116</v>
      </c>
      <c r="B118" s="74" t="s">
        <v>27</v>
      </c>
      <c r="C118" s="74" t="s">
        <v>928</v>
      </c>
      <c r="D118" s="74" t="s">
        <v>864</v>
      </c>
      <c r="E118" s="75">
        <v>0.87</v>
      </c>
      <c r="F118" s="72"/>
      <c r="G118" s="72"/>
      <c r="H118" s="82">
        <v>113</v>
      </c>
      <c r="I118" s="82" t="str">
        <f t="shared" si="4"/>
        <v/>
      </c>
      <c r="J118" s="82" t="str">
        <f t="shared" si="5"/>
        <v/>
      </c>
      <c r="K118" s="82" t="str">
        <f t="shared" si="6"/>
        <v/>
      </c>
      <c r="L118" s="82" t="str">
        <f t="shared" si="7"/>
        <v/>
      </c>
      <c r="M118" s="72"/>
      <c r="N118" s="72"/>
    </row>
    <row r="119" spans="1:14">
      <c r="A119" s="73" t="str">
        <f>B119&amp;"_"&amp;COUNTIF($B$3:B119,B119)</f>
        <v>KANER DUL _117</v>
      </c>
      <c r="B119" s="74" t="s">
        <v>27</v>
      </c>
      <c r="C119" s="74" t="s">
        <v>929</v>
      </c>
      <c r="D119" s="74" t="s">
        <v>864</v>
      </c>
      <c r="E119" s="75">
        <v>1.19</v>
      </c>
      <c r="F119" s="72"/>
      <c r="G119" s="72"/>
      <c r="H119" s="82">
        <v>114</v>
      </c>
      <c r="I119" s="82" t="str">
        <f t="shared" si="4"/>
        <v/>
      </c>
      <c r="J119" s="82" t="str">
        <f t="shared" si="5"/>
        <v/>
      </c>
      <c r="K119" s="82" t="str">
        <f t="shared" si="6"/>
        <v/>
      </c>
      <c r="L119" s="82" t="str">
        <f t="shared" si="7"/>
        <v/>
      </c>
      <c r="M119" s="72"/>
      <c r="N119" s="72"/>
    </row>
    <row r="120" spans="1:14">
      <c r="A120" s="73" t="str">
        <f>B120&amp;"_"&amp;COUNTIF($B$3:B120,B120)</f>
        <v>KANER DUL _118</v>
      </c>
      <c r="B120" s="74" t="s">
        <v>27</v>
      </c>
      <c r="C120" s="74" t="s">
        <v>930</v>
      </c>
      <c r="D120" s="74" t="s">
        <v>864</v>
      </c>
      <c r="E120" s="75">
        <v>0.79</v>
      </c>
      <c r="F120" s="72"/>
      <c r="G120" s="72"/>
      <c r="H120" s="82">
        <v>115</v>
      </c>
      <c r="I120" s="82" t="str">
        <f t="shared" si="4"/>
        <v/>
      </c>
      <c r="J120" s="82" t="str">
        <f t="shared" si="5"/>
        <v/>
      </c>
      <c r="K120" s="82" t="str">
        <f t="shared" si="6"/>
        <v/>
      </c>
      <c r="L120" s="82" t="str">
        <f t="shared" si="7"/>
        <v/>
      </c>
      <c r="M120" s="72"/>
      <c r="N120" s="72"/>
    </row>
    <row r="121" spans="1:14">
      <c r="A121" s="73" t="str">
        <f>B121&amp;"_"&amp;COUNTIF($B$3:B121,B121)</f>
        <v>KANER DUL _119</v>
      </c>
      <c r="B121" s="74" t="s">
        <v>27</v>
      </c>
      <c r="C121" s="74" t="s">
        <v>931</v>
      </c>
      <c r="D121" s="74" t="s">
        <v>864</v>
      </c>
      <c r="E121" s="75">
        <v>1.72</v>
      </c>
      <c r="F121" s="72"/>
      <c r="G121" s="72"/>
      <c r="H121" s="82">
        <v>116</v>
      </c>
      <c r="I121" s="82" t="str">
        <f t="shared" si="4"/>
        <v/>
      </c>
      <c r="J121" s="82" t="str">
        <f t="shared" si="5"/>
        <v/>
      </c>
      <c r="K121" s="82" t="str">
        <f t="shared" si="6"/>
        <v/>
      </c>
      <c r="L121" s="82" t="str">
        <f t="shared" si="7"/>
        <v/>
      </c>
      <c r="M121" s="72"/>
      <c r="N121" s="72"/>
    </row>
    <row r="122" spans="1:14">
      <c r="A122" s="73" t="str">
        <f>B122&amp;"_"&amp;COUNTIF($B$3:B122,B122)</f>
        <v>KANER DUL _120</v>
      </c>
      <c r="B122" s="74" t="s">
        <v>27</v>
      </c>
      <c r="C122" s="74" t="s">
        <v>932</v>
      </c>
      <c r="D122" s="74" t="s">
        <v>864</v>
      </c>
      <c r="E122" s="75">
        <v>0.89</v>
      </c>
      <c r="F122" s="72"/>
      <c r="G122" s="72"/>
      <c r="H122" s="82">
        <v>117</v>
      </c>
      <c r="I122" s="82" t="str">
        <f t="shared" si="4"/>
        <v/>
      </c>
      <c r="J122" s="82" t="str">
        <f t="shared" si="5"/>
        <v/>
      </c>
      <c r="K122" s="82" t="str">
        <f t="shared" si="6"/>
        <v/>
      </c>
      <c r="L122" s="82" t="str">
        <f t="shared" si="7"/>
        <v/>
      </c>
      <c r="M122" s="72"/>
      <c r="N122" s="72"/>
    </row>
    <row r="123" spans="1:14">
      <c r="A123" s="73" t="str">
        <f>B123&amp;"_"&amp;COUNTIF($B$3:B123,B123)</f>
        <v>KANER DUL _121</v>
      </c>
      <c r="B123" s="74" t="s">
        <v>27</v>
      </c>
      <c r="C123" s="74" t="s">
        <v>933</v>
      </c>
      <c r="D123" s="74" t="s">
        <v>864</v>
      </c>
      <c r="E123" s="75">
        <v>0.8</v>
      </c>
      <c r="F123" s="72"/>
      <c r="G123" s="72"/>
      <c r="H123" s="82">
        <v>118</v>
      </c>
      <c r="I123" s="82" t="str">
        <f t="shared" si="4"/>
        <v/>
      </c>
      <c r="J123" s="82" t="str">
        <f t="shared" si="5"/>
        <v/>
      </c>
      <c r="K123" s="82" t="str">
        <f t="shared" si="6"/>
        <v/>
      </c>
      <c r="L123" s="82" t="str">
        <f t="shared" si="7"/>
        <v/>
      </c>
      <c r="M123" s="72"/>
      <c r="N123" s="72"/>
    </row>
    <row r="124" spans="1:14">
      <c r="A124" s="73" t="str">
        <f>B124&amp;"_"&amp;COUNTIF($B$3:B124,B124)</f>
        <v>KANER DUL _122</v>
      </c>
      <c r="B124" s="74" t="s">
        <v>27</v>
      </c>
      <c r="C124" s="74" t="s">
        <v>934</v>
      </c>
      <c r="D124" s="74" t="s">
        <v>864</v>
      </c>
      <c r="E124" s="75">
        <v>0.95</v>
      </c>
      <c r="F124" s="72"/>
      <c r="G124" s="72"/>
      <c r="H124" s="82">
        <v>119</v>
      </c>
      <c r="I124" s="82" t="str">
        <f t="shared" si="4"/>
        <v/>
      </c>
      <c r="J124" s="82" t="str">
        <f t="shared" si="5"/>
        <v/>
      </c>
      <c r="K124" s="82" t="str">
        <f t="shared" si="6"/>
        <v/>
      </c>
      <c r="L124" s="82" t="str">
        <f t="shared" si="7"/>
        <v/>
      </c>
      <c r="M124" s="72"/>
      <c r="N124" s="72"/>
    </row>
    <row r="125" spans="1:14">
      <c r="A125" s="73" t="str">
        <f>B125&amp;"_"&amp;COUNTIF($B$3:B125,B125)</f>
        <v>KANER DUL _123</v>
      </c>
      <c r="B125" s="74" t="s">
        <v>27</v>
      </c>
      <c r="C125" s="74" t="s">
        <v>935</v>
      </c>
      <c r="D125" s="74" t="s">
        <v>864</v>
      </c>
      <c r="E125" s="75">
        <v>0.88</v>
      </c>
      <c r="F125" s="72"/>
      <c r="G125" s="72"/>
      <c r="H125" s="82">
        <v>120</v>
      </c>
      <c r="I125" s="82" t="str">
        <f t="shared" si="4"/>
        <v/>
      </c>
      <c r="J125" s="82" t="str">
        <f t="shared" si="5"/>
        <v/>
      </c>
      <c r="K125" s="82" t="str">
        <f t="shared" si="6"/>
        <v/>
      </c>
      <c r="L125" s="82" t="str">
        <f t="shared" si="7"/>
        <v/>
      </c>
      <c r="M125" s="72"/>
      <c r="N125" s="72"/>
    </row>
    <row r="126" spans="1:14">
      <c r="A126" s="73" t="str">
        <f>B126&amp;"_"&amp;COUNTIF($B$3:B126,B126)</f>
        <v>KANER DUL _124</v>
      </c>
      <c r="B126" s="74" t="s">
        <v>27</v>
      </c>
      <c r="C126" s="74" t="s">
        <v>936</v>
      </c>
      <c r="D126" s="74" t="s">
        <v>867</v>
      </c>
      <c r="E126" s="75">
        <v>5.28</v>
      </c>
      <c r="F126" s="72"/>
      <c r="G126" s="72"/>
      <c r="H126" s="82">
        <v>121</v>
      </c>
      <c r="I126" s="82" t="str">
        <f t="shared" si="4"/>
        <v/>
      </c>
      <c r="J126" s="82" t="str">
        <f t="shared" si="5"/>
        <v/>
      </c>
      <c r="K126" s="82" t="str">
        <f t="shared" si="6"/>
        <v/>
      </c>
      <c r="L126" s="82" t="str">
        <f t="shared" si="7"/>
        <v/>
      </c>
      <c r="M126" s="72"/>
      <c r="N126" s="72"/>
    </row>
    <row r="127" spans="1:14">
      <c r="A127" s="73" t="str">
        <f>B127&amp;"_"&amp;COUNTIF($B$3:B127,B127)</f>
        <v>KANER DUL _125</v>
      </c>
      <c r="B127" s="74" t="s">
        <v>27</v>
      </c>
      <c r="C127" s="74" t="s">
        <v>937</v>
      </c>
      <c r="D127" s="74" t="s">
        <v>867</v>
      </c>
      <c r="E127" s="75">
        <v>3.45</v>
      </c>
      <c r="F127" s="72"/>
      <c r="G127" s="72"/>
      <c r="H127" s="82">
        <v>122</v>
      </c>
      <c r="I127" s="82" t="str">
        <f t="shared" si="4"/>
        <v/>
      </c>
      <c r="J127" s="82" t="str">
        <f t="shared" si="5"/>
        <v/>
      </c>
      <c r="K127" s="82" t="str">
        <f t="shared" si="6"/>
        <v/>
      </c>
      <c r="L127" s="82" t="str">
        <f t="shared" si="7"/>
        <v/>
      </c>
      <c r="M127" s="72"/>
      <c r="N127" s="72"/>
    </row>
    <row r="128" spans="1:14">
      <c r="A128" s="73" t="str">
        <f>B128&amp;"_"&amp;COUNTIF($B$3:B128,B128)</f>
        <v>KANER DUL _126</v>
      </c>
      <c r="B128" s="74" t="s">
        <v>27</v>
      </c>
      <c r="C128" s="74" t="s">
        <v>938</v>
      </c>
      <c r="D128" s="74" t="s">
        <v>854</v>
      </c>
      <c r="E128" s="75">
        <v>0.83</v>
      </c>
      <c r="F128" s="72"/>
      <c r="G128" s="72"/>
      <c r="H128" s="82">
        <v>123</v>
      </c>
      <c r="I128" s="82" t="str">
        <f t="shared" si="4"/>
        <v/>
      </c>
      <c r="J128" s="82" t="str">
        <f t="shared" si="5"/>
        <v/>
      </c>
      <c r="K128" s="82" t="str">
        <f t="shared" si="6"/>
        <v/>
      </c>
      <c r="L128" s="82" t="str">
        <f t="shared" si="7"/>
        <v/>
      </c>
      <c r="M128" s="72"/>
      <c r="N128" s="72"/>
    </row>
    <row r="129" spans="1:14">
      <c r="A129" s="73" t="str">
        <f>B129&amp;"_"&amp;COUNTIF($B$3:B129,B129)</f>
        <v>KANER DUL _127</v>
      </c>
      <c r="B129" s="74" t="s">
        <v>27</v>
      </c>
      <c r="C129" s="74" t="s">
        <v>939</v>
      </c>
      <c r="D129" s="74" t="s">
        <v>854</v>
      </c>
      <c r="E129" s="75">
        <v>0.9</v>
      </c>
      <c r="F129" s="72"/>
      <c r="G129" s="72"/>
      <c r="H129" s="82">
        <v>124</v>
      </c>
      <c r="I129" s="82" t="str">
        <f t="shared" si="4"/>
        <v/>
      </c>
      <c r="J129" s="82" t="str">
        <f t="shared" si="5"/>
        <v/>
      </c>
      <c r="K129" s="82" t="str">
        <f t="shared" si="6"/>
        <v/>
      </c>
      <c r="L129" s="82" t="str">
        <f t="shared" si="7"/>
        <v/>
      </c>
      <c r="M129" s="72"/>
      <c r="N129" s="72"/>
    </row>
    <row r="130" spans="1:14">
      <c r="A130" s="73" t="str">
        <f>B130&amp;"_"&amp;COUNTIF($B$3:B130,B130)</f>
        <v>KANER DUL _128</v>
      </c>
      <c r="B130" s="74" t="s">
        <v>27</v>
      </c>
      <c r="C130" s="74" t="s">
        <v>940</v>
      </c>
      <c r="D130" s="74" t="s">
        <v>854</v>
      </c>
      <c r="E130" s="75">
        <v>0.83</v>
      </c>
      <c r="F130" s="72"/>
      <c r="G130" s="72"/>
      <c r="H130" s="82">
        <v>125</v>
      </c>
      <c r="I130" s="82" t="str">
        <f t="shared" si="4"/>
        <v/>
      </c>
      <c r="J130" s="82" t="str">
        <f t="shared" si="5"/>
        <v/>
      </c>
      <c r="K130" s="82" t="str">
        <f t="shared" si="6"/>
        <v/>
      </c>
      <c r="L130" s="82" t="str">
        <f t="shared" si="7"/>
        <v/>
      </c>
      <c r="M130" s="72"/>
      <c r="N130" s="72"/>
    </row>
    <row r="131" spans="1:14">
      <c r="A131" s="73" t="str">
        <f>B131&amp;"_"&amp;COUNTIF($B$3:B131,B131)</f>
        <v>KANER DUL _129</v>
      </c>
      <c r="B131" s="74" t="s">
        <v>27</v>
      </c>
      <c r="C131" s="74" t="s">
        <v>941</v>
      </c>
      <c r="D131" s="74" t="s">
        <v>854</v>
      </c>
      <c r="E131" s="75">
        <v>0.97</v>
      </c>
      <c r="F131" s="72"/>
      <c r="G131" s="72"/>
      <c r="H131" s="82">
        <v>126</v>
      </c>
      <c r="I131" s="82" t="str">
        <f t="shared" si="4"/>
        <v/>
      </c>
      <c r="J131" s="82" t="str">
        <f t="shared" si="5"/>
        <v/>
      </c>
      <c r="K131" s="82" t="str">
        <f t="shared" si="6"/>
        <v/>
      </c>
      <c r="L131" s="82" t="str">
        <f t="shared" si="7"/>
        <v/>
      </c>
      <c r="M131" s="72"/>
      <c r="N131" s="72"/>
    </row>
    <row r="132" spans="1:14">
      <c r="A132" s="73" t="str">
        <f>B132&amp;"_"&amp;COUNTIF($B$3:B132,B132)</f>
        <v>KANER DUL _130</v>
      </c>
      <c r="B132" s="74" t="s">
        <v>27</v>
      </c>
      <c r="C132" s="74" t="s">
        <v>942</v>
      </c>
      <c r="D132" s="74" t="s">
        <v>854</v>
      </c>
      <c r="E132" s="75">
        <v>0.62</v>
      </c>
      <c r="F132" s="72"/>
      <c r="G132" s="72"/>
      <c r="H132" s="82">
        <v>127</v>
      </c>
      <c r="I132" s="82" t="str">
        <f t="shared" si="4"/>
        <v/>
      </c>
      <c r="J132" s="82" t="str">
        <f t="shared" si="5"/>
        <v/>
      </c>
      <c r="K132" s="82" t="str">
        <f t="shared" si="6"/>
        <v/>
      </c>
      <c r="L132" s="82" t="str">
        <f t="shared" si="7"/>
        <v/>
      </c>
      <c r="M132" s="72"/>
      <c r="N132" s="72"/>
    </row>
    <row r="133" spans="1:14">
      <c r="A133" s="73" t="str">
        <f>B133&amp;"_"&amp;COUNTIF($B$3:B133,B133)</f>
        <v>KANER DUL _131</v>
      </c>
      <c r="B133" s="74" t="s">
        <v>27</v>
      </c>
      <c r="C133" s="74" t="s">
        <v>943</v>
      </c>
      <c r="D133" s="74" t="s">
        <v>944</v>
      </c>
      <c r="E133" s="75">
        <v>2.58</v>
      </c>
      <c r="F133" s="72"/>
      <c r="G133" s="72"/>
      <c r="H133" s="82">
        <v>128</v>
      </c>
      <c r="I133" s="82" t="str">
        <f t="shared" si="4"/>
        <v/>
      </c>
      <c r="J133" s="82" t="str">
        <f t="shared" si="5"/>
        <v/>
      </c>
      <c r="K133" s="82" t="str">
        <f t="shared" si="6"/>
        <v/>
      </c>
      <c r="L133" s="82" t="str">
        <f t="shared" si="7"/>
        <v/>
      </c>
      <c r="M133" s="72"/>
      <c r="N133" s="72"/>
    </row>
    <row r="134" spans="1:14">
      <c r="A134" s="73" t="str">
        <f>B134&amp;"_"&amp;COUNTIF($B$3:B134,B134)</f>
        <v>KANER DUL _132</v>
      </c>
      <c r="B134" s="74" t="s">
        <v>27</v>
      </c>
      <c r="C134" s="74" t="s">
        <v>945</v>
      </c>
      <c r="D134" s="74" t="s">
        <v>944</v>
      </c>
      <c r="E134" s="75">
        <v>2.2799999999999998</v>
      </c>
      <c r="F134" s="72"/>
      <c r="G134" s="72"/>
      <c r="H134" s="82">
        <v>129</v>
      </c>
      <c r="I134" s="82" t="str">
        <f t="shared" si="4"/>
        <v/>
      </c>
      <c r="J134" s="82" t="str">
        <f t="shared" si="5"/>
        <v/>
      </c>
      <c r="K134" s="82" t="str">
        <f t="shared" si="6"/>
        <v/>
      </c>
      <c r="L134" s="82" t="str">
        <f t="shared" si="7"/>
        <v/>
      </c>
      <c r="M134" s="72"/>
      <c r="N134" s="72"/>
    </row>
    <row r="135" spans="1:14">
      <c r="A135" s="73" t="str">
        <f>B135&amp;"_"&amp;COUNTIF($B$3:B135,B135)</f>
        <v>KANER DUL _133</v>
      </c>
      <c r="B135" s="74" t="s">
        <v>27</v>
      </c>
      <c r="C135" s="74" t="s">
        <v>946</v>
      </c>
      <c r="D135" s="74" t="s">
        <v>947</v>
      </c>
      <c r="E135" s="75">
        <v>4.01</v>
      </c>
      <c r="F135" s="72"/>
      <c r="G135" s="72"/>
      <c r="H135" s="82">
        <v>130</v>
      </c>
      <c r="I135" s="82" t="str">
        <f t="shared" ref="I135:I198" si="8">IFERROR(VLOOKUP($I$3&amp;"_"&amp;$H135,$A$2:$E$620,2,0),"")</f>
        <v/>
      </c>
      <c r="J135" s="82" t="str">
        <f t="shared" ref="J135:J198" si="9">IFERROR(VLOOKUP($I$3&amp;"_"&amp;$H135,$A$2:$E$620,3,0),"")</f>
        <v/>
      </c>
      <c r="K135" s="82" t="str">
        <f t="shared" ref="K135:K198" si="10">IFERROR(VLOOKUP($I$3&amp;"_"&amp;$H135,$A$2:$E$620,4,0),"")</f>
        <v/>
      </c>
      <c r="L135" s="82" t="str">
        <f t="shared" ref="L135:L198" si="11">IFERROR(VLOOKUP($I$3&amp;"_"&amp;$H135,$A$2:$E$620,5,0),"")</f>
        <v/>
      </c>
      <c r="M135" s="72"/>
      <c r="N135" s="72"/>
    </row>
    <row r="136" spans="1:14">
      <c r="A136" s="73" t="str">
        <f>B136&amp;"_"&amp;COUNTIF($B$3:B136,B136)</f>
        <v>KANER DUL _134</v>
      </c>
      <c r="B136" s="74" t="s">
        <v>27</v>
      </c>
      <c r="C136" s="74" t="s">
        <v>948</v>
      </c>
      <c r="D136" s="74" t="s">
        <v>947</v>
      </c>
      <c r="E136" s="75">
        <v>1.63</v>
      </c>
      <c r="F136" s="72"/>
      <c r="G136" s="72"/>
      <c r="H136" s="82">
        <v>131</v>
      </c>
      <c r="I136" s="82" t="str">
        <f t="shared" si="8"/>
        <v/>
      </c>
      <c r="J136" s="82" t="str">
        <f t="shared" si="9"/>
        <v/>
      </c>
      <c r="K136" s="82" t="str">
        <f t="shared" si="10"/>
        <v/>
      </c>
      <c r="L136" s="82" t="str">
        <f t="shared" si="11"/>
        <v/>
      </c>
      <c r="M136" s="72"/>
      <c r="N136" s="72"/>
    </row>
    <row r="137" spans="1:14">
      <c r="A137" s="73" t="str">
        <f>B137&amp;"_"&amp;COUNTIF($B$3:B137,B137)</f>
        <v>KANER DUL _135</v>
      </c>
      <c r="B137" s="74" t="s">
        <v>27</v>
      </c>
      <c r="C137" s="74" t="s">
        <v>949</v>
      </c>
      <c r="D137" s="74" t="s">
        <v>947</v>
      </c>
      <c r="E137" s="75">
        <v>1.85</v>
      </c>
      <c r="F137" s="72"/>
      <c r="G137" s="72"/>
      <c r="H137" s="82">
        <v>132</v>
      </c>
      <c r="I137" s="82" t="str">
        <f t="shared" si="8"/>
        <v/>
      </c>
      <c r="J137" s="82" t="str">
        <f t="shared" si="9"/>
        <v/>
      </c>
      <c r="K137" s="82" t="str">
        <f t="shared" si="10"/>
        <v/>
      </c>
      <c r="L137" s="82" t="str">
        <f t="shared" si="11"/>
        <v/>
      </c>
      <c r="M137" s="72"/>
      <c r="N137" s="72"/>
    </row>
    <row r="138" spans="1:14">
      <c r="A138" s="73" t="str">
        <f>B138&amp;"_"&amp;COUNTIF($B$3:B138,B138)</f>
        <v>KANER DUL _136</v>
      </c>
      <c r="B138" s="74" t="s">
        <v>27</v>
      </c>
      <c r="C138" s="74" t="s">
        <v>950</v>
      </c>
      <c r="D138" s="74" t="s">
        <v>947</v>
      </c>
      <c r="E138" s="75">
        <v>1.96</v>
      </c>
      <c r="F138" s="72"/>
      <c r="G138" s="72"/>
      <c r="H138" s="82">
        <v>133</v>
      </c>
      <c r="I138" s="82" t="str">
        <f t="shared" si="8"/>
        <v/>
      </c>
      <c r="J138" s="82" t="str">
        <f t="shared" si="9"/>
        <v/>
      </c>
      <c r="K138" s="82" t="str">
        <f t="shared" si="10"/>
        <v/>
      </c>
      <c r="L138" s="82" t="str">
        <f t="shared" si="11"/>
        <v/>
      </c>
      <c r="M138" s="72"/>
      <c r="N138" s="72"/>
    </row>
    <row r="139" spans="1:14">
      <c r="A139" s="73" t="str">
        <f>B139&amp;"_"&amp;COUNTIF($B$3:B139,B139)</f>
        <v>KANER DUL _137</v>
      </c>
      <c r="B139" s="74" t="s">
        <v>27</v>
      </c>
      <c r="C139" s="74" t="s">
        <v>951</v>
      </c>
      <c r="D139" s="74" t="s">
        <v>947</v>
      </c>
      <c r="E139" s="75">
        <v>3.24</v>
      </c>
      <c r="F139" s="72"/>
      <c r="G139" s="72"/>
      <c r="H139" s="82">
        <v>134</v>
      </c>
      <c r="I139" s="82" t="str">
        <f t="shared" si="8"/>
        <v/>
      </c>
      <c r="J139" s="82" t="str">
        <f t="shared" si="9"/>
        <v/>
      </c>
      <c r="K139" s="82" t="str">
        <f t="shared" si="10"/>
        <v/>
      </c>
      <c r="L139" s="82" t="str">
        <f t="shared" si="11"/>
        <v/>
      </c>
      <c r="M139" s="72"/>
      <c r="N139" s="72"/>
    </row>
    <row r="140" spans="1:14">
      <c r="A140" s="73" t="str">
        <f>B140&amp;"_"&amp;COUNTIF($B$3:B140,B140)</f>
        <v>KANER DUL _138</v>
      </c>
      <c r="B140" s="74" t="s">
        <v>27</v>
      </c>
      <c r="C140" s="74" t="s">
        <v>952</v>
      </c>
      <c r="D140" s="74" t="s">
        <v>947</v>
      </c>
      <c r="E140" s="75">
        <v>1.79</v>
      </c>
      <c r="F140" s="72"/>
      <c r="G140" s="72"/>
      <c r="H140" s="82">
        <v>135</v>
      </c>
      <c r="I140" s="82" t="str">
        <f t="shared" si="8"/>
        <v/>
      </c>
      <c r="J140" s="82" t="str">
        <f t="shared" si="9"/>
        <v/>
      </c>
      <c r="K140" s="82" t="str">
        <f t="shared" si="10"/>
        <v/>
      </c>
      <c r="L140" s="82" t="str">
        <f t="shared" si="11"/>
        <v/>
      </c>
      <c r="M140" s="72"/>
      <c r="N140" s="72"/>
    </row>
    <row r="141" spans="1:14">
      <c r="A141" s="73" t="str">
        <f>B141&amp;"_"&amp;COUNTIF($B$3:B141,B141)</f>
        <v>KANER DUL _139</v>
      </c>
      <c r="B141" s="74" t="s">
        <v>27</v>
      </c>
      <c r="C141" s="74" t="s">
        <v>953</v>
      </c>
      <c r="D141" s="74" t="s">
        <v>947</v>
      </c>
      <c r="E141" s="75">
        <v>1.75</v>
      </c>
      <c r="F141" s="72"/>
      <c r="G141" s="72"/>
      <c r="H141" s="82">
        <v>136</v>
      </c>
      <c r="I141" s="82" t="str">
        <f t="shared" si="8"/>
        <v/>
      </c>
      <c r="J141" s="82" t="str">
        <f t="shared" si="9"/>
        <v/>
      </c>
      <c r="K141" s="82" t="str">
        <f t="shared" si="10"/>
        <v/>
      </c>
      <c r="L141" s="82" t="str">
        <f t="shared" si="11"/>
        <v/>
      </c>
      <c r="M141" s="72"/>
      <c r="N141" s="72"/>
    </row>
    <row r="142" spans="1:14">
      <c r="A142" s="73" t="str">
        <f>B142&amp;"_"&amp;COUNTIF($B$3:B142,B142)</f>
        <v>KANER DUL _140</v>
      </c>
      <c r="B142" s="74" t="s">
        <v>27</v>
      </c>
      <c r="C142" s="74" t="s">
        <v>954</v>
      </c>
      <c r="D142" s="74" t="s">
        <v>947</v>
      </c>
      <c r="E142" s="75">
        <v>3.22</v>
      </c>
      <c r="F142" s="72"/>
      <c r="G142" s="72"/>
      <c r="H142" s="82">
        <v>137</v>
      </c>
      <c r="I142" s="82" t="str">
        <f t="shared" si="8"/>
        <v/>
      </c>
      <c r="J142" s="82" t="str">
        <f t="shared" si="9"/>
        <v/>
      </c>
      <c r="K142" s="82" t="str">
        <f t="shared" si="10"/>
        <v/>
      </c>
      <c r="L142" s="82" t="str">
        <f t="shared" si="11"/>
        <v/>
      </c>
      <c r="M142" s="72"/>
      <c r="N142" s="72"/>
    </row>
    <row r="143" spans="1:14">
      <c r="A143" s="73" t="str">
        <f>B143&amp;"_"&amp;COUNTIF($B$3:B143,B143)</f>
        <v>KANER DUL _141</v>
      </c>
      <c r="B143" s="74" t="s">
        <v>27</v>
      </c>
      <c r="C143" s="74" t="s">
        <v>955</v>
      </c>
      <c r="D143" s="74" t="s">
        <v>947</v>
      </c>
      <c r="E143" s="75">
        <v>3</v>
      </c>
      <c r="F143" s="72"/>
      <c r="G143" s="72"/>
      <c r="H143" s="82">
        <v>138</v>
      </c>
      <c r="I143" s="82" t="str">
        <f t="shared" si="8"/>
        <v/>
      </c>
      <c r="J143" s="82" t="str">
        <f t="shared" si="9"/>
        <v/>
      </c>
      <c r="K143" s="82" t="str">
        <f t="shared" si="10"/>
        <v/>
      </c>
      <c r="L143" s="82" t="str">
        <f t="shared" si="11"/>
        <v/>
      </c>
      <c r="M143" s="72"/>
      <c r="N143" s="72"/>
    </row>
    <row r="144" spans="1:14">
      <c r="A144" s="73" t="str">
        <f>B144&amp;"_"&amp;COUNTIF($B$3:B144,B144)</f>
        <v>KANER DUL _142</v>
      </c>
      <c r="B144" s="74" t="s">
        <v>27</v>
      </c>
      <c r="C144" s="74" t="s">
        <v>956</v>
      </c>
      <c r="D144" s="74" t="s">
        <v>947</v>
      </c>
      <c r="E144" s="75">
        <v>3.16</v>
      </c>
      <c r="F144" s="72"/>
      <c r="G144" s="72"/>
      <c r="H144" s="82">
        <v>139</v>
      </c>
      <c r="I144" s="82" t="str">
        <f t="shared" si="8"/>
        <v/>
      </c>
      <c r="J144" s="82" t="str">
        <f t="shared" si="9"/>
        <v/>
      </c>
      <c r="K144" s="82" t="str">
        <f t="shared" si="10"/>
        <v/>
      </c>
      <c r="L144" s="82" t="str">
        <f t="shared" si="11"/>
        <v/>
      </c>
      <c r="M144" s="72"/>
      <c r="N144" s="72"/>
    </row>
    <row r="145" spans="1:14">
      <c r="A145" s="73" t="str">
        <f>B145&amp;"_"&amp;COUNTIF($B$3:B145,B145)</f>
        <v>KANER DUL _143</v>
      </c>
      <c r="B145" s="74" t="s">
        <v>27</v>
      </c>
      <c r="C145" s="74" t="s">
        <v>957</v>
      </c>
      <c r="D145" s="74" t="s">
        <v>947</v>
      </c>
      <c r="E145" s="75">
        <v>1.94</v>
      </c>
      <c r="F145" s="72"/>
      <c r="G145" s="72"/>
      <c r="H145" s="82">
        <v>140</v>
      </c>
      <c r="I145" s="82" t="str">
        <f t="shared" si="8"/>
        <v/>
      </c>
      <c r="J145" s="82" t="str">
        <f t="shared" si="9"/>
        <v/>
      </c>
      <c r="K145" s="82" t="str">
        <f t="shared" si="10"/>
        <v/>
      </c>
      <c r="L145" s="82" t="str">
        <f t="shared" si="11"/>
        <v/>
      </c>
      <c r="M145" s="72"/>
      <c r="N145" s="72"/>
    </row>
    <row r="146" spans="1:14">
      <c r="A146" s="73" t="str">
        <f>B146&amp;"_"&amp;COUNTIF($B$3:B146,B146)</f>
        <v>KANER DUL _144</v>
      </c>
      <c r="B146" s="74" t="s">
        <v>27</v>
      </c>
      <c r="C146" s="74" t="s">
        <v>958</v>
      </c>
      <c r="D146" s="74" t="s">
        <v>854</v>
      </c>
      <c r="E146" s="75">
        <v>1.94</v>
      </c>
      <c r="F146" s="72"/>
      <c r="G146" s="72"/>
      <c r="H146" s="82">
        <v>141</v>
      </c>
      <c r="I146" s="82" t="str">
        <f t="shared" si="8"/>
        <v/>
      </c>
      <c r="J146" s="82" t="str">
        <f t="shared" si="9"/>
        <v/>
      </c>
      <c r="K146" s="82" t="str">
        <f t="shared" si="10"/>
        <v/>
      </c>
      <c r="L146" s="82" t="str">
        <f t="shared" si="11"/>
        <v/>
      </c>
      <c r="M146" s="72"/>
      <c r="N146" s="72"/>
    </row>
    <row r="147" spans="1:14">
      <c r="A147" s="73" t="str">
        <f>B147&amp;"_"&amp;COUNTIF($B$3:B147,B147)</f>
        <v>KANER DUL _145</v>
      </c>
      <c r="B147" s="74" t="s">
        <v>27</v>
      </c>
      <c r="C147" s="74" t="s">
        <v>959</v>
      </c>
      <c r="D147" s="74" t="s">
        <v>854</v>
      </c>
      <c r="E147" s="75">
        <v>1.96</v>
      </c>
      <c r="F147" s="72"/>
      <c r="G147" s="72"/>
      <c r="H147" s="82">
        <v>142</v>
      </c>
      <c r="I147" s="82" t="str">
        <f t="shared" si="8"/>
        <v/>
      </c>
      <c r="J147" s="82" t="str">
        <f t="shared" si="9"/>
        <v/>
      </c>
      <c r="K147" s="82" t="str">
        <f t="shared" si="10"/>
        <v/>
      </c>
      <c r="L147" s="82" t="str">
        <f t="shared" si="11"/>
        <v/>
      </c>
      <c r="M147" s="72"/>
      <c r="N147" s="72"/>
    </row>
    <row r="148" spans="1:14">
      <c r="A148" s="73" t="str">
        <f>B148&amp;"_"&amp;COUNTIF($B$3:B148,B148)</f>
        <v>KANER DUL _146</v>
      </c>
      <c r="B148" s="74" t="s">
        <v>27</v>
      </c>
      <c r="C148" s="74" t="s">
        <v>960</v>
      </c>
      <c r="D148" s="74" t="s">
        <v>854</v>
      </c>
      <c r="E148" s="75">
        <v>4.13</v>
      </c>
      <c r="F148" s="72"/>
      <c r="G148" s="72"/>
      <c r="H148" s="82">
        <v>143</v>
      </c>
      <c r="I148" s="82" t="str">
        <f t="shared" si="8"/>
        <v/>
      </c>
      <c r="J148" s="82" t="str">
        <f t="shared" si="9"/>
        <v/>
      </c>
      <c r="K148" s="82" t="str">
        <f t="shared" si="10"/>
        <v/>
      </c>
      <c r="L148" s="82" t="str">
        <f t="shared" si="11"/>
        <v/>
      </c>
      <c r="M148" s="72"/>
      <c r="N148" s="72"/>
    </row>
    <row r="149" spans="1:14">
      <c r="A149" s="73" t="str">
        <f>B149&amp;"_"&amp;COUNTIF($B$3:B149,B149)</f>
        <v>KANER DUL _147</v>
      </c>
      <c r="B149" s="74" t="s">
        <v>27</v>
      </c>
      <c r="C149" s="74" t="s">
        <v>961</v>
      </c>
      <c r="D149" s="74" t="s">
        <v>962</v>
      </c>
      <c r="E149" s="75">
        <v>2.42</v>
      </c>
      <c r="F149" s="72"/>
      <c r="G149" s="72"/>
      <c r="H149" s="82">
        <v>144</v>
      </c>
      <c r="I149" s="82" t="str">
        <f t="shared" si="8"/>
        <v/>
      </c>
      <c r="J149" s="82" t="str">
        <f t="shared" si="9"/>
        <v/>
      </c>
      <c r="K149" s="82" t="str">
        <f t="shared" si="10"/>
        <v/>
      </c>
      <c r="L149" s="82" t="str">
        <f t="shared" si="11"/>
        <v/>
      </c>
      <c r="M149" s="72"/>
      <c r="N149" s="72"/>
    </row>
    <row r="150" spans="1:14">
      <c r="A150" s="73" t="str">
        <f>B150&amp;"_"&amp;COUNTIF($B$3:B150,B150)</f>
        <v>KANER DUL _148</v>
      </c>
      <c r="B150" s="74" t="s">
        <v>27</v>
      </c>
      <c r="C150" s="74" t="s">
        <v>963</v>
      </c>
      <c r="D150" s="74" t="s">
        <v>885</v>
      </c>
      <c r="E150" s="75">
        <v>2.19</v>
      </c>
      <c r="F150" s="72"/>
      <c r="G150" s="72"/>
      <c r="H150" s="82">
        <v>145</v>
      </c>
      <c r="I150" s="82" t="str">
        <f t="shared" si="8"/>
        <v/>
      </c>
      <c r="J150" s="82" t="str">
        <f t="shared" si="9"/>
        <v/>
      </c>
      <c r="K150" s="82" t="str">
        <f t="shared" si="10"/>
        <v/>
      </c>
      <c r="L150" s="82" t="str">
        <f t="shared" si="11"/>
        <v/>
      </c>
      <c r="M150" s="72"/>
      <c r="N150" s="72"/>
    </row>
    <row r="151" spans="1:14">
      <c r="A151" s="73" t="str">
        <f>B151&amp;"_"&amp;COUNTIF($B$3:B151,B151)</f>
        <v>KANER DUL _149</v>
      </c>
      <c r="B151" s="74" t="s">
        <v>27</v>
      </c>
      <c r="C151" s="74" t="s">
        <v>964</v>
      </c>
      <c r="D151" s="74" t="s">
        <v>864</v>
      </c>
      <c r="E151" s="75">
        <v>0.89</v>
      </c>
      <c r="F151" s="72"/>
      <c r="G151" s="72"/>
      <c r="H151" s="82">
        <v>146</v>
      </c>
      <c r="I151" s="82" t="str">
        <f t="shared" si="8"/>
        <v/>
      </c>
      <c r="J151" s="82" t="str">
        <f t="shared" si="9"/>
        <v/>
      </c>
      <c r="K151" s="82" t="str">
        <f t="shared" si="10"/>
        <v/>
      </c>
      <c r="L151" s="82" t="str">
        <f t="shared" si="11"/>
        <v/>
      </c>
      <c r="M151" s="72"/>
      <c r="N151" s="72"/>
    </row>
    <row r="152" spans="1:14">
      <c r="A152" s="73" t="str">
        <f>B152&amp;"_"&amp;COUNTIF($B$3:B152,B152)</f>
        <v>KANER DUL _150</v>
      </c>
      <c r="B152" s="74" t="s">
        <v>27</v>
      </c>
      <c r="C152" s="74" t="s">
        <v>965</v>
      </c>
      <c r="D152" s="74" t="s">
        <v>966</v>
      </c>
      <c r="E152" s="75">
        <v>2.5</v>
      </c>
      <c r="F152" s="72"/>
      <c r="G152" s="72"/>
      <c r="H152" s="82">
        <v>147</v>
      </c>
      <c r="I152" s="82" t="str">
        <f t="shared" si="8"/>
        <v/>
      </c>
      <c r="J152" s="82" t="str">
        <f t="shared" si="9"/>
        <v/>
      </c>
      <c r="K152" s="82" t="str">
        <f t="shared" si="10"/>
        <v/>
      </c>
      <c r="L152" s="82" t="str">
        <f t="shared" si="11"/>
        <v/>
      </c>
      <c r="M152" s="72"/>
      <c r="N152" s="72"/>
    </row>
    <row r="153" spans="1:14">
      <c r="A153" s="73" t="str">
        <f>B153&amp;"_"&amp;COUNTIF($B$3:B153,B153)</f>
        <v>KANER DUL _151</v>
      </c>
      <c r="B153" s="74" t="s">
        <v>27</v>
      </c>
      <c r="C153" s="74" t="s">
        <v>967</v>
      </c>
      <c r="D153" s="74" t="s">
        <v>864</v>
      </c>
      <c r="E153" s="75">
        <v>1.64</v>
      </c>
      <c r="F153" s="72"/>
      <c r="G153" s="72"/>
      <c r="H153" s="82">
        <v>148</v>
      </c>
      <c r="I153" s="82" t="str">
        <f t="shared" si="8"/>
        <v/>
      </c>
      <c r="J153" s="82" t="str">
        <f t="shared" si="9"/>
        <v/>
      </c>
      <c r="K153" s="82" t="str">
        <f t="shared" si="10"/>
        <v/>
      </c>
      <c r="L153" s="82" t="str">
        <f t="shared" si="11"/>
        <v/>
      </c>
      <c r="M153" s="72"/>
      <c r="N153" s="72"/>
    </row>
    <row r="154" spans="1:14">
      <c r="A154" s="73" t="str">
        <f>B154&amp;"_"&amp;COUNTIF($B$3:B154,B154)</f>
        <v>KANER DUL _152</v>
      </c>
      <c r="B154" s="74" t="s">
        <v>27</v>
      </c>
      <c r="C154" s="74" t="s">
        <v>968</v>
      </c>
      <c r="D154" s="74" t="s">
        <v>854</v>
      </c>
      <c r="E154" s="75">
        <v>0.89</v>
      </c>
      <c r="F154" s="72"/>
      <c r="G154" s="72"/>
      <c r="H154" s="82">
        <v>149</v>
      </c>
      <c r="I154" s="82" t="str">
        <f t="shared" si="8"/>
        <v/>
      </c>
      <c r="J154" s="82" t="str">
        <f t="shared" si="9"/>
        <v/>
      </c>
      <c r="K154" s="82" t="str">
        <f t="shared" si="10"/>
        <v/>
      </c>
      <c r="L154" s="82" t="str">
        <f t="shared" si="11"/>
        <v/>
      </c>
      <c r="M154" s="72"/>
      <c r="N154" s="72"/>
    </row>
    <row r="155" spans="1:14">
      <c r="A155" s="73" t="str">
        <f>B155&amp;"_"&amp;COUNTIF($B$3:B155,B155)</f>
        <v>KANER DUL _153</v>
      </c>
      <c r="B155" s="74" t="s">
        <v>27</v>
      </c>
      <c r="C155" s="74" t="s">
        <v>969</v>
      </c>
      <c r="D155" s="74" t="s">
        <v>864</v>
      </c>
      <c r="E155" s="75">
        <v>1.06</v>
      </c>
      <c r="F155" s="72"/>
      <c r="G155" s="72"/>
      <c r="H155" s="82">
        <v>150</v>
      </c>
      <c r="I155" s="82" t="str">
        <f t="shared" si="8"/>
        <v/>
      </c>
      <c r="J155" s="82" t="str">
        <f t="shared" si="9"/>
        <v/>
      </c>
      <c r="K155" s="82" t="str">
        <f t="shared" si="10"/>
        <v/>
      </c>
      <c r="L155" s="82" t="str">
        <f t="shared" si="11"/>
        <v/>
      </c>
      <c r="M155" s="72"/>
      <c r="N155" s="72"/>
    </row>
    <row r="156" spans="1:14">
      <c r="A156" s="73" t="str">
        <f>B156&amp;"_"&amp;COUNTIF($B$3:B156,B156)</f>
        <v>KANER DUL _154</v>
      </c>
      <c r="B156" s="74" t="s">
        <v>27</v>
      </c>
      <c r="C156" s="74" t="s">
        <v>970</v>
      </c>
      <c r="D156" s="74" t="s">
        <v>852</v>
      </c>
      <c r="E156" s="75">
        <v>0.91</v>
      </c>
      <c r="F156" s="72"/>
      <c r="G156" s="72"/>
      <c r="H156" s="82">
        <v>151</v>
      </c>
      <c r="I156" s="82" t="str">
        <f t="shared" si="8"/>
        <v/>
      </c>
      <c r="J156" s="82" t="str">
        <f t="shared" si="9"/>
        <v/>
      </c>
      <c r="K156" s="82" t="str">
        <f t="shared" si="10"/>
        <v/>
      </c>
      <c r="L156" s="82" t="str">
        <f t="shared" si="11"/>
        <v/>
      </c>
      <c r="M156" s="72"/>
      <c r="N156" s="72"/>
    </row>
    <row r="157" spans="1:14">
      <c r="A157" s="73" t="str">
        <f>B157&amp;"_"&amp;COUNTIF($B$3:B157,B157)</f>
        <v>KANER DUL _155</v>
      </c>
      <c r="B157" s="74" t="s">
        <v>27</v>
      </c>
      <c r="C157" s="74" t="s">
        <v>971</v>
      </c>
      <c r="D157" s="74"/>
      <c r="E157" s="75">
        <v>1.68</v>
      </c>
      <c r="F157" s="72"/>
      <c r="G157" s="72"/>
      <c r="H157" s="82">
        <v>152</v>
      </c>
      <c r="I157" s="82" t="str">
        <f t="shared" si="8"/>
        <v/>
      </c>
      <c r="J157" s="82" t="str">
        <f t="shared" si="9"/>
        <v/>
      </c>
      <c r="K157" s="82" t="str">
        <f t="shared" si="10"/>
        <v/>
      </c>
      <c r="L157" s="82" t="str">
        <f t="shared" si="11"/>
        <v/>
      </c>
      <c r="M157" s="72"/>
      <c r="N157" s="72"/>
    </row>
    <row r="158" spans="1:14">
      <c r="A158" s="73" t="str">
        <f>B158&amp;"_"&amp;COUNTIF($B$3:B158,B158)</f>
        <v>KANER DUL _156</v>
      </c>
      <c r="B158" s="74" t="s">
        <v>27</v>
      </c>
      <c r="C158" s="74" t="s">
        <v>972</v>
      </c>
      <c r="D158" s="74" t="s">
        <v>863</v>
      </c>
      <c r="E158" s="75">
        <v>0.5</v>
      </c>
      <c r="F158" s="72"/>
      <c r="G158" s="72"/>
      <c r="H158" s="82">
        <v>153</v>
      </c>
      <c r="I158" s="82" t="str">
        <f t="shared" si="8"/>
        <v/>
      </c>
      <c r="J158" s="82" t="str">
        <f t="shared" si="9"/>
        <v/>
      </c>
      <c r="K158" s="82" t="str">
        <f t="shared" si="10"/>
        <v/>
      </c>
      <c r="L158" s="82" t="str">
        <f t="shared" si="11"/>
        <v/>
      </c>
      <c r="M158" s="72"/>
      <c r="N158" s="72"/>
    </row>
    <row r="159" spans="1:14">
      <c r="A159" s="73" t="str">
        <f>B159&amp;"_"&amp;COUNTIF($B$3:B159,B159)</f>
        <v>KANER DUL _157</v>
      </c>
      <c r="B159" s="74" t="s">
        <v>27</v>
      </c>
      <c r="C159" s="74" t="s">
        <v>973</v>
      </c>
      <c r="D159" s="74" t="s">
        <v>863</v>
      </c>
      <c r="E159" s="75">
        <v>0.47</v>
      </c>
      <c r="F159" s="72"/>
      <c r="G159" s="72"/>
      <c r="H159" s="82">
        <v>154</v>
      </c>
      <c r="I159" s="82" t="str">
        <f t="shared" si="8"/>
        <v/>
      </c>
      <c r="J159" s="82" t="str">
        <f t="shared" si="9"/>
        <v/>
      </c>
      <c r="K159" s="82" t="str">
        <f t="shared" si="10"/>
        <v/>
      </c>
      <c r="L159" s="82" t="str">
        <f t="shared" si="11"/>
        <v/>
      </c>
      <c r="M159" s="72"/>
      <c r="N159" s="72"/>
    </row>
    <row r="160" spans="1:14">
      <c r="A160" s="73" t="str">
        <f>B160&amp;"_"&amp;COUNTIF($B$3:B160,B160)</f>
        <v>KANER DUL _158</v>
      </c>
      <c r="B160" s="74" t="s">
        <v>27</v>
      </c>
      <c r="C160" s="74" t="s">
        <v>974</v>
      </c>
      <c r="D160" s="74" t="s">
        <v>975</v>
      </c>
      <c r="E160" s="75">
        <v>0.77</v>
      </c>
      <c r="F160" s="72"/>
      <c r="G160" s="72"/>
      <c r="H160" s="82">
        <v>155</v>
      </c>
      <c r="I160" s="82" t="str">
        <f t="shared" si="8"/>
        <v/>
      </c>
      <c r="J160" s="82" t="str">
        <f t="shared" si="9"/>
        <v/>
      </c>
      <c r="K160" s="82" t="str">
        <f t="shared" si="10"/>
        <v/>
      </c>
      <c r="L160" s="82" t="str">
        <f t="shared" si="11"/>
        <v/>
      </c>
      <c r="M160" s="72"/>
      <c r="N160" s="72"/>
    </row>
    <row r="161" spans="1:14">
      <c r="A161" s="73" t="str">
        <f>B161&amp;"_"&amp;COUNTIF($B$3:B161,B161)</f>
        <v>KANER DUL _159</v>
      </c>
      <c r="B161" s="74" t="s">
        <v>27</v>
      </c>
      <c r="C161" s="74" t="s">
        <v>976</v>
      </c>
      <c r="D161" s="74" t="s">
        <v>975</v>
      </c>
      <c r="E161" s="75">
        <v>0.81</v>
      </c>
      <c r="F161" s="72"/>
      <c r="G161" s="72"/>
      <c r="H161" s="82">
        <v>156</v>
      </c>
      <c r="I161" s="82" t="str">
        <f t="shared" si="8"/>
        <v/>
      </c>
      <c r="J161" s="82" t="str">
        <f t="shared" si="9"/>
        <v/>
      </c>
      <c r="K161" s="82" t="str">
        <f t="shared" si="10"/>
        <v/>
      </c>
      <c r="L161" s="82" t="str">
        <f t="shared" si="11"/>
        <v/>
      </c>
      <c r="M161" s="72"/>
      <c r="N161" s="72"/>
    </row>
    <row r="162" spans="1:14">
      <c r="A162" s="73" t="str">
        <f>B162&amp;"_"&amp;COUNTIF($B$3:B162,B162)</f>
        <v>KANER DUL _160</v>
      </c>
      <c r="B162" s="74" t="s">
        <v>27</v>
      </c>
      <c r="C162" s="74" t="s">
        <v>977</v>
      </c>
      <c r="D162" s="74" t="s">
        <v>797</v>
      </c>
      <c r="E162" s="75">
        <v>1.6</v>
      </c>
      <c r="F162" s="72"/>
      <c r="G162" s="72"/>
      <c r="H162" s="82">
        <v>157</v>
      </c>
      <c r="I162" s="82" t="str">
        <f t="shared" si="8"/>
        <v/>
      </c>
      <c r="J162" s="82" t="str">
        <f t="shared" si="9"/>
        <v/>
      </c>
      <c r="K162" s="82" t="str">
        <f t="shared" si="10"/>
        <v/>
      </c>
      <c r="L162" s="82" t="str">
        <f t="shared" si="11"/>
        <v/>
      </c>
      <c r="M162" s="72"/>
      <c r="N162" s="72"/>
    </row>
    <row r="163" spans="1:14">
      <c r="A163" s="73" t="str">
        <f>B163&amp;"_"&amp;COUNTIF($B$3:B163,B163)</f>
        <v>KANER DUL _161</v>
      </c>
      <c r="B163" s="74" t="s">
        <v>27</v>
      </c>
      <c r="C163" s="74" t="s">
        <v>978</v>
      </c>
      <c r="D163" s="74" t="s">
        <v>797</v>
      </c>
      <c r="E163" s="75">
        <v>1.59</v>
      </c>
      <c r="F163" s="72"/>
      <c r="G163" s="72"/>
      <c r="H163" s="82">
        <v>158</v>
      </c>
      <c r="I163" s="82" t="str">
        <f t="shared" si="8"/>
        <v/>
      </c>
      <c r="J163" s="82" t="str">
        <f t="shared" si="9"/>
        <v/>
      </c>
      <c r="K163" s="82" t="str">
        <f t="shared" si="10"/>
        <v/>
      </c>
      <c r="L163" s="82" t="str">
        <f t="shared" si="11"/>
        <v/>
      </c>
      <c r="M163" s="72"/>
      <c r="N163" s="72"/>
    </row>
    <row r="164" spans="1:14">
      <c r="A164" s="73" t="str">
        <f>B164&amp;"_"&amp;COUNTIF($B$3:B164,B164)</f>
        <v>KANER DUL _162</v>
      </c>
      <c r="B164" s="74" t="s">
        <v>27</v>
      </c>
      <c r="C164" s="74" t="s">
        <v>979</v>
      </c>
      <c r="D164" s="74" t="s">
        <v>797</v>
      </c>
      <c r="E164" s="75">
        <v>1.31</v>
      </c>
      <c r="F164" s="72"/>
      <c r="G164" s="72"/>
      <c r="H164" s="82">
        <v>159</v>
      </c>
      <c r="I164" s="82" t="str">
        <f t="shared" si="8"/>
        <v/>
      </c>
      <c r="J164" s="82" t="str">
        <f t="shared" si="9"/>
        <v/>
      </c>
      <c r="K164" s="82" t="str">
        <f t="shared" si="10"/>
        <v/>
      </c>
      <c r="L164" s="82" t="str">
        <f t="shared" si="11"/>
        <v/>
      </c>
      <c r="M164" s="72"/>
      <c r="N164" s="72"/>
    </row>
    <row r="165" spans="1:14">
      <c r="A165" s="73" t="str">
        <f>B165&amp;"_"&amp;COUNTIF($B$3:B165,B165)</f>
        <v>KANER DUL _163</v>
      </c>
      <c r="B165" s="74" t="s">
        <v>27</v>
      </c>
      <c r="C165" s="74" t="s">
        <v>980</v>
      </c>
      <c r="D165" s="74" t="s">
        <v>975</v>
      </c>
      <c r="E165" s="75">
        <v>3.51</v>
      </c>
      <c r="F165" s="72"/>
      <c r="G165" s="72"/>
      <c r="H165" s="82">
        <v>160</v>
      </c>
      <c r="I165" s="82" t="str">
        <f t="shared" si="8"/>
        <v/>
      </c>
      <c r="J165" s="82" t="str">
        <f t="shared" si="9"/>
        <v/>
      </c>
      <c r="K165" s="82" t="str">
        <f t="shared" si="10"/>
        <v/>
      </c>
      <c r="L165" s="82" t="str">
        <f t="shared" si="11"/>
        <v/>
      </c>
      <c r="M165" s="72"/>
      <c r="N165" s="72"/>
    </row>
    <row r="166" spans="1:14">
      <c r="A166" s="73" t="str">
        <f>B166&amp;"_"&amp;COUNTIF($B$3:B166,B166)</f>
        <v>KANER DUL _164</v>
      </c>
      <c r="B166" s="74" t="s">
        <v>27</v>
      </c>
      <c r="C166" s="74" t="s">
        <v>981</v>
      </c>
      <c r="D166" s="74" t="s">
        <v>872</v>
      </c>
      <c r="E166" s="75">
        <v>4.22</v>
      </c>
      <c r="F166" s="72"/>
      <c r="G166" s="72"/>
      <c r="H166" s="82">
        <v>161</v>
      </c>
      <c r="I166" s="82" t="str">
        <f t="shared" si="8"/>
        <v/>
      </c>
      <c r="J166" s="82" t="str">
        <f t="shared" si="9"/>
        <v/>
      </c>
      <c r="K166" s="82" t="str">
        <f t="shared" si="10"/>
        <v/>
      </c>
      <c r="L166" s="82" t="str">
        <f t="shared" si="11"/>
        <v/>
      </c>
      <c r="M166" s="72"/>
      <c r="N166" s="72"/>
    </row>
    <row r="167" spans="1:14">
      <c r="A167" s="73" t="str">
        <f>B167&amp;"_"&amp;COUNTIF($B$3:B167,B167)</f>
        <v>KANER DUL _165</v>
      </c>
      <c r="B167" s="74" t="s">
        <v>27</v>
      </c>
      <c r="C167" s="74" t="s">
        <v>982</v>
      </c>
      <c r="D167" s="74" t="s">
        <v>797</v>
      </c>
      <c r="E167" s="75">
        <v>3.22</v>
      </c>
      <c r="F167" s="72"/>
      <c r="G167" s="72"/>
      <c r="H167" s="82">
        <v>162</v>
      </c>
      <c r="I167" s="82" t="str">
        <f t="shared" si="8"/>
        <v/>
      </c>
      <c r="J167" s="82" t="str">
        <f t="shared" si="9"/>
        <v/>
      </c>
      <c r="K167" s="82" t="str">
        <f t="shared" si="10"/>
        <v/>
      </c>
      <c r="L167" s="82" t="str">
        <f t="shared" si="11"/>
        <v/>
      </c>
      <c r="M167" s="72"/>
      <c r="N167" s="72"/>
    </row>
    <row r="168" spans="1:14">
      <c r="A168" s="73" t="str">
        <f>B168&amp;"_"&amp;COUNTIF($B$3:B168,B168)</f>
        <v>KANER DUL _166</v>
      </c>
      <c r="B168" s="74" t="s">
        <v>27</v>
      </c>
      <c r="C168" s="74" t="s">
        <v>983</v>
      </c>
      <c r="D168" s="74" t="s">
        <v>863</v>
      </c>
      <c r="E168" s="75">
        <v>3.54</v>
      </c>
      <c r="F168" s="72"/>
      <c r="G168" s="72"/>
      <c r="H168" s="82">
        <v>163</v>
      </c>
      <c r="I168" s="82" t="str">
        <f t="shared" si="8"/>
        <v/>
      </c>
      <c r="J168" s="82" t="str">
        <f t="shared" si="9"/>
        <v/>
      </c>
      <c r="K168" s="82" t="str">
        <f t="shared" si="10"/>
        <v/>
      </c>
      <c r="L168" s="82" t="str">
        <f t="shared" si="11"/>
        <v/>
      </c>
      <c r="M168" s="72"/>
      <c r="N168" s="72"/>
    </row>
    <row r="169" spans="1:14">
      <c r="A169" s="73" t="str">
        <f>B169&amp;"_"&amp;COUNTIF($B$3:B169,B169)</f>
        <v>KANER DUL _167</v>
      </c>
      <c r="B169" s="74" t="s">
        <v>27</v>
      </c>
      <c r="C169" s="74" t="s">
        <v>984</v>
      </c>
      <c r="D169" s="74" t="s">
        <v>962</v>
      </c>
      <c r="E169" s="75">
        <v>2.08</v>
      </c>
      <c r="F169" s="72"/>
      <c r="G169" s="72"/>
      <c r="H169" s="82">
        <v>164</v>
      </c>
      <c r="I169" s="82" t="str">
        <f t="shared" si="8"/>
        <v/>
      </c>
      <c r="J169" s="82" t="str">
        <f t="shared" si="9"/>
        <v/>
      </c>
      <c r="K169" s="82" t="str">
        <f t="shared" si="10"/>
        <v/>
      </c>
      <c r="L169" s="82" t="str">
        <f t="shared" si="11"/>
        <v/>
      </c>
      <c r="M169" s="72"/>
      <c r="N169" s="72"/>
    </row>
    <row r="170" spans="1:14">
      <c r="A170" s="73" t="str">
        <f>B170&amp;"_"&amp;COUNTIF($B$3:B170,B170)</f>
        <v>KANER DUL _168</v>
      </c>
      <c r="B170" s="74" t="s">
        <v>27</v>
      </c>
      <c r="C170" s="74" t="s">
        <v>985</v>
      </c>
      <c r="D170" s="74" t="s">
        <v>797</v>
      </c>
      <c r="E170" s="75">
        <v>3.82</v>
      </c>
      <c r="F170" s="72"/>
      <c r="G170" s="72"/>
      <c r="H170" s="82">
        <v>165</v>
      </c>
      <c r="I170" s="82" t="str">
        <f t="shared" si="8"/>
        <v/>
      </c>
      <c r="J170" s="82" t="str">
        <f t="shared" si="9"/>
        <v/>
      </c>
      <c r="K170" s="82" t="str">
        <f t="shared" si="10"/>
        <v/>
      </c>
      <c r="L170" s="82" t="str">
        <f t="shared" si="11"/>
        <v/>
      </c>
      <c r="M170" s="72"/>
      <c r="N170" s="72"/>
    </row>
    <row r="171" spans="1:14">
      <c r="A171" s="73" t="str">
        <f>B171&amp;"_"&amp;COUNTIF($B$3:B171,B171)</f>
        <v>KANER DUL _169</v>
      </c>
      <c r="B171" s="74" t="s">
        <v>27</v>
      </c>
      <c r="C171" s="74" t="s">
        <v>986</v>
      </c>
      <c r="D171" s="74" t="s">
        <v>863</v>
      </c>
      <c r="E171" s="75">
        <v>1.36</v>
      </c>
      <c r="F171" s="72"/>
      <c r="G171" s="72"/>
      <c r="H171" s="82">
        <v>166</v>
      </c>
      <c r="I171" s="82" t="str">
        <f t="shared" si="8"/>
        <v/>
      </c>
      <c r="J171" s="82" t="str">
        <f t="shared" si="9"/>
        <v/>
      </c>
      <c r="K171" s="82" t="str">
        <f t="shared" si="10"/>
        <v/>
      </c>
      <c r="L171" s="82" t="str">
        <f t="shared" si="11"/>
        <v/>
      </c>
      <c r="M171" s="72"/>
      <c r="N171" s="72"/>
    </row>
    <row r="172" spans="1:14">
      <c r="A172" s="73" t="str">
        <f>B172&amp;"_"&amp;COUNTIF($B$3:B172,B172)</f>
        <v>KANER DUL _170</v>
      </c>
      <c r="B172" s="74" t="s">
        <v>27</v>
      </c>
      <c r="C172" s="74" t="s">
        <v>987</v>
      </c>
      <c r="D172" s="74" t="s">
        <v>988</v>
      </c>
      <c r="E172" s="75">
        <v>3.92</v>
      </c>
      <c r="F172" s="72"/>
      <c r="G172" s="72"/>
      <c r="H172" s="82">
        <v>167</v>
      </c>
      <c r="I172" s="82" t="str">
        <f t="shared" si="8"/>
        <v/>
      </c>
      <c r="J172" s="82" t="str">
        <f t="shared" si="9"/>
        <v/>
      </c>
      <c r="K172" s="82" t="str">
        <f t="shared" si="10"/>
        <v/>
      </c>
      <c r="L172" s="82" t="str">
        <f t="shared" si="11"/>
        <v/>
      </c>
      <c r="M172" s="72"/>
      <c r="N172" s="72"/>
    </row>
    <row r="173" spans="1:14">
      <c r="A173" s="73" t="str">
        <f>B173&amp;"_"&amp;COUNTIF($B$3:B173,B173)</f>
        <v>KANER DUL _171</v>
      </c>
      <c r="B173" s="74" t="s">
        <v>27</v>
      </c>
      <c r="C173" s="74" t="s">
        <v>989</v>
      </c>
      <c r="D173" s="74" t="s">
        <v>990</v>
      </c>
      <c r="E173" s="75">
        <v>1.97</v>
      </c>
      <c r="F173" s="72"/>
      <c r="G173" s="72"/>
      <c r="H173" s="82">
        <v>168</v>
      </c>
      <c r="I173" s="82" t="str">
        <f t="shared" si="8"/>
        <v/>
      </c>
      <c r="J173" s="82" t="str">
        <f t="shared" si="9"/>
        <v/>
      </c>
      <c r="K173" s="82" t="str">
        <f t="shared" si="10"/>
        <v/>
      </c>
      <c r="L173" s="82" t="str">
        <f t="shared" si="11"/>
        <v/>
      </c>
      <c r="M173" s="72"/>
      <c r="N173" s="72"/>
    </row>
    <row r="174" spans="1:14">
      <c r="A174" s="73" t="str">
        <f>B174&amp;"_"&amp;COUNTIF($B$3:B174,B174)</f>
        <v>KANER DUL _172</v>
      </c>
      <c r="B174" s="74" t="s">
        <v>27</v>
      </c>
      <c r="C174" s="74" t="s">
        <v>991</v>
      </c>
      <c r="D174" s="74" t="s">
        <v>797</v>
      </c>
      <c r="E174" s="75">
        <v>3.13</v>
      </c>
      <c r="F174" s="72"/>
      <c r="G174" s="72"/>
      <c r="H174" s="82">
        <v>169</v>
      </c>
      <c r="I174" s="82" t="str">
        <f t="shared" si="8"/>
        <v/>
      </c>
      <c r="J174" s="82" t="str">
        <f t="shared" si="9"/>
        <v/>
      </c>
      <c r="K174" s="82" t="str">
        <f t="shared" si="10"/>
        <v/>
      </c>
      <c r="L174" s="82" t="str">
        <f t="shared" si="11"/>
        <v/>
      </c>
      <c r="M174" s="72"/>
      <c r="N174" s="72"/>
    </row>
    <row r="175" spans="1:14">
      <c r="A175" s="73" t="str">
        <f>B175&amp;"_"&amp;COUNTIF($B$3:B175,B175)</f>
        <v>KANER DUL _173</v>
      </c>
      <c r="B175" s="74" t="s">
        <v>27</v>
      </c>
      <c r="C175" s="74" t="s">
        <v>992</v>
      </c>
      <c r="D175" s="74" t="s">
        <v>797</v>
      </c>
      <c r="E175" s="75">
        <v>3.6</v>
      </c>
      <c r="F175" s="72"/>
      <c r="G175" s="72"/>
      <c r="H175" s="82">
        <v>170</v>
      </c>
      <c r="I175" s="82" t="str">
        <f t="shared" si="8"/>
        <v/>
      </c>
      <c r="J175" s="82" t="str">
        <f t="shared" si="9"/>
        <v/>
      </c>
      <c r="K175" s="82" t="str">
        <f t="shared" si="10"/>
        <v/>
      </c>
      <c r="L175" s="82" t="str">
        <f t="shared" si="11"/>
        <v/>
      </c>
      <c r="M175" s="72"/>
      <c r="N175" s="72"/>
    </row>
    <row r="176" spans="1:14">
      <c r="A176" s="73" t="str">
        <f>B176&amp;"_"&amp;COUNTIF($B$3:B176,B176)</f>
        <v>KANER DUL _174</v>
      </c>
      <c r="B176" s="74" t="s">
        <v>27</v>
      </c>
      <c r="C176" s="74" t="s">
        <v>993</v>
      </c>
      <c r="D176" s="74" t="s">
        <v>962</v>
      </c>
      <c r="E176" s="75">
        <v>1.94</v>
      </c>
      <c r="F176" s="72"/>
      <c r="G176" s="72"/>
      <c r="H176" s="82">
        <v>171</v>
      </c>
      <c r="I176" s="82" t="str">
        <f t="shared" si="8"/>
        <v/>
      </c>
      <c r="J176" s="82" t="str">
        <f t="shared" si="9"/>
        <v/>
      </c>
      <c r="K176" s="82" t="str">
        <f t="shared" si="10"/>
        <v/>
      </c>
      <c r="L176" s="82" t="str">
        <f t="shared" si="11"/>
        <v/>
      </c>
      <c r="M176" s="72"/>
      <c r="N176" s="72"/>
    </row>
    <row r="177" spans="1:14">
      <c r="A177" s="73" t="str">
        <f>B177&amp;"_"&amp;COUNTIF($B$3:B177,B177)</f>
        <v>KANER DUL _175</v>
      </c>
      <c r="B177" s="74" t="s">
        <v>27</v>
      </c>
      <c r="C177" s="74" t="s">
        <v>994</v>
      </c>
      <c r="D177" s="74" t="s">
        <v>975</v>
      </c>
      <c r="E177" s="75">
        <v>3.75</v>
      </c>
      <c r="F177" s="72"/>
      <c r="G177" s="72"/>
      <c r="H177" s="82">
        <v>172</v>
      </c>
      <c r="I177" s="82" t="str">
        <f t="shared" si="8"/>
        <v/>
      </c>
      <c r="J177" s="82" t="str">
        <f t="shared" si="9"/>
        <v/>
      </c>
      <c r="K177" s="82" t="str">
        <f t="shared" si="10"/>
        <v/>
      </c>
      <c r="L177" s="82" t="str">
        <f t="shared" si="11"/>
        <v/>
      </c>
      <c r="M177" s="72"/>
      <c r="N177" s="72"/>
    </row>
    <row r="178" spans="1:14">
      <c r="A178" s="73" t="str">
        <f>B178&amp;"_"&amp;COUNTIF($B$3:B178,B178)</f>
        <v>KANER DUL _176</v>
      </c>
      <c r="B178" s="74" t="s">
        <v>27</v>
      </c>
      <c r="C178" s="74" t="s">
        <v>995</v>
      </c>
      <c r="D178" s="74" t="s">
        <v>962</v>
      </c>
      <c r="E178" s="75">
        <v>1.91</v>
      </c>
      <c r="F178" s="72"/>
      <c r="G178" s="72"/>
      <c r="H178" s="82">
        <v>173</v>
      </c>
      <c r="I178" s="82" t="str">
        <f t="shared" si="8"/>
        <v/>
      </c>
      <c r="J178" s="82" t="str">
        <f t="shared" si="9"/>
        <v/>
      </c>
      <c r="K178" s="82" t="str">
        <f t="shared" si="10"/>
        <v/>
      </c>
      <c r="L178" s="82" t="str">
        <f t="shared" si="11"/>
        <v/>
      </c>
      <c r="M178" s="72"/>
      <c r="N178" s="72"/>
    </row>
    <row r="179" spans="1:14">
      <c r="A179" s="73" t="str">
        <f>B179&amp;"_"&amp;COUNTIF($B$3:B179,B179)</f>
        <v>KANER DUL _177</v>
      </c>
      <c r="B179" s="74" t="s">
        <v>27</v>
      </c>
      <c r="C179" s="74" t="s">
        <v>996</v>
      </c>
      <c r="D179" s="74" t="s">
        <v>962</v>
      </c>
      <c r="E179" s="75">
        <v>1.98</v>
      </c>
      <c r="F179" s="72"/>
      <c r="G179" s="72"/>
      <c r="H179" s="82">
        <v>174</v>
      </c>
      <c r="I179" s="82" t="str">
        <f t="shared" si="8"/>
        <v/>
      </c>
      <c r="J179" s="82" t="str">
        <f t="shared" si="9"/>
        <v/>
      </c>
      <c r="K179" s="82" t="str">
        <f t="shared" si="10"/>
        <v/>
      </c>
      <c r="L179" s="82" t="str">
        <f t="shared" si="11"/>
        <v/>
      </c>
      <c r="M179" s="72"/>
      <c r="N179" s="72"/>
    </row>
    <row r="180" spans="1:14">
      <c r="A180" s="73" t="str">
        <f>B180&amp;"_"&amp;COUNTIF($B$3:B180,B180)</f>
        <v>KANER DUL _178</v>
      </c>
      <c r="B180" s="74" t="s">
        <v>27</v>
      </c>
      <c r="C180" s="74" t="s">
        <v>997</v>
      </c>
      <c r="D180" s="74" t="s">
        <v>962</v>
      </c>
      <c r="E180" s="75">
        <v>1.85</v>
      </c>
      <c r="F180" s="72"/>
      <c r="G180" s="72"/>
      <c r="H180" s="82">
        <v>175</v>
      </c>
      <c r="I180" s="82" t="str">
        <f t="shared" si="8"/>
        <v/>
      </c>
      <c r="J180" s="82" t="str">
        <f t="shared" si="9"/>
        <v/>
      </c>
      <c r="K180" s="82" t="str">
        <f t="shared" si="10"/>
        <v/>
      </c>
      <c r="L180" s="82" t="str">
        <f t="shared" si="11"/>
        <v/>
      </c>
      <c r="M180" s="72"/>
      <c r="N180" s="72"/>
    </row>
    <row r="181" spans="1:14">
      <c r="A181" s="73" t="str">
        <f>B181&amp;"_"&amp;COUNTIF($B$3:B181,B181)</f>
        <v>KANER DUL _179</v>
      </c>
      <c r="B181" s="74" t="s">
        <v>27</v>
      </c>
      <c r="C181" s="74" t="s">
        <v>998</v>
      </c>
      <c r="D181" s="74" t="s">
        <v>966</v>
      </c>
      <c r="E181" s="75">
        <v>6.54</v>
      </c>
      <c r="F181" s="72"/>
      <c r="G181" s="72"/>
      <c r="H181" s="82">
        <v>176</v>
      </c>
      <c r="I181" s="82" t="str">
        <f t="shared" si="8"/>
        <v/>
      </c>
      <c r="J181" s="82" t="str">
        <f t="shared" si="9"/>
        <v/>
      </c>
      <c r="K181" s="82" t="str">
        <f t="shared" si="10"/>
        <v/>
      </c>
      <c r="L181" s="82" t="str">
        <f t="shared" si="11"/>
        <v/>
      </c>
      <c r="M181" s="72"/>
      <c r="N181" s="72"/>
    </row>
    <row r="182" spans="1:14">
      <c r="A182" s="73" t="str">
        <f>B182&amp;"_"&amp;COUNTIF($B$3:B182,B182)</f>
        <v>KANER DUL _180</v>
      </c>
      <c r="B182" s="74" t="s">
        <v>27</v>
      </c>
      <c r="C182" s="74" t="s">
        <v>999</v>
      </c>
      <c r="D182" s="74" t="s">
        <v>962</v>
      </c>
      <c r="E182" s="75">
        <v>2</v>
      </c>
      <c r="F182" s="72"/>
      <c r="G182" s="72"/>
      <c r="H182" s="82">
        <v>177</v>
      </c>
      <c r="I182" s="82" t="str">
        <f t="shared" si="8"/>
        <v/>
      </c>
      <c r="J182" s="82" t="str">
        <f t="shared" si="9"/>
        <v/>
      </c>
      <c r="K182" s="82" t="str">
        <f t="shared" si="10"/>
        <v/>
      </c>
      <c r="L182" s="82" t="str">
        <f t="shared" si="11"/>
        <v/>
      </c>
      <c r="M182" s="72"/>
      <c r="N182" s="72"/>
    </row>
    <row r="183" spans="1:14">
      <c r="A183" s="73" t="str">
        <f>B183&amp;"_"&amp;COUNTIF($B$3:B183,B183)</f>
        <v>KANER DUL _181</v>
      </c>
      <c r="B183" s="74" t="s">
        <v>27</v>
      </c>
      <c r="C183" s="74" t="s">
        <v>1000</v>
      </c>
      <c r="D183" s="74" t="s">
        <v>962</v>
      </c>
      <c r="E183" s="75">
        <v>1.85</v>
      </c>
      <c r="F183" s="72"/>
      <c r="G183" s="72"/>
      <c r="H183" s="82">
        <v>178</v>
      </c>
      <c r="I183" s="82" t="str">
        <f t="shared" si="8"/>
        <v/>
      </c>
      <c r="J183" s="82" t="str">
        <f t="shared" si="9"/>
        <v/>
      </c>
      <c r="K183" s="82" t="str">
        <f t="shared" si="10"/>
        <v/>
      </c>
      <c r="L183" s="82" t="str">
        <f t="shared" si="11"/>
        <v/>
      </c>
      <c r="M183" s="72"/>
      <c r="N183" s="72"/>
    </row>
    <row r="184" spans="1:14">
      <c r="A184" s="73" t="str">
        <f>B184&amp;"_"&amp;COUNTIF($B$3:B184,B184)</f>
        <v>KANER DUL _182</v>
      </c>
      <c r="B184" s="74" t="s">
        <v>27</v>
      </c>
      <c r="C184" s="74" t="s">
        <v>1001</v>
      </c>
      <c r="D184" s="74" t="s">
        <v>797</v>
      </c>
      <c r="E184" s="75">
        <v>5.85</v>
      </c>
      <c r="F184" s="72"/>
      <c r="G184" s="72"/>
      <c r="H184" s="82">
        <v>179</v>
      </c>
      <c r="I184" s="82" t="str">
        <f t="shared" si="8"/>
        <v/>
      </c>
      <c r="J184" s="82" t="str">
        <f t="shared" si="9"/>
        <v/>
      </c>
      <c r="K184" s="82" t="str">
        <f t="shared" si="10"/>
        <v/>
      </c>
      <c r="L184" s="82" t="str">
        <f t="shared" si="11"/>
        <v/>
      </c>
      <c r="M184" s="72"/>
      <c r="N184" s="72"/>
    </row>
    <row r="185" spans="1:14">
      <c r="A185" s="73" t="str">
        <f>B185&amp;"_"&amp;COUNTIF($B$3:B185,B185)</f>
        <v>KANER DUL _183</v>
      </c>
      <c r="B185" s="74" t="s">
        <v>27</v>
      </c>
      <c r="C185" s="74" t="s">
        <v>1002</v>
      </c>
      <c r="D185" s="74" t="s">
        <v>962</v>
      </c>
      <c r="E185" s="75">
        <v>2.06</v>
      </c>
      <c r="F185" s="72"/>
      <c r="G185" s="72"/>
      <c r="H185" s="82">
        <v>180</v>
      </c>
      <c r="I185" s="82" t="str">
        <f t="shared" si="8"/>
        <v/>
      </c>
      <c r="J185" s="82" t="str">
        <f t="shared" si="9"/>
        <v/>
      </c>
      <c r="K185" s="82" t="str">
        <f t="shared" si="10"/>
        <v/>
      </c>
      <c r="L185" s="82" t="str">
        <f t="shared" si="11"/>
        <v/>
      </c>
      <c r="M185" s="72"/>
      <c r="N185" s="72"/>
    </row>
    <row r="186" spans="1:14">
      <c r="A186" s="73" t="str">
        <f>B186&amp;"_"&amp;COUNTIF($B$3:B186,B186)</f>
        <v>KANER DUL _184</v>
      </c>
      <c r="B186" s="74" t="s">
        <v>27</v>
      </c>
      <c r="C186" s="74" t="s">
        <v>1003</v>
      </c>
      <c r="D186" s="74" t="s">
        <v>1004</v>
      </c>
      <c r="E186" s="75">
        <v>6.72</v>
      </c>
      <c r="F186" s="72"/>
      <c r="G186" s="72"/>
      <c r="H186" s="82">
        <v>181</v>
      </c>
      <c r="I186" s="82" t="str">
        <f t="shared" si="8"/>
        <v/>
      </c>
      <c r="J186" s="82" t="str">
        <f t="shared" si="9"/>
        <v/>
      </c>
      <c r="K186" s="82" t="str">
        <f t="shared" si="10"/>
        <v/>
      </c>
      <c r="L186" s="82" t="str">
        <f t="shared" si="11"/>
        <v/>
      </c>
      <c r="M186" s="72"/>
      <c r="N186" s="72"/>
    </row>
    <row r="187" spans="1:14">
      <c r="A187" s="73" t="str">
        <f>B187&amp;"_"&amp;COUNTIF($B$3:B187,B187)</f>
        <v>KANER DUL _185</v>
      </c>
      <c r="B187" s="74" t="s">
        <v>27</v>
      </c>
      <c r="C187" s="74" t="s">
        <v>1005</v>
      </c>
      <c r="D187" s="74" t="s">
        <v>962</v>
      </c>
      <c r="E187" s="75">
        <v>1.98</v>
      </c>
      <c r="F187" s="72"/>
      <c r="G187" s="72"/>
      <c r="H187" s="82">
        <v>182</v>
      </c>
      <c r="I187" s="82" t="str">
        <f t="shared" si="8"/>
        <v/>
      </c>
      <c r="J187" s="82" t="str">
        <f t="shared" si="9"/>
        <v/>
      </c>
      <c r="K187" s="82" t="str">
        <f t="shared" si="10"/>
        <v/>
      </c>
      <c r="L187" s="82" t="str">
        <f t="shared" si="11"/>
        <v/>
      </c>
      <c r="M187" s="72"/>
      <c r="N187" s="72"/>
    </row>
    <row r="188" spans="1:14">
      <c r="A188" s="73" t="str">
        <f>B188&amp;"_"&amp;COUNTIF($B$3:B188,B188)</f>
        <v>KANER DUL _186</v>
      </c>
      <c r="B188" s="74" t="s">
        <v>27</v>
      </c>
      <c r="C188" s="74" t="s">
        <v>1006</v>
      </c>
      <c r="D188" s="74" t="s">
        <v>975</v>
      </c>
      <c r="E188" s="75">
        <v>2.74</v>
      </c>
      <c r="F188" s="72"/>
      <c r="G188" s="72"/>
      <c r="H188" s="82">
        <v>183</v>
      </c>
      <c r="I188" s="82" t="str">
        <f t="shared" si="8"/>
        <v/>
      </c>
      <c r="J188" s="82" t="str">
        <f t="shared" si="9"/>
        <v/>
      </c>
      <c r="K188" s="82" t="str">
        <f t="shared" si="10"/>
        <v/>
      </c>
      <c r="L188" s="82" t="str">
        <f t="shared" si="11"/>
        <v/>
      </c>
      <c r="M188" s="72"/>
      <c r="N188" s="72"/>
    </row>
    <row r="189" spans="1:14">
      <c r="A189" s="73" t="str">
        <f>B189&amp;"_"&amp;COUNTIF($B$3:B189,B189)</f>
        <v>KANER DUL _187</v>
      </c>
      <c r="B189" s="74" t="s">
        <v>27</v>
      </c>
      <c r="C189" s="74" t="s">
        <v>1007</v>
      </c>
      <c r="D189" s="74" t="s">
        <v>864</v>
      </c>
      <c r="E189" s="75">
        <v>5.5</v>
      </c>
      <c r="F189" s="72"/>
      <c r="G189" s="72"/>
      <c r="H189" s="82">
        <v>184</v>
      </c>
      <c r="I189" s="82" t="str">
        <f t="shared" si="8"/>
        <v/>
      </c>
      <c r="J189" s="82" t="str">
        <f t="shared" si="9"/>
        <v/>
      </c>
      <c r="K189" s="82" t="str">
        <f t="shared" si="10"/>
        <v/>
      </c>
      <c r="L189" s="82" t="str">
        <f t="shared" si="11"/>
        <v/>
      </c>
      <c r="M189" s="72"/>
      <c r="N189" s="72"/>
    </row>
    <row r="190" spans="1:14">
      <c r="A190" s="73" t="str">
        <f>B190&amp;"_"&amp;COUNTIF($B$3:B190,B190)</f>
        <v>KANER DUL _188</v>
      </c>
      <c r="B190" s="74" t="s">
        <v>27</v>
      </c>
      <c r="C190" s="74" t="s">
        <v>1008</v>
      </c>
      <c r="D190" s="74" t="s">
        <v>864</v>
      </c>
      <c r="E190" s="75">
        <v>1.61</v>
      </c>
      <c r="F190" s="72"/>
      <c r="G190" s="72"/>
      <c r="H190" s="82">
        <v>185</v>
      </c>
      <c r="I190" s="82" t="str">
        <f t="shared" si="8"/>
        <v/>
      </c>
      <c r="J190" s="82" t="str">
        <f t="shared" si="9"/>
        <v/>
      </c>
      <c r="K190" s="82" t="str">
        <f t="shared" si="10"/>
        <v/>
      </c>
      <c r="L190" s="82" t="str">
        <f t="shared" si="11"/>
        <v/>
      </c>
      <c r="M190" s="72"/>
      <c r="N190" s="72"/>
    </row>
    <row r="191" spans="1:14">
      <c r="A191" s="73" t="str">
        <f>B191&amp;"_"&amp;COUNTIF($B$3:B191,B191)</f>
        <v>KANER DUL _189</v>
      </c>
      <c r="B191" s="74" t="s">
        <v>27</v>
      </c>
      <c r="C191" s="74" t="s">
        <v>1009</v>
      </c>
      <c r="D191" s="74" t="s">
        <v>863</v>
      </c>
      <c r="E191" s="75">
        <v>2.34</v>
      </c>
      <c r="F191" s="72"/>
      <c r="G191" s="72"/>
      <c r="H191" s="82">
        <v>186</v>
      </c>
      <c r="I191" s="82" t="str">
        <f t="shared" si="8"/>
        <v/>
      </c>
      <c r="J191" s="82" t="str">
        <f t="shared" si="9"/>
        <v/>
      </c>
      <c r="K191" s="82" t="str">
        <f t="shared" si="10"/>
        <v/>
      </c>
      <c r="L191" s="82" t="str">
        <f t="shared" si="11"/>
        <v/>
      </c>
      <c r="M191" s="72"/>
      <c r="N191" s="72"/>
    </row>
    <row r="192" spans="1:14">
      <c r="A192" s="73" t="str">
        <f>B192&amp;"_"&amp;COUNTIF($B$3:B192,B192)</f>
        <v>KANER DUL _190</v>
      </c>
      <c r="B192" s="74" t="s">
        <v>27</v>
      </c>
      <c r="C192" s="74" t="s">
        <v>1010</v>
      </c>
      <c r="D192" s="74" t="s">
        <v>962</v>
      </c>
      <c r="E192" s="75">
        <v>1.18</v>
      </c>
      <c r="F192" s="72"/>
      <c r="G192" s="72"/>
      <c r="H192" s="82">
        <v>187</v>
      </c>
      <c r="I192" s="82" t="str">
        <f t="shared" si="8"/>
        <v/>
      </c>
      <c r="J192" s="82" t="str">
        <f t="shared" si="9"/>
        <v/>
      </c>
      <c r="K192" s="82" t="str">
        <f t="shared" si="10"/>
        <v/>
      </c>
      <c r="L192" s="82" t="str">
        <f t="shared" si="11"/>
        <v/>
      </c>
      <c r="M192" s="72"/>
      <c r="N192" s="72"/>
    </row>
    <row r="193" spans="1:14">
      <c r="A193" s="73" t="str">
        <f>B193&amp;"_"&amp;COUNTIF($B$3:B193,B193)</f>
        <v>KANER DUL _191</v>
      </c>
      <c r="B193" s="74" t="s">
        <v>27</v>
      </c>
      <c r="C193" s="74" t="s">
        <v>1011</v>
      </c>
      <c r="D193" s="74" t="s">
        <v>885</v>
      </c>
      <c r="E193" s="75">
        <v>1.64</v>
      </c>
      <c r="F193" s="72"/>
      <c r="G193" s="72"/>
      <c r="H193" s="82">
        <v>188</v>
      </c>
      <c r="I193" s="82" t="str">
        <f t="shared" si="8"/>
        <v/>
      </c>
      <c r="J193" s="82" t="str">
        <f t="shared" si="9"/>
        <v/>
      </c>
      <c r="K193" s="82" t="str">
        <f t="shared" si="10"/>
        <v/>
      </c>
      <c r="L193" s="82" t="str">
        <f t="shared" si="11"/>
        <v/>
      </c>
      <c r="M193" s="72"/>
      <c r="N193" s="72"/>
    </row>
    <row r="194" spans="1:14">
      <c r="A194" s="73" t="str">
        <f>B194&amp;"_"&amp;COUNTIF($B$3:B194,B194)</f>
        <v>KANER DUL _192</v>
      </c>
      <c r="B194" s="74" t="s">
        <v>27</v>
      </c>
      <c r="C194" s="74" t="s">
        <v>1012</v>
      </c>
      <c r="D194" s="74" t="s">
        <v>863</v>
      </c>
      <c r="E194" s="75">
        <v>2.2599999999999998</v>
      </c>
      <c r="F194" s="72"/>
      <c r="G194" s="72"/>
      <c r="H194" s="82">
        <v>189</v>
      </c>
      <c r="I194" s="82" t="str">
        <f t="shared" si="8"/>
        <v/>
      </c>
      <c r="J194" s="82" t="str">
        <f t="shared" si="9"/>
        <v/>
      </c>
      <c r="K194" s="82" t="str">
        <f t="shared" si="10"/>
        <v/>
      </c>
      <c r="L194" s="82" t="str">
        <f t="shared" si="11"/>
        <v/>
      </c>
      <c r="M194" s="72"/>
      <c r="N194" s="72"/>
    </row>
    <row r="195" spans="1:14">
      <c r="A195" s="73" t="str">
        <f>B195&amp;"_"&amp;COUNTIF($B$3:B195,B195)</f>
        <v>KANER DUL _193</v>
      </c>
      <c r="B195" s="74" t="s">
        <v>27</v>
      </c>
      <c r="C195" s="74" t="s">
        <v>1013</v>
      </c>
      <c r="D195" s="74" t="s">
        <v>863</v>
      </c>
      <c r="E195" s="75">
        <v>2.6</v>
      </c>
      <c r="F195" s="72"/>
      <c r="G195" s="72"/>
      <c r="H195" s="82">
        <v>190</v>
      </c>
      <c r="I195" s="82" t="str">
        <f t="shared" si="8"/>
        <v/>
      </c>
      <c r="J195" s="82" t="str">
        <f t="shared" si="9"/>
        <v/>
      </c>
      <c r="K195" s="82" t="str">
        <f t="shared" si="10"/>
        <v/>
      </c>
      <c r="L195" s="82" t="str">
        <f t="shared" si="11"/>
        <v/>
      </c>
      <c r="M195" s="72"/>
      <c r="N195" s="72"/>
    </row>
    <row r="196" spans="1:14">
      <c r="A196" s="73" t="str">
        <f>B196&amp;"_"&amp;COUNTIF($B$3:B196,B196)</f>
        <v>KANER DUL _194</v>
      </c>
      <c r="B196" s="74" t="s">
        <v>27</v>
      </c>
      <c r="C196" s="74" t="s">
        <v>1014</v>
      </c>
      <c r="D196" s="74" t="s">
        <v>864</v>
      </c>
      <c r="E196" s="75">
        <v>4.34</v>
      </c>
      <c r="F196" s="72"/>
      <c r="G196" s="72"/>
      <c r="H196" s="82">
        <v>191</v>
      </c>
      <c r="I196" s="82" t="str">
        <f t="shared" si="8"/>
        <v/>
      </c>
      <c r="J196" s="82" t="str">
        <f t="shared" si="9"/>
        <v/>
      </c>
      <c r="K196" s="82" t="str">
        <f t="shared" si="10"/>
        <v/>
      </c>
      <c r="L196" s="82" t="str">
        <f t="shared" si="11"/>
        <v/>
      </c>
      <c r="M196" s="72"/>
      <c r="N196" s="72"/>
    </row>
    <row r="197" spans="1:14">
      <c r="A197" s="73" t="str">
        <f>B197&amp;"_"&amp;COUNTIF($B$3:B197,B197)</f>
        <v>KANER DUL _195</v>
      </c>
      <c r="B197" s="74" t="s">
        <v>27</v>
      </c>
      <c r="C197" s="74" t="s">
        <v>1015</v>
      </c>
      <c r="D197" s="74" t="s">
        <v>864</v>
      </c>
      <c r="E197" s="75">
        <v>1.45</v>
      </c>
      <c r="F197" s="72"/>
      <c r="G197" s="72"/>
      <c r="H197" s="82">
        <v>192</v>
      </c>
      <c r="I197" s="82" t="str">
        <f t="shared" si="8"/>
        <v/>
      </c>
      <c r="J197" s="82" t="str">
        <f t="shared" si="9"/>
        <v/>
      </c>
      <c r="K197" s="82" t="str">
        <f t="shared" si="10"/>
        <v/>
      </c>
      <c r="L197" s="82" t="str">
        <f t="shared" si="11"/>
        <v/>
      </c>
      <c r="M197" s="72"/>
      <c r="N197" s="72"/>
    </row>
    <row r="198" spans="1:14">
      <c r="A198" s="73" t="str">
        <f>B198&amp;"_"&amp;COUNTIF($B$3:B198,B198)</f>
        <v>KANER DUL _196</v>
      </c>
      <c r="B198" s="74" t="s">
        <v>27</v>
      </c>
      <c r="C198" s="74" t="s">
        <v>1016</v>
      </c>
      <c r="D198" s="74" t="s">
        <v>966</v>
      </c>
      <c r="E198" s="75">
        <v>5.92</v>
      </c>
      <c r="F198" s="72"/>
      <c r="G198" s="72"/>
      <c r="H198" s="82">
        <v>193</v>
      </c>
      <c r="I198" s="82" t="str">
        <f t="shared" si="8"/>
        <v/>
      </c>
      <c r="J198" s="82" t="str">
        <f t="shared" si="9"/>
        <v/>
      </c>
      <c r="K198" s="82" t="str">
        <f t="shared" si="10"/>
        <v/>
      </c>
      <c r="L198" s="82" t="str">
        <f t="shared" si="11"/>
        <v/>
      </c>
      <c r="M198" s="72"/>
      <c r="N198" s="72"/>
    </row>
    <row r="199" spans="1:14">
      <c r="A199" s="73" t="str">
        <f>B199&amp;"_"&amp;COUNTIF($B$3:B199,B199)</f>
        <v>KANER DUL _197</v>
      </c>
      <c r="B199" s="74" t="s">
        <v>27</v>
      </c>
      <c r="C199" s="74" t="s">
        <v>1017</v>
      </c>
      <c r="D199" s="74" t="s">
        <v>852</v>
      </c>
      <c r="E199" s="75">
        <v>2.14</v>
      </c>
      <c r="F199" s="72"/>
      <c r="G199" s="72"/>
      <c r="H199" s="82">
        <v>194</v>
      </c>
      <c r="I199" s="82" t="str">
        <f t="shared" ref="I199:I262" si="12">IFERROR(VLOOKUP($I$3&amp;"_"&amp;$H199,$A$2:$E$620,2,0),"")</f>
        <v/>
      </c>
      <c r="J199" s="82" t="str">
        <f t="shared" ref="J199:J262" si="13">IFERROR(VLOOKUP($I$3&amp;"_"&amp;$H199,$A$2:$E$620,3,0),"")</f>
        <v/>
      </c>
      <c r="K199" s="82" t="str">
        <f t="shared" ref="K199:K262" si="14">IFERROR(VLOOKUP($I$3&amp;"_"&amp;$H199,$A$2:$E$620,4,0),"")</f>
        <v/>
      </c>
      <c r="L199" s="82" t="str">
        <f t="shared" ref="L199:L262" si="15">IFERROR(VLOOKUP($I$3&amp;"_"&amp;$H199,$A$2:$E$620,5,0),"")</f>
        <v/>
      </c>
      <c r="M199" s="72"/>
      <c r="N199" s="72"/>
    </row>
    <row r="200" spans="1:14">
      <c r="A200" s="73" t="str">
        <f>B200&amp;"_"&amp;COUNTIF($B$3:B200,B200)</f>
        <v>KANER DUL _198</v>
      </c>
      <c r="B200" s="74" t="s">
        <v>27</v>
      </c>
      <c r="C200" s="74" t="s">
        <v>1018</v>
      </c>
      <c r="D200" s="74" t="s">
        <v>864</v>
      </c>
      <c r="E200" s="75">
        <v>2.91</v>
      </c>
      <c r="F200" s="72"/>
      <c r="G200" s="72"/>
      <c r="H200" s="82">
        <v>195</v>
      </c>
      <c r="I200" s="82" t="str">
        <f t="shared" si="12"/>
        <v/>
      </c>
      <c r="J200" s="82" t="str">
        <f t="shared" si="13"/>
        <v/>
      </c>
      <c r="K200" s="82" t="str">
        <f t="shared" si="14"/>
        <v/>
      </c>
      <c r="L200" s="82" t="str">
        <f t="shared" si="15"/>
        <v/>
      </c>
      <c r="M200" s="72"/>
      <c r="N200" s="72"/>
    </row>
    <row r="201" spans="1:14">
      <c r="A201" s="73" t="str">
        <f>B201&amp;"_"&amp;COUNTIF($B$3:B201,B201)</f>
        <v>KANER DUL _199</v>
      </c>
      <c r="B201" s="74" t="s">
        <v>27</v>
      </c>
      <c r="C201" s="74" t="s">
        <v>1019</v>
      </c>
      <c r="D201" s="74" t="s">
        <v>852</v>
      </c>
      <c r="E201" s="75">
        <v>2.2400000000000002</v>
      </c>
      <c r="F201" s="72"/>
      <c r="G201" s="72"/>
      <c r="H201" s="82">
        <v>196</v>
      </c>
      <c r="I201" s="82" t="str">
        <f t="shared" si="12"/>
        <v/>
      </c>
      <c r="J201" s="82" t="str">
        <f t="shared" si="13"/>
        <v/>
      </c>
      <c r="K201" s="82" t="str">
        <f t="shared" si="14"/>
        <v/>
      </c>
      <c r="L201" s="82" t="str">
        <f t="shared" si="15"/>
        <v/>
      </c>
      <c r="M201" s="72"/>
      <c r="N201" s="72"/>
    </row>
    <row r="202" spans="1:14">
      <c r="A202" s="73" t="str">
        <f>B202&amp;"_"&amp;COUNTIF($B$3:B202,B202)</f>
        <v>KANER DUL _200</v>
      </c>
      <c r="B202" s="74" t="s">
        <v>27</v>
      </c>
      <c r="C202" s="74" t="s">
        <v>1020</v>
      </c>
      <c r="D202" s="74" t="s">
        <v>858</v>
      </c>
      <c r="E202" s="75">
        <v>2.75</v>
      </c>
      <c r="F202" s="72"/>
      <c r="G202" s="72"/>
      <c r="H202" s="82">
        <v>197</v>
      </c>
      <c r="I202" s="82" t="str">
        <f t="shared" si="12"/>
        <v/>
      </c>
      <c r="J202" s="82" t="str">
        <f t="shared" si="13"/>
        <v/>
      </c>
      <c r="K202" s="82" t="str">
        <f t="shared" si="14"/>
        <v/>
      </c>
      <c r="L202" s="82" t="str">
        <f t="shared" si="15"/>
        <v/>
      </c>
      <c r="M202" s="72"/>
      <c r="N202" s="72"/>
    </row>
    <row r="203" spans="1:14">
      <c r="A203" s="73" t="str">
        <f>B203&amp;"_"&amp;COUNTIF($B$3:B203,B203)</f>
        <v>KANER DUL _201</v>
      </c>
      <c r="B203" s="74" t="s">
        <v>27</v>
      </c>
      <c r="C203" s="74" t="s">
        <v>1021</v>
      </c>
      <c r="D203" s="74" t="s">
        <v>858</v>
      </c>
      <c r="E203" s="75">
        <v>3.24</v>
      </c>
      <c r="F203" s="72"/>
      <c r="G203" s="72"/>
      <c r="H203" s="82">
        <v>198</v>
      </c>
      <c r="I203" s="82" t="str">
        <f t="shared" si="12"/>
        <v/>
      </c>
      <c r="J203" s="82" t="str">
        <f t="shared" si="13"/>
        <v/>
      </c>
      <c r="K203" s="82" t="str">
        <f t="shared" si="14"/>
        <v/>
      </c>
      <c r="L203" s="82" t="str">
        <f t="shared" si="15"/>
        <v/>
      </c>
      <c r="M203" s="72"/>
      <c r="N203" s="72"/>
    </row>
    <row r="204" spans="1:14">
      <c r="A204" s="73" t="str">
        <f>B204&amp;"_"&amp;COUNTIF($B$3:B204,B204)</f>
        <v>KANER DUL _202</v>
      </c>
      <c r="B204" s="74" t="s">
        <v>27</v>
      </c>
      <c r="C204" s="74" t="s">
        <v>1022</v>
      </c>
      <c r="D204" s="74" t="s">
        <v>852</v>
      </c>
      <c r="E204" s="75">
        <v>2.29</v>
      </c>
      <c r="F204" s="72"/>
      <c r="G204" s="72"/>
      <c r="H204" s="82">
        <v>199</v>
      </c>
      <c r="I204" s="82" t="str">
        <f t="shared" si="12"/>
        <v/>
      </c>
      <c r="J204" s="82" t="str">
        <f t="shared" si="13"/>
        <v/>
      </c>
      <c r="K204" s="82" t="str">
        <f t="shared" si="14"/>
        <v/>
      </c>
      <c r="L204" s="82" t="str">
        <f t="shared" si="15"/>
        <v/>
      </c>
      <c r="M204" s="72"/>
      <c r="N204" s="72"/>
    </row>
    <row r="205" spans="1:14">
      <c r="A205" s="73" t="str">
        <f>B205&amp;"_"&amp;COUNTIF($B$3:B205,B205)</f>
        <v>KANER DUL _203</v>
      </c>
      <c r="B205" s="74" t="s">
        <v>27</v>
      </c>
      <c r="C205" s="74" t="s">
        <v>1023</v>
      </c>
      <c r="D205" s="74" t="s">
        <v>854</v>
      </c>
      <c r="E205" s="75">
        <v>1.4</v>
      </c>
      <c r="F205" s="72"/>
      <c r="G205" s="72"/>
      <c r="H205" s="82">
        <v>200</v>
      </c>
      <c r="I205" s="82" t="str">
        <f t="shared" si="12"/>
        <v/>
      </c>
      <c r="J205" s="82" t="str">
        <f t="shared" si="13"/>
        <v/>
      </c>
      <c r="K205" s="82" t="str">
        <f t="shared" si="14"/>
        <v/>
      </c>
      <c r="L205" s="82" t="str">
        <f t="shared" si="15"/>
        <v/>
      </c>
      <c r="M205" s="72"/>
      <c r="N205" s="72"/>
    </row>
    <row r="206" spans="1:14">
      <c r="A206" s="73" t="str">
        <f>B206&amp;"_"&amp;COUNTIF($B$3:B206,B206)</f>
        <v>KANER DUL _204</v>
      </c>
      <c r="B206" s="74" t="s">
        <v>27</v>
      </c>
      <c r="C206" s="74" t="s">
        <v>1024</v>
      </c>
      <c r="D206" s="74" t="s">
        <v>858</v>
      </c>
      <c r="E206" s="75">
        <v>2.94</v>
      </c>
      <c r="F206" s="72"/>
      <c r="G206" s="72"/>
      <c r="H206" s="82">
        <v>201</v>
      </c>
      <c r="I206" s="82" t="str">
        <f t="shared" si="12"/>
        <v/>
      </c>
      <c r="J206" s="82" t="str">
        <f t="shared" si="13"/>
        <v/>
      </c>
      <c r="K206" s="82" t="str">
        <f t="shared" si="14"/>
        <v/>
      </c>
      <c r="L206" s="82" t="str">
        <f t="shared" si="15"/>
        <v/>
      </c>
      <c r="M206" s="72"/>
      <c r="N206" s="72"/>
    </row>
    <row r="207" spans="1:14">
      <c r="A207" s="73" t="str">
        <f>B207&amp;"_"&amp;COUNTIF($B$3:B207,B207)</f>
        <v>KANER DUL _205</v>
      </c>
      <c r="B207" s="74" t="s">
        <v>27</v>
      </c>
      <c r="C207" s="74" t="s">
        <v>1025</v>
      </c>
      <c r="D207" s="74" t="s">
        <v>854</v>
      </c>
      <c r="E207" s="75">
        <v>1.78</v>
      </c>
      <c r="F207" s="72"/>
      <c r="G207" s="72"/>
      <c r="H207" s="82">
        <v>202</v>
      </c>
      <c r="I207" s="82" t="str">
        <f t="shared" si="12"/>
        <v/>
      </c>
      <c r="J207" s="82" t="str">
        <f t="shared" si="13"/>
        <v/>
      </c>
      <c r="K207" s="82" t="str">
        <f t="shared" si="14"/>
        <v/>
      </c>
      <c r="L207" s="82" t="str">
        <f t="shared" si="15"/>
        <v/>
      </c>
      <c r="M207" s="72"/>
      <c r="N207" s="72"/>
    </row>
    <row r="208" spans="1:14">
      <c r="A208" s="73" t="str">
        <f>B208&amp;"_"&amp;COUNTIF($B$3:B208,B208)</f>
        <v>KANER DUL _206</v>
      </c>
      <c r="B208" s="74" t="s">
        <v>27</v>
      </c>
      <c r="C208" s="74" t="s">
        <v>1026</v>
      </c>
      <c r="D208" s="74" t="s">
        <v>854</v>
      </c>
      <c r="E208" s="75">
        <v>1.22</v>
      </c>
      <c r="F208" s="72"/>
      <c r="G208" s="72"/>
      <c r="H208" s="82">
        <v>203</v>
      </c>
      <c r="I208" s="82" t="str">
        <f t="shared" si="12"/>
        <v/>
      </c>
      <c r="J208" s="82" t="str">
        <f t="shared" si="13"/>
        <v/>
      </c>
      <c r="K208" s="82" t="str">
        <f t="shared" si="14"/>
        <v/>
      </c>
      <c r="L208" s="82" t="str">
        <f t="shared" si="15"/>
        <v/>
      </c>
      <c r="M208" s="72"/>
      <c r="N208" s="72"/>
    </row>
    <row r="209" spans="1:14">
      <c r="A209" s="73" t="str">
        <f>B209&amp;"_"&amp;COUNTIF($B$3:B209,B209)</f>
        <v>KANER DUL _207</v>
      </c>
      <c r="B209" s="74" t="s">
        <v>27</v>
      </c>
      <c r="C209" s="74" t="s">
        <v>1027</v>
      </c>
      <c r="D209" s="74" t="s">
        <v>854</v>
      </c>
      <c r="E209" s="75">
        <v>0.93</v>
      </c>
      <c r="F209" s="72"/>
      <c r="G209" s="72"/>
      <c r="H209" s="82">
        <v>204</v>
      </c>
      <c r="I209" s="82" t="str">
        <f t="shared" si="12"/>
        <v/>
      </c>
      <c r="J209" s="82" t="str">
        <f t="shared" si="13"/>
        <v/>
      </c>
      <c r="K209" s="82" t="str">
        <f t="shared" si="14"/>
        <v/>
      </c>
      <c r="L209" s="82" t="str">
        <f t="shared" si="15"/>
        <v/>
      </c>
      <c r="M209" s="72"/>
      <c r="N209" s="72"/>
    </row>
    <row r="210" spans="1:14">
      <c r="A210" s="73" t="str">
        <f>B210&amp;"_"&amp;COUNTIF($B$3:B210,B210)</f>
        <v>KANER DUL _208</v>
      </c>
      <c r="B210" s="74" t="s">
        <v>27</v>
      </c>
      <c r="C210" s="74" t="s">
        <v>1028</v>
      </c>
      <c r="D210" s="74" t="s">
        <v>854</v>
      </c>
      <c r="E210" s="75">
        <v>0.95</v>
      </c>
      <c r="F210" s="72"/>
      <c r="G210" s="72"/>
      <c r="H210" s="82">
        <v>205</v>
      </c>
      <c r="I210" s="82" t="str">
        <f t="shared" si="12"/>
        <v/>
      </c>
      <c r="J210" s="82" t="str">
        <f t="shared" si="13"/>
        <v/>
      </c>
      <c r="K210" s="82" t="str">
        <f t="shared" si="14"/>
        <v/>
      </c>
      <c r="L210" s="82" t="str">
        <f t="shared" si="15"/>
        <v/>
      </c>
      <c r="M210" s="72"/>
      <c r="N210" s="72"/>
    </row>
    <row r="211" spans="1:14">
      <c r="A211" s="73" t="str">
        <f>B211&amp;"_"&amp;COUNTIF($B$3:B211,B211)</f>
        <v>KANER DUL _209</v>
      </c>
      <c r="B211" s="74" t="s">
        <v>27</v>
      </c>
      <c r="C211" s="74" t="s">
        <v>1029</v>
      </c>
      <c r="D211" s="74" t="s">
        <v>854</v>
      </c>
      <c r="E211" s="75">
        <v>0.94</v>
      </c>
      <c r="F211" s="72"/>
      <c r="G211" s="72"/>
      <c r="H211" s="82">
        <v>206</v>
      </c>
      <c r="I211" s="82" t="str">
        <f t="shared" si="12"/>
        <v/>
      </c>
      <c r="J211" s="82" t="str">
        <f t="shared" si="13"/>
        <v/>
      </c>
      <c r="K211" s="82" t="str">
        <f t="shared" si="14"/>
        <v/>
      </c>
      <c r="L211" s="82" t="str">
        <f t="shared" si="15"/>
        <v/>
      </c>
      <c r="M211" s="72"/>
      <c r="N211" s="72"/>
    </row>
    <row r="212" spans="1:14">
      <c r="A212" s="73" t="str">
        <f>B212&amp;"_"&amp;COUNTIF($B$3:B212,B212)</f>
        <v>KANER DUL _210</v>
      </c>
      <c r="B212" s="74" t="s">
        <v>27</v>
      </c>
      <c r="C212" s="74" t="s">
        <v>1030</v>
      </c>
      <c r="D212" s="74" t="s">
        <v>854</v>
      </c>
      <c r="E212" s="75">
        <v>1.1200000000000001</v>
      </c>
      <c r="F212" s="72"/>
      <c r="G212" s="72"/>
      <c r="H212" s="82">
        <v>207</v>
      </c>
      <c r="I212" s="82" t="str">
        <f t="shared" si="12"/>
        <v/>
      </c>
      <c r="J212" s="82" t="str">
        <f t="shared" si="13"/>
        <v/>
      </c>
      <c r="K212" s="82" t="str">
        <f t="shared" si="14"/>
        <v/>
      </c>
      <c r="L212" s="82" t="str">
        <f t="shared" si="15"/>
        <v/>
      </c>
      <c r="M212" s="72"/>
      <c r="N212" s="72"/>
    </row>
    <row r="213" spans="1:14">
      <c r="A213" s="73" t="str">
        <f>B213&amp;"_"&amp;COUNTIF($B$3:B213,B213)</f>
        <v>KANER DUL _211</v>
      </c>
      <c r="B213" s="74" t="s">
        <v>27</v>
      </c>
      <c r="C213" s="74" t="s">
        <v>1031</v>
      </c>
      <c r="D213" s="74" t="s">
        <v>854</v>
      </c>
      <c r="E213" s="75">
        <v>1.29</v>
      </c>
      <c r="F213" s="72"/>
      <c r="G213" s="72"/>
      <c r="H213" s="82">
        <v>208</v>
      </c>
      <c r="I213" s="82" t="str">
        <f t="shared" si="12"/>
        <v/>
      </c>
      <c r="J213" s="82" t="str">
        <f t="shared" si="13"/>
        <v/>
      </c>
      <c r="K213" s="82" t="str">
        <f t="shared" si="14"/>
        <v/>
      </c>
      <c r="L213" s="82" t="str">
        <f t="shared" si="15"/>
        <v/>
      </c>
      <c r="M213" s="72"/>
      <c r="N213" s="72"/>
    </row>
    <row r="214" spans="1:14">
      <c r="A214" s="73" t="str">
        <f>B214&amp;"_"&amp;COUNTIF($B$3:B214,B214)</f>
        <v>KANER DUL _212</v>
      </c>
      <c r="B214" s="74" t="s">
        <v>27</v>
      </c>
      <c r="C214" s="74" t="s">
        <v>1032</v>
      </c>
      <c r="D214" s="74" t="s">
        <v>854</v>
      </c>
      <c r="E214" s="75">
        <v>0.88</v>
      </c>
      <c r="F214" s="72"/>
      <c r="G214" s="72"/>
      <c r="H214" s="82">
        <v>209</v>
      </c>
      <c r="I214" s="82" t="str">
        <f t="shared" si="12"/>
        <v/>
      </c>
      <c r="J214" s="82" t="str">
        <f t="shared" si="13"/>
        <v/>
      </c>
      <c r="K214" s="82" t="str">
        <f t="shared" si="14"/>
        <v/>
      </c>
      <c r="L214" s="82" t="str">
        <f t="shared" si="15"/>
        <v/>
      </c>
      <c r="M214" s="72"/>
      <c r="N214" s="72"/>
    </row>
    <row r="215" spans="1:14">
      <c r="A215" s="73" t="str">
        <f>B215&amp;"_"&amp;COUNTIF($B$3:B215,B215)</f>
        <v>KANER DUL _213</v>
      </c>
      <c r="B215" s="74" t="s">
        <v>27</v>
      </c>
      <c r="C215" s="74" t="s">
        <v>1033</v>
      </c>
      <c r="D215" s="74" t="s">
        <v>854</v>
      </c>
      <c r="E215" s="75">
        <v>1.1499999999999999</v>
      </c>
      <c r="F215" s="72"/>
      <c r="G215" s="72"/>
      <c r="H215" s="82">
        <v>210</v>
      </c>
      <c r="I215" s="82" t="str">
        <f t="shared" si="12"/>
        <v/>
      </c>
      <c r="J215" s="82" t="str">
        <f t="shared" si="13"/>
        <v/>
      </c>
      <c r="K215" s="82" t="str">
        <f t="shared" si="14"/>
        <v/>
      </c>
      <c r="L215" s="82" t="str">
        <f t="shared" si="15"/>
        <v/>
      </c>
      <c r="M215" s="72"/>
      <c r="N215" s="72"/>
    </row>
    <row r="216" spans="1:14">
      <c r="A216" s="73" t="str">
        <f>B216&amp;"_"&amp;COUNTIF($B$3:B216,B216)</f>
        <v>KANER DUL _214</v>
      </c>
      <c r="B216" s="74" t="s">
        <v>27</v>
      </c>
      <c r="C216" s="74" t="s">
        <v>1034</v>
      </c>
      <c r="D216" s="74" t="s">
        <v>854</v>
      </c>
      <c r="E216" s="75">
        <v>1.55</v>
      </c>
      <c r="F216" s="72"/>
      <c r="G216" s="72"/>
      <c r="H216" s="82">
        <v>211</v>
      </c>
      <c r="I216" s="82" t="str">
        <f t="shared" si="12"/>
        <v/>
      </c>
      <c r="J216" s="82" t="str">
        <f t="shared" si="13"/>
        <v/>
      </c>
      <c r="K216" s="82" t="str">
        <f t="shared" si="14"/>
        <v/>
      </c>
      <c r="L216" s="82" t="str">
        <f t="shared" si="15"/>
        <v/>
      </c>
      <c r="M216" s="72"/>
      <c r="N216" s="72"/>
    </row>
    <row r="217" spans="1:14">
      <c r="A217" s="73" t="str">
        <f>B217&amp;"_"&amp;COUNTIF($B$3:B217,B217)</f>
        <v>KANER DUL _215</v>
      </c>
      <c r="B217" s="74" t="s">
        <v>27</v>
      </c>
      <c r="C217" s="74" t="s">
        <v>1035</v>
      </c>
      <c r="D217" s="74" t="s">
        <v>854</v>
      </c>
      <c r="E217" s="75">
        <v>0.99</v>
      </c>
      <c r="F217" s="72"/>
      <c r="G217" s="72"/>
      <c r="H217" s="82">
        <v>212</v>
      </c>
      <c r="I217" s="82" t="str">
        <f t="shared" si="12"/>
        <v/>
      </c>
      <c r="J217" s="82" t="str">
        <f t="shared" si="13"/>
        <v/>
      </c>
      <c r="K217" s="82" t="str">
        <f t="shared" si="14"/>
        <v/>
      </c>
      <c r="L217" s="82" t="str">
        <f t="shared" si="15"/>
        <v/>
      </c>
      <c r="M217" s="72"/>
      <c r="N217" s="72"/>
    </row>
    <row r="218" spans="1:14">
      <c r="A218" s="73" t="str">
        <f>B218&amp;"_"&amp;COUNTIF($B$3:B218,B218)</f>
        <v>KANER DUL _216</v>
      </c>
      <c r="B218" s="74" t="s">
        <v>27</v>
      </c>
      <c r="C218" s="74" t="s">
        <v>1036</v>
      </c>
      <c r="D218" s="74" t="s">
        <v>854</v>
      </c>
      <c r="E218" s="75">
        <v>1.24</v>
      </c>
      <c r="F218" s="72"/>
      <c r="G218" s="72"/>
      <c r="H218" s="82">
        <v>213</v>
      </c>
      <c r="I218" s="82" t="str">
        <f t="shared" si="12"/>
        <v/>
      </c>
      <c r="J218" s="82" t="str">
        <f t="shared" si="13"/>
        <v/>
      </c>
      <c r="K218" s="82" t="str">
        <f t="shared" si="14"/>
        <v/>
      </c>
      <c r="L218" s="82" t="str">
        <f t="shared" si="15"/>
        <v/>
      </c>
      <c r="M218" s="72"/>
      <c r="N218" s="72"/>
    </row>
    <row r="219" spans="1:14">
      <c r="A219" s="73" t="str">
        <f>B219&amp;"_"&amp;COUNTIF($B$3:B219,B219)</f>
        <v>KANER DUL _217</v>
      </c>
      <c r="B219" s="74" t="s">
        <v>27</v>
      </c>
      <c r="C219" s="74" t="s">
        <v>1037</v>
      </c>
      <c r="D219" s="74" t="s">
        <v>854</v>
      </c>
      <c r="E219" s="75">
        <v>0.92</v>
      </c>
      <c r="F219" s="72"/>
      <c r="G219" s="72"/>
      <c r="H219" s="82">
        <v>214</v>
      </c>
      <c r="I219" s="82" t="str">
        <f t="shared" si="12"/>
        <v/>
      </c>
      <c r="J219" s="82" t="str">
        <f t="shared" si="13"/>
        <v/>
      </c>
      <c r="K219" s="82" t="str">
        <f t="shared" si="14"/>
        <v/>
      </c>
      <c r="L219" s="82" t="str">
        <f t="shared" si="15"/>
        <v/>
      </c>
      <c r="M219" s="72"/>
      <c r="N219" s="72"/>
    </row>
    <row r="220" spans="1:14">
      <c r="A220" s="73" t="str">
        <f>B220&amp;"_"&amp;COUNTIF($B$3:B220,B220)</f>
        <v>KANER DUL _218</v>
      </c>
      <c r="B220" s="74" t="s">
        <v>27</v>
      </c>
      <c r="C220" s="74" t="s">
        <v>1038</v>
      </c>
      <c r="D220" s="74" t="s">
        <v>858</v>
      </c>
      <c r="E220" s="75">
        <v>2.37</v>
      </c>
      <c r="F220" s="72"/>
      <c r="G220" s="72"/>
      <c r="H220" s="82">
        <v>215</v>
      </c>
      <c r="I220" s="82" t="str">
        <f t="shared" si="12"/>
        <v/>
      </c>
      <c r="J220" s="82" t="str">
        <f t="shared" si="13"/>
        <v/>
      </c>
      <c r="K220" s="82" t="str">
        <f t="shared" si="14"/>
        <v/>
      </c>
      <c r="L220" s="82" t="str">
        <f t="shared" si="15"/>
        <v/>
      </c>
      <c r="M220" s="72"/>
      <c r="N220" s="72"/>
    </row>
    <row r="221" spans="1:14">
      <c r="A221" s="73" t="str">
        <f>B221&amp;"_"&amp;COUNTIF($B$3:B221,B221)</f>
        <v>KANER DUL _219</v>
      </c>
      <c r="B221" s="74" t="s">
        <v>27</v>
      </c>
      <c r="C221" s="74" t="s">
        <v>1039</v>
      </c>
      <c r="D221" s="74" t="s">
        <v>858</v>
      </c>
      <c r="E221" s="75">
        <v>2.0699999999999998</v>
      </c>
      <c r="F221" s="72"/>
      <c r="G221" s="72"/>
      <c r="H221" s="82">
        <v>216</v>
      </c>
      <c r="I221" s="82" t="str">
        <f t="shared" si="12"/>
        <v/>
      </c>
      <c r="J221" s="82" t="str">
        <f t="shared" si="13"/>
        <v/>
      </c>
      <c r="K221" s="82" t="str">
        <f t="shared" si="14"/>
        <v/>
      </c>
      <c r="L221" s="82" t="str">
        <f t="shared" si="15"/>
        <v/>
      </c>
      <c r="M221" s="72"/>
      <c r="N221" s="72"/>
    </row>
    <row r="222" spans="1:14">
      <c r="A222" s="73" t="str">
        <f>B222&amp;"_"&amp;COUNTIF($B$3:B222,B222)</f>
        <v>KANER DUL _220</v>
      </c>
      <c r="B222" s="74" t="s">
        <v>27</v>
      </c>
      <c r="C222" s="74" t="s">
        <v>1040</v>
      </c>
      <c r="D222" s="74" t="s">
        <v>858</v>
      </c>
      <c r="E222" s="75">
        <v>1.85</v>
      </c>
      <c r="F222" s="72"/>
      <c r="G222" s="72"/>
      <c r="H222" s="82">
        <v>217</v>
      </c>
      <c r="I222" s="82" t="str">
        <f t="shared" si="12"/>
        <v/>
      </c>
      <c r="J222" s="82" t="str">
        <f t="shared" si="13"/>
        <v/>
      </c>
      <c r="K222" s="82" t="str">
        <f t="shared" si="14"/>
        <v/>
      </c>
      <c r="L222" s="82" t="str">
        <f t="shared" si="15"/>
        <v/>
      </c>
      <c r="M222" s="72"/>
      <c r="N222" s="72"/>
    </row>
    <row r="223" spans="1:14">
      <c r="A223" s="73" t="str">
        <f>B223&amp;"_"&amp;COUNTIF($B$3:B223,B223)</f>
        <v>KANER DUL _221</v>
      </c>
      <c r="B223" s="74" t="s">
        <v>27</v>
      </c>
      <c r="C223" s="74" t="s">
        <v>1041</v>
      </c>
      <c r="D223" s="74" t="s">
        <v>858</v>
      </c>
      <c r="E223" s="75">
        <v>2.11</v>
      </c>
      <c r="F223" s="72"/>
      <c r="G223" s="72"/>
      <c r="H223" s="82">
        <v>218</v>
      </c>
      <c r="I223" s="82" t="str">
        <f t="shared" si="12"/>
        <v/>
      </c>
      <c r="J223" s="82" t="str">
        <f t="shared" si="13"/>
        <v/>
      </c>
      <c r="K223" s="82" t="str">
        <f t="shared" si="14"/>
        <v/>
      </c>
      <c r="L223" s="82" t="str">
        <f t="shared" si="15"/>
        <v/>
      </c>
      <c r="M223" s="72"/>
      <c r="N223" s="72"/>
    </row>
    <row r="224" spans="1:14">
      <c r="A224" s="73" t="str">
        <f>B224&amp;"_"&amp;COUNTIF($B$3:B224,B224)</f>
        <v>KANER DUL _222</v>
      </c>
      <c r="B224" s="74" t="s">
        <v>27</v>
      </c>
      <c r="C224" s="74" t="s">
        <v>1042</v>
      </c>
      <c r="D224" s="74" t="s">
        <v>858</v>
      </c>
      <c r="E224" s="75">
        <v>1.1399999999999999</v>
      </c>
      <c r="F224" s="72"/>
      <c r="G224" s="72"/>
      <c r="H224" s="82">
        <v>219</v>
      </c>
      <c r="I224" s="82" t="str">
        <f t="shared" si="12"/>
        <v/>
      </c>
      <c r="J224" s="82" t="str">
        <f t="shared" si="13"/>
        <v/>
      </c>
      <c r="K224" s="82" t="str">
        <f t="shared" si="14"/>
        <v/>
      </c>
      <c r="L224" s="82" t="str">
        <f t="shared" si="15"/>
        <v/>
      </c>
      <c r="M224" s="72"/>
      <c r="N224" s="72"/>
    </row>
    <row r="225" spans="1:14">
      <c r="A225" s="73" t="str">
        <f>B225&amp;"_"&amp;COUNTIF($B$3:B225,B225)</f>
        <v>KANER DUL _223</v>
      </c>
      <c r="B225" s="74" t="s">
        <v>27</v>
      </c>
      <c r="C225" s="74" t="s">
        <v>1043</v>
      </c>
      <c r="D225" s="74" t="s">
        <v>858</v>
      </c>
      <c r="E225" s="75">
        <v>1.33</v>
      </c>
      <c r="F225" s="72"/>
      <c r="G225" s="72"/>
      <c r="H225" s="82">
        <v>220</v>
      </c>
      <c r="I225" s="82" t="str">
        <f t="shared" si="12"/>
        <v/>
      </c>
      <c r="J225" s="82" t="str">
        <f t="shared" si="13"/>
        <v/>
      </c>
      <c r="K225" s="82" t="str">
        <f t="shared" si="14"/>
        <v/>
      </c>
      <c r="L225" s="82" t="str">
        <f t="shared" si="15"/>
        <v/>
      </c>
      <c r="M225" s="72"/>
      <c r="N225" s="72"/>
    </row>
    <row r="226" spans="1:14">
      <c r="A226" s="73" t="str">
        <f>B226&amp;"_"&amp;COUNTIF($B$3:B226,B226)</f>
        <v>JHUMKO_1</v>
      </c>
      <c r="B226" s="74" t="s">
        <v>1044</v>
      </c>
      <c r="C226" s="74" t="s">
        <v>1045</v>
      </c>
      <c r="D226" s="74" t="s">
        <v>863</v>
      </c>
      <c r="E226" s="75">
        <v>1.22</v>
      </c>
      <c r="F226" s="72"/>
      <c r="G226" s="72"/>
      <c r="H226" s="82">
        <v>221</v>
      </c>
      <c r="I226" s="82" t="str">
        <f t="shared" si="12"/>
        <v/>
      </c>
      <c r="J226" s="82" t="str">
        <f t="shared" si="13"/>
        <v/>
      </c>
      <c r="K226" s="82" t="str">
        <f t="shared" si="14"/>
        <v/>
      </c>
      <c r="L226" s="82" t="str">
        <f t="shared" si="15"/>
        <v/>
      </c>
      <c r="M226" s="72"/>
      <c r="N226" s="72"/>
    </row>
    <row r="227" spans="1:14">
      <c r="A227" s="73" t="str">
        <f>B227&amp;"_"&amp;COUNTIF($B$3:B227,B227)</f>
        <v>JHUMKO_2</v>
      </c>
      <c r="B227" s="74" t="s">
        <v>1044</v>
      </c>
      <c r="C227" s="74" t="s">
        <v>1046</v>
      </c>
      <c r="D227" s="74" t="s">
        <v>864</v>
      </c>
      <c r="E227" s="75">
        <v>1.66</v>
      </c>
      <c r="F227" s="72"/>
      <c r="G227" s="72"/>
      <c r="H227" s="82">
        <v>222</v>
      </c>
      <c r="I227" s="82" t="str">
        <f t="shared" si="12"/>
        <v/>
      </c>
      <c r="J227" s="82" t="str">
        <f t="shared" si="13"/>
        <v/>
      </c>
      <c r="K227" s="82" t="str">
        <f t="shared" si="14"/>
        <v/>
      </c>
      <c r="L227" s="82" t="str">
        <f t="shared" si="15"/>
        <v/>
      </c>
      <c r="M227" s="72"/>
      <c r="N227" s="72"/>
    </row>
    <row r="228" spans="1:14">
      <c r="A228" s="73" t="str">
        <f>B228&amp;"_"&amp;COUNTIF($B$3:B228,B228)</f>
        <v>JHUMKO_3</v>
      </c>
      <c r="B228" s="74" t="s">
        <v>1044</v>
      </c>
      <c r="C228" s="74" t="s">
        <v>1047</v>
      </c>
      <c r="D228" s="74" t="s">
        <v>864</v>
      </c>
      <c r="E228" s="75">
        <v>5.32</v>
      </c>
      <c r="F228" s="72"/>
      <c r="G228" s="72"/>
      <c r="H228" s="82">
        <v>223</v>
      </c>
      <c r="I228" s="82" t="str">
        <f t="shared" si="12"/>
        <v/>
      </c>
      <c r="J228" s="82" t="str">
        <f t="shared" si="13"/>
        <v/>
      </c>
      <c r="K228" s="82" t="str">
        <f t="shared" si="14"/>
        <v/>
      </c>
      <c r="L228" s="82" t="str">
        <f t="shared" si="15"/>
        <v/>
      </c>
      <c r="M228" s="72"/>
      <c r="N228" s="72"/>
    </row>
    <row r="229" spans="1:14">
      <c r="A229" s="73" t="str">
        <f>B229&amp;"_"&amp;COUNTIF($B$3:B229,B229)</f>
        <v>KANER DUL _224</v>
      </c>
      <c r="B229" s="74" t="s">
        <v>27</v>
      </c>
      <c r="C229" s="74" t="s">
        <v>1048</v>
      </c>
      <c r="D229" s="74" t="s">
        <v>1049</v>
      </c>
      <c r="E229" s="75">
        <v>3.99</v>
      </c>
      <c r="F229" s="72"/>
      <c r="G229" s="72"/>
      <c r="H229" s="82">
        <v>224</v>
      </c>
      <c r="I229" s="82" t="str">
        <f t="shared" si="12"/>
        <v/>
      </c>
      <c r="J229" s="82" t="str">
        <f t="shared" si="13"/>
        <v/>
      </c>
      <c r="K229" s="82" t="str">
        <f t="shared" si="14"/>
        <v/>
      </c>
      <c r="L229" s="82" t="str">
        <f t="shared" si="15"/>
        <v/>
      </c>
      <c r="M229" s="72"/>
      <c r="N229" s="72"/>
    </row>
    <row r="230" spans="1:14">
      <c r="A230" s="73" t="str">
        <f>B230&amp;"_"&amp;COUNTIF($B$3:B230,B230)</f>
        <v>KANER DUL _225</v>
      </c>
      <c r="B230" s="74" t="s">
        <v>27</v>
      </c>
      <c r="C230" s="74" t="s">
        <v>1050</v>
      </c>
      <c r="D230" s="74" t="s">
        <v>1051</v>
      </c>
      <c r="E230" s="75">
        <v>0.6</v>
      </c>
      <c r="F230" s="72"/>
      <c r="G230" s="72"/>
      <c r="H230" s="82">
        <v>225</v>
      </c>
      <c r="I230" s="82" t="str">
        <f t="shared" si="12"/>
        <v/>
      </c>
      <c r="J230" s="82" t="str">
        <f t="shared" si="13"/>
        <v/>
      </c>
      <c r="K230" s="82" t="str">
        <f t="shared" si="14"/>
        <v/>
      </c>
      <c r="L230" s="82" t="str">
        <f t="shared" si="15"/>
        <v/>
      </c>
      <c r="M230" s="72"/>
      <c r="N230" s="72"/>
    </row>
    <row r="231" spans="1:14">
      <c r="A231" s="73" t="str">
        <f>B231&amp;"_"&amp;COUNTIF($B$3:B231,B231)</f>
        <v>KANER DUL _226</v>
      </c>
      <c r="B231" s="74" t="s">
        <v>27</v>
      </c>
      <c r="C231" s="74" t="s">
        <v>1052</v>
      </c>
      <c r="D231" s="74" t="s">
        <v>863</v>
      </c>
      <c r="E231" s="75">
        <v>3.23</v>
      </c>
      <c r="F231" s="72"/>
      <c r="G231" s="72"/>
      <c r="H231" s="82">
        <v>226</v>
      </c>
      <c r="I231" s="82" t="str">
        <f t="shared" si="12"/>
        <v/>
      </c>
      <c r="J231" s="82" t="str">
        <f t="shared" si="13"/>
        <v/>
      </c>
      <c r="K231" s="82" t="str">
        <f t="shared" si="14"/>
        <v/>
      </c>
      <c r="L231" s="82" t="str">
        <f t="shared" si="15"/>
        <v/>
      </c>
      <c r="M231" s="72"/>
      <c r="N231" s="72"/>
    </row>
    <row r="232" spans="1:14">
      <c r="A232" s="73" t="str">
        <f>B232&amp;"_"&amp;COUNTIF($B$3:B232,B232)</f>
        <v>KANER DUL _227</v>
      </c>
      <c r="B232" s="74" t="s">
        <v>27</v>
      </c>
      <c r="C232" s="74" t="s">
        <v>1053</v>
      </c>
      <c r="D232" s="74" t="s">
        <v>1049</v>
      </c>
      <c r="E232" s="75">
        <v>3.88</v>
      </c>
      <c r="F232" s="72"/>
      <c r="G232" s="72"/>
      <c r="H232" s="82">
        <v>227</v>
      </c>
      <c r="I232" s="82" t="str">
        <f t="shared" si="12"/>
        <v/>
      </c>
      <c r="J232" s="82" t="str">
        <f t="shared" si="13"/>
        <v/>
      </c>
      <c r="K232" s="82" t="str">
        <f t="shared" si="14"/>
        <v/>
      </c>
      <c r="L232" s="82" t="str">
        <f t="shared" si="15"/>
        <v/>
      </c>
      <c r="M232" s="72"/>
      <c r="N232" s="72"/>
    </row>
    <row r="233" spans="1:14">
      <c r="A233" s="73" t="str">
        <f>B233&amp;"_"&amp;COUNTIF($B$3:B233,B233)</f>
        <v>KANER DUL _228</v>
      </c>
      <c r="B233" s="74" t="s">
        <v>27</v>
      </c>
      <c r="C233" s="74" t="s">
        <v>1054</v>
      </c>
      <c r="D233" s="74" t="s">
        <v>863</v>
      </c>
      <c r="E233" s="75">
        <v>2.72</v>
      </c>
      <c r="F233" s="72"/>
      <c r="G233" s="72"/>
      <c r="H233" s="82">
        <v>228</v>
      </c>
      <c r="I233" s="82" t="str">
        <f t="shared" si="12"/>
        <v/>
      </c>
      <c r="J233" s="82" t="str">
        <f t="shared" si="13"/>
        <v/>
      </c>
      <c r="K233" s="82" t="str">
        <f t="shared" si="14"/>
        <v/>
      </c>
      <c r="L233" s="82" t="str">
        <f t="shared" si="15"/>
        <v/>
      </c>
      <c r="M233" s="72"/>
      <c r="N233" s="72"/>
    </row>
    <row r="234" spans="1:14">
      <c r="A234" s="73" t="str">
        <f>B234&amp;"_"&amp;COUNTIF($B$3:B234,B234)</f>
        <v>KANER DUL _229</v>
      </c>
      <c r="B234" s="74" t="s">
        <v>27</v>
      </c>
      <c r="C234" s="74" t="s">
        <v>1055</v>
      </c>
      <c r="D234" s="74" t="s">
        <v>863</v>
      </c>
      <c r="E234" s="75">
        <v>2.64</v>
      </c>
      <c r="F234" s="72"/>
      <c r="G234" s="72"/>
      <c r="H234" s="82">
        <v>229</v>
      </c>
      <c r="I234" s="82" t="str">
        <f t="shared" si="12"/>
        <v/>
      </c>
      <c r="J234" s="82" t="str">
        <f t="shared" si="13"/>
        <v/>
      </c>
      <c r="K234" s="82" t="str">
        <f t="shared" si="14"/>
        <v/>
      </c>
      <c r="L234" s="82" t="str">
        <f t="shared" si="15"/>
        <v/>
      </c>
      <c r="M234" s="72"/>
      <c r="N234" s="72"/>
    </row>
    <row r="235" spans="1:14">
      <c r="A235" s="73" t="str">
        <f>B235&amp;"_"&amp;COUNTIF($B$3:B235,B235)</f>
        <v>KANER DUL _230</v>
      </c>
      <c r="B235" s="74" t="s">
        <v>27</v>
      </c>
      <c r="C235" s="74" t="s">
        <v>1056</v>
      </c>
      <c r="D235" s="74" t="s">
        <v>863</v>
      </c>
      <c r="E235" s="75">
        <v>2.77</v>
      </c>
      <c r="F235" s="72"/>
      <c r="G235" s="72"/>
      <c r="H235" s="82">
        <v>230</v>
      </c>
      <c r="I235" s="82" t="str">
        <f t="shared" si="12"/>
        <v/>
      </c>
      <c r="J235" s="82" t="str">
        <f t="shared" si="13"/>
        <v/>
      </c>
      <c r="K235" s="82" t="str">
        <f t="shared" si="14"/>
        <v/>
      </c>
      <c r="L235" s="82" t="str">
        <f t="shared" si="15"/>
        <v/>
      </c>
      <c r="M235" s="72"/>
      <c r="N235" s="72"/>
    </row>
    <row r="236" spans="1:14">
      <c r="A236" s="73" t="str">
        <f>B236&amp;"_"&amp;COUNTIF($B$3:B236,B236)</f>
        <v>KANER DUL _231</v>
      </c>
      <c r="B236" s="74" t="s">
        <v>27</v>
      </c>
      <c r="C236" s="74" t="s">
        <v>1057</v>
      </c>
      <c r="D236" s="74" t="s">
        <v>863</v>
      </c>
      <c r="E236" s="75">
        <v>2.93</v>
      </c>
      <c r="F236" s="72"/>
      <c r="G236" s="72"/>
      <c r="H236" s="82">
        <v>231</v>
      </c>
      <c r="I236" s="82" t="str">
        <f t="shared" si="12"/>
        <v/>
      </c>
      <c r="J236" s="82" t="str">
        <f t="shared" si="13"/>
        <v/>
      </c>
      <c r="K236" s="82" t="str">
        <f t="shared" si="14"/>
        <v/>
      </c>
      <c r="L236" s="82" t="str">
        <f t="shared" si="15"/>
        <v/>
      </c>
      <c r="M236" s="72"/>
      <c r="N236" s="72"/>
    </row>
    <row r="237" spans="1:14">
      <c r="A237" s="73" t="str">
        <f>B237&amp;"_"&amp;COUNTIF($B$3:B237,B237)</f>
        <v>KANER DUL _232</v>
      </c>
      <c r="B237" s="74" t="s">
        <v>27</v>
      </c>
      <c r="C237" s="74" t="s">
        <v>1058</v>
      </c>
      <c r="D237" s="74" t="s">
        <v>863</v>
      </c>
      <c r="E237" s="75">
        <v>2.34</v>
      </c>
      <c r="F237" s="72"/>
      <c r="G237" s="72"/>
      <c r="H237" s="82">
        <v>232</v>
      </c>
      <c r="I237" s="82" t="str">
        <f t="shared" si="12"/>
        <v/>
      </c>
      <c r="J237" s="82" t="str">
        <f t="shared" si="13"/>
        <v/>
      </c>
      <c r="K237" s="82" t="str">
        <f t="shared" si="14"/>
        <v/>
      </c>
      <c r="L237" s="82" t="str">
        <f t="shared" si="15"/>
        <v/>
      </c>
      <c r="M237" s="72"/>
      <c r="N237" s="72"/>
    </row>
    <row r="238" spans="1:14">
      <c r="A238" s="73" t="str">
        <f>B238&amp;"_"&amp;COUNTIF($B$3:B238,B238)</f>
        <v>KANER DUL _233</v>
      </c>
      <c r="B238" s="74" t="s">
        <v>27</v>
      </c>
      <c r="C238" s="74" t="s">
        <v>1059</v>
      </c>
      <c r="D238" s="74" t="s">
        <v>863</v>
      </c>
      <c r="E238" s="75">
        <v>2.35</v>
      </c>
      <c r="F238" s="72"/>
      <c r="G238" s="72"/>
      <c r="H238" s="82">
        <v>233</v>
      </c>
      <c r="I238" s="82" t="str">
        <f t="shared" si="12"/>
        <v/>
      </c>
      <c r="J238" s="82" t="str">
        <f t="shared" si="13"/>
        <v/>
      </c>
      <c r="K238" s="82" t="str">
        <f t="shared" si="14"/>
        <v/>
      </c>
      <c r="L238" s="82" t="str">
        <f t="shared" si="15"/>
        <v/>
      </c>
      <c r="M238" s="72"/>
      <c r="N238" s="72"/>
    </row>
    <row r="239" spans="1:14">
      <c r="A239" s="73" t="str">
        <f>B239&amp;"_"&amp;COUNTIF($B$3:B239,B239)</f>
        <v>KANER DUL _234</v>
      </c>
      <c r="B239" s="74" t="s">
        <v>27</v>
      </c>
      <c r="C239" s="74" t="s">
        <v>1060</v>
      </c>
      <c r="D239" s="74" t="s">
        <v>863</v>
      </c>
      <c r="E239" s="75">
        <v>2.41</v>
      </c>
      <c r="F239" s="72"/>
      <c r="G239" s="72"/>
      <c r="H239" s="82">
        <v>234</v>
      </c>
      <c r="I239" s="82" t="str">
        <f t="shared" si="12"/>
        <v/>
      </c>
      <c r="J239" s="82" t="str">
        <f t="shared" si="13"/>
        <v/>
      </c>
      <c r="K239" s="82" t="str">
        <f t="shared" si="14"/>
        <v/>
      </c>
      <c r="L239" s="82" t="str">
        <f t="shared" si="15"/>
        <v/>
      </c>
      <c r="M239" s="72"/>
      <c r="N239" s="72"/>
    </row>
    <row r="240" spans="1:14">
      <c r="A240" s="73" t="str">
        <f>B240&amp;"_"&amp;COUNTIF($B$3:B240,B240)</f>
        <v>KANER DUL _235</v>
      </c>
      <c r="B240" s="74" t="s">
        <v>27</v>
      </c>
      <c r="C240" s="74" t="s">
        <v>1061</v>
      </c>
      <c r="D240" s="74" t="s">
        <v>863</v>
      </c>
      <c r="E240" s="75">
        <v>2.11</v>
      </c>
      <c r="F240" s="72"/>
      <c r="G240" s="72"/>
      <c r="H240" s="82">
        <v>235</v>
      </c>
      <c r="I240" s="82" t="str">
        <f t="shared" si="12"/>
        <v/>
      </c>
      <c r="J240" s="82" t="str">
        <f t="shared" si="13"/>
        <v/>
      </c>
      <c r="K240" s="82" t="str">
        <f t="shared" si="14"/>
        <v/>
      </c>
      <c r="L240" s="82" t="str">
        <f t="shared" si="15"/>
        <v/>
      </c>
      <c r="M240" s="72"/>
      <c r="N240" s="72"/>
    </row>
    <row r="241" spans="1:14">
      <c r="A241" s="73" t="str">
        <f>B241&amp;"_"&amp;COUNTIF($B$3:B241,B241)</f>
        <v>KANER DUL _236</v>
      </c>
      <c r="B241" s="74" t="s">
        <v>27</v>
      </c>
      <c r="C241" s="74" t="s">
        <v>1062</v>
      </c>
      <c r="D241" s="74" t="s">
        <v>863</v>
      </c>
      <c r="E241" s="75">
        <v>2.09</v>
      </c>
      <c r="F241" s="72"/>
      <c r="G241" s="72"/>
      <c r="H241" s="82">
        <v>236</v>
      </c>
      <c r="I241" s="82" t="str">
        <f t="shared" si="12"/>
        <v/>
      </c>
      <c r="J241" s="82" t="str">
        <f t="shared" si="13"/>
        <v/>
      </c>
      <c r="K241" s="82" t="str">
        <f t="shared" si="14"/>
        <v/>
      </c>
      <c r="L241" s="82" t="str">
        <f t="shared" si="15"/>
        <v/>
      </c>
      <c r="M241" s="72"/>
      <c r="N241" s="72"/>
    </row>
    <row r="242" spans="1:14">
      <c r="A242" s="73" t="str">
        <f>B242&amp;"_"&amp;COUNTIF($B$3:B242,B242)</f>
        <v>KANER DUL _237</v>
      </c>
      <c r="B242" s="74" t="s">
        <v>27</v>
      </c>
      <c r="C242" s="74" t="s">
        <v>1063</v>
      </c>
      <c r="D242" s="74" t="s">
        <v>1064</v>
      </c>
      <c r="E242" s="75">
        <v>5.99</v>
      </c>
      <c r="F242" s="72"/>
      <c r="G242" s="72"/>
      <c r="H242" s="82">
        <v>237</v>
      </c>
      <c r="I242" s="82" t="str">
        <f t="shared" si="12"/>
        <v/>
      </c>
      <c r="J242" s="82" t="str">
        <f t="shared" si="13"/>
        <v/>
      </c>
      <c r="K242" s="82" t="str">
        <f t="shared" si="14"/>
        <v/>
      </c>
      <c r="L242" s="82" t="str">
        <f t="shared" si="15"/>
        <v/>
      </c>
      <c r="M242" s="72"/>
      <c r="N242" s="72"/>
    </row>
    <row r="243" spans="1:14">
      <c r="A243" s="73" t="str">
        <f>B243&amp;"_"&amp;COUNTIF($B$3:B243,B243)</f>
        <v>KANER DUL _238</v>
      </c>
      <c r="B243" s="74" t="s">
        <v>27</v>
      </c>
      <c r="C243" s="74" t="s">
        <v>1065</v>
      </c>
      <c r="D243" s="74" t="s">
        <v>1064</v>
      </c>
      <c r="E243" s="75">
        <v>6.85</v>
      </c>
      <c r="F243" s="72"/>
      <c r="G243" s="72"/>
      <c r="H243" s="82">
        <v>238</v>
      </c>
      <c r="I243" s="82" t="str">
        <f t="shared" si="12"/>
        <v/>
      </c>
      <c r="J243" s="82" t="str">
        <f t="shared" si="13"/>
        <v/>
      </c>
      <c r="K243" s="82" t="str">
        <f t="shared" si="14"/>
        <v/>
      </c>
      <c r="L243" s="82" t="str">
        <f t="shared" si="15"/>
        <v/>
      </c>
      <c r="M243" s="72"/>
      <c r="N243" s="72"/>
    </row>
    <row r="244" spans="1:14">
      <c r="A244" s="73" t="str">
        <f>B244&amp;"_"&amp;COUNTIF($B$3:B244,B244)</f>
        <v>KANER DUL _239</v>
      </c>
      <c r="B244" s="74" t="s">
        <v>27</v>
      </c>
      <c r="C244" s="74" t="s">
        <v>1066</v>
      </c>
      <c r="D244" s="74" t="s">
        <v>1064</v>
      </c>
      <c r="E244" s="75">
        <v>2.2999999999999998</v>
      </c>
      <c r="F244" s="72"/>
      <c r="G244" s="72"/>
      <c r="H244" s="82">
        <v>239</v>
      </c>
      <c r="I244" s="82" t="str">
        <f t="shared" si="12"/>
        <v/>
      </c>
      <c r="J244" s="82" t="str">
        <f t="shared" si="13"/>
        <v/>
      </c>
      <c r="K244" s="82" t="str">
        <f t="shared" si="14"/>
        <v/>
      </c>
      <c r="L244" s="82" t="str">
        <f t="shared" si="15"/>
        <v/>
      </c>
      <c r="M244" s="72"/>
      <c r="N244" s="72"/>
    </row>
    <row r="245" spans="1:14">
      <c r="A245" s="73" t="str">
        <f>B245&amp;"_"&amp;COUNTIF($B$3:B245,B245)</f>
        <v>KANER DUL _240</v>
      </c>
      <c r="B245" s="74" t="s">
        <v>27</v>
      </c>
      <c r="C245" s="74" t="s">
        <v>1067</v>
      </c>
      <c r="D245" s="74" t="s">
        <v>1064</v>
      </c>
      <c r="E245" s="75">
        <v>2.98</v>
      </c>
      <c r="F245" s="72"/>
      <c r="G245" s="72"/>
      <c r="H245" s="82">
        <v>240</v>
      </c>
      <c r="I245" s="82" t="str">
        <f t="shared" si="12"/>
        <v/>
      </c>
      <c r="J245" s="82" t="str">
        <f t="shared" si="13"/>
        <v/>
      </c>
      <c r="K245" s="82" t="str">
        <f t="shared" si="14"/>
        <v/>
      </c>
      <c r="L245" s="82" t="str">
        <f t="shared" si="15"/>
        <v/>
      </c>
      <c r="M245" s="72"/>
      <c r="N245" s="72"/>
    </row>
    <row r="246" spans="1:14">
      <c r="A246" s="73" t="str">
        <f>B246&amp;"_"&amp;COUNTIF($B$3:B246,B246)</f>
        <v>KANER DUL _241</v>
      </c>
      <c r="B246" s="74" t="s">
        <v>27</v>
      </c>
      <c r="C246" s="74" t="s">
        <v>1068</v>
      </c>
      <c r="D246" s="74" t="s">
        <v>1064</v>
      </c>
      <c r="E246" s="75">
        <v>0.79</v>
      </c>
      <c r="F246" s="72"/>
      <c r="G246" s="72"/>
      <c r="H246" s="82">
        <v>241</v>
      </c>
      <c r="I246" s="82" t="str">
        <f t="shared" si="12"/>
        <v/>
      </c>
      <c r="J246" s="82" t="str">
        <f t="shared" si="13"/>
        <v/>
      </c>
      <c r="K246" s="82" t="str">
        <f t="shared" si="14"/>
        <v/>
      </c>
      <c r="L246" s="82" t="str">
        <f t="shared" si="15"/>
        <v/>
      </c>
      <c r="M246" s="72"/>
      <c r="N246" s="72"/>
    </row>
    <row r="247" spans="1:14">
      <c r="A247" s="73" t="str">
        <f>B247&amp;"_"&amp;COUNTIF($B$3:B247,B247)</f>
        <v>KANER DUL _242</v>
      </c>
      <c r="B247" s="74" t="s">
        <v>27</v>
      </c>
      <c r="C247" s="74" t="s">
        <v>1069</v>
      </c>
      <c r="D247" s="74" t="s">
        <v>1064</v>
      </c>
      <c r="E247" s="75">
        <v>3.19</v>
      </c>
      <c r="F247" s="72"/>
      <c r="G247" s="72"/>
      <c r="H247" s="82">
        <v>242</v>
      </c>
      <c r="I247" s="82" t="str">
        <f t="shared" si="12"/>
        <v/>
      </c>
      <c r="J247" s="82" t="str">
        <f t="shared" si="13"/>
        <v/>
      </c>
      <c r="K247" s="82" t="str">
        <f t="shared" si="14"/>
        <v/>
      </c>
      <c r="L247" s="82" t="str">
        <f t="shared" si="15"/>
        <v/>
      </c>
      <c r="M247" s="72"/>
      <c r="N247" s="72"/>
    </row>
    <row r="248" spans="1:14">
      <c r="A248" s="73" t="str">
        <f>B248&amp;"_"&amp;COUNTIF($B$3:B248,B248)</f>
        <v>KANER DUL _243</v>
      </c>
      <c r="B248" s="74" t="s">
        <v>27</v>
      </c>
      <c r="C248" s="74" t="s">
        <v>1070</v>
      </c>
      <c r="D248" s="74" t="s">
        <v>1064</v>
      </c>
      <c r="E248" s="75">
        <v>3.12</v>
      </c>
      <c r="F248" s="72"/>
      <c r="G248" s="72"/>
      <c r="H248" s="82">
        <v>243</v>
      </c>
      <c r="I248" s="82" t="str">
        <f t="shared" si="12"/>
        <v/>
      </c>
      <c r="J248" s="82" t="str">
        <f t="shared" si="13"/>
        <v/>
      </c>
      <c r="K248" s="82" t="str">
        <f t="shared" si="14"/>
        <v/>
      </c>
      <c r="L248" s="82" t="str">
        <f t="shared" si="15"/>
        <v/>
      </c>
      <c r="M248" s="72"/>
      <c r="N248" s="72"/>
    </row>
    <row r="249" spans="1:14">
      <c r="A249" s="73" t="str">
        <f>B249&amp;"_"&amp;COUNTIF($B$3:B249,B249)</f>
        <v>KANER DUL _244</v>
      </c>
      <c r="B249" s="74" t="s">
        <v>27</v>
      </c>
      <c r="C249" s="74" t="s">
        <v>1071</v>
      </c>
      <c r="D249" s="74" t="s">
        <v>1064</v>
      </c>
      <c r="E249" s="75">
        <v>2.88</v>
      </c>
      <c r="F249" s="72"/>
      <c r="G249" s="72"/>
      <c r="H249" s="82">
        <v>244</v>
      </c>
      <c r="I249" s="82" t="str">
        <f t="shared" si="12"/>
        <v/>
      </c>
      <c r="J249" s="82" t="str">
        <f t="shared" si="13"/>
        <v/>
      </c>
      <c r="K249" s="82" t="str">
        <f t="shared" si="14"/>
        <v/>
      </c>
      <c r="L249" s="82" t="str">
        <f t="shared" si="15"/>
        <v/>
      </c>
      <c r="M249" s="72"/>
      <c r="N249" s="72"/>
    </row>
    <row r="250" spans="1:14">
      <c r="A250" s="73" t="str">
        <f>B250&amp;"_"&amp;COUNTIF($B$3:B250,B250)</f>
        <v>KANER DUL _245</v>
      </c>
      <c r="B250" s="74" t="s">
        <v>27</v>
      </c>
      <c r="C250" s="74" t="s">
        <v>1072</v>
      </c>
      <c r="D250" s="74" t="s">
        <v>1064</v>
      </c>
      <c r="E250" s="75">
        <v>2.9</v>
      </c>
      <c r="F250" s="72"/>
      <c r="G250" s="72"/>
      <c r="H250" s="82">
        <v>245</v>
      </c>
      <c r="I250" s="82" t="str">
        <f t="shared" si="12"/>
        <v/>
      </c>
      <c r="J250" s="82" t="str">
        <f t="shared" si="13"/>
        <v/>
      </c>
      <c r="K250" s="82" t="str">
        <f t="shared" si="14"/>
        <v/>
      </c>
      <c r="L250" s="82" t="str">
        <f t="shared" si="15"/>
        <v/>
      </c>
      <c r="M250" s="72"/>
      <c r="N250" s="72"/>
    </row>
    <row r="251" spans="1:14">
      <c r="A251" s="73" t="str">
        <f>B251&amp;"_"&amp;COUNTIF($B$3:B251,B251)</f>
        <v>KANER DUL _246</v>
      </c>
      <c r="B251" s="74" t="s">
        <v>27</v>
      </c>
      <c r="C251" s="74" t="s">
        <v>1073</v>
      </c>
      <c r="D251" s="74" t="s">
        <v>1064</v>
      </c>
      <c r="E251" s="75">
        <v>3.04</v>
      </c>
      <c r="F251" s="72"/>
      <c r="G251" s="72"/>
      <c r="H251" s="82">
        <v>246</v>
      </c>
      <c r="I251" s="82" t="str">
        <f t="shared" si="12"/>
        <v/>
      </c>
      <c r="J251" s="82" t="str">
        <f t="shared" si="13"/>
        <v/>
      </c>
      <c r="K251" s="82" t="str">
        <f t="shared" si="14"/>
        <v/>
      </c>
      <c r="L251" s="82" t="str">
        <f t="shared" si="15"/>
        <v/>
      </c>
      <c r="M251" s="72"/>
      <c r="N251" s="72"/>
    </row>
    <row r="252" spans="1:14">
      <c r="A252" s="73" t="str">
        <f>B252&amp;"_"&amp;COUNTIF($B$3:B252,B252)</f>
        <v>KANER DUL _247</v>
      </c>
      <c r="B252" s="74" t="s">
        <v>27</v>
      </c>
      <c r="C252" s="74" t="s">
        <v>1074</v>
      </c>
      <c r="D252" s="74" t="s">
        <v>1064</v>
      </c>
      <c r="E252" s="75">
        <v>1.76</v>
      </c>
      <c r="F252" s="72"/>
      <c r="G252" s="72"/>
      <c r="H252" s="82">
        <v>247</v>
      </c>
      <c r="I252" s="82" t="str">
        <f t="shared" si="12"/>
        <v/>
      </c>
      <c r="J252" s="82" t="str">
        <f t="shared" si="13"/>
        <v/>
      </c>
      <c r="K252" s="82" t="str">
        <f t="shared" si="14"/>
        <v/>
      </c>
      <c r="L252" s="82" t="str">
        <f t="shared" si="15"/>
        <v/>
      </c>
      <c r="M252" s="72"/>
      <c r="N252" s="72"/>
    </row>
    <row r="253" spans="1:14">
      <c r="A253" s="73" t="str">
        <f>B253&amp;"_"&amp;COUNTIF($B$3:B253,B253)</f>
        <v>KANER DUL _248</v>
      </c>
      <c r="B253" s="74" t="s">
        <v>27</v>
      </c>
      <c r="C253" s="74" t="s">
        <v>1075</v>
      </c>
      <c r="D253" s="74" t="s">
        <v>1064</v>
      </c>
      <c r="E253" s="75">
        <v>1.32</v>
      </c>
      <c r="F253" s="72"/>
      <c r="G253" s="72"/>
      <c r="H253" s="82">
        <v>248</v>
      </c>
      <c r="I253" s="82" t="str">
        <f t="shared" si="12"/>
        <v/>
      </c>
      <c r="J253" s="82" t="str">
        <f t="shared" si="13"/>
        <v/>
      </c>
      <c r="K253" s="82" t="str">
        <f t="shared" si="14"/>
        <v/>
      </c>
      <c r="L253" s="82" t="str">
        <f t="shared" si="15"/>
        <v/>
      </c>
      <c r="M253" s="72"/>
      <c r="N253" s="72"/>
    </row>
    <row r="254" spans="1:14">
      <c r="A254" s="73" t="str">
        <f>B254&amp;"_"&amp;COUNTIF($B$3:B254,B254)</f>
        <v>KANER DUL _249</v>
      </c>
      <c r="B254" s="74" t="s">
        <v>27</v>
      </c>
      <c r="C254" s="74" t="s">
        <v>1076</v>
      </c>
      <c r="D254" s="74" t="s">
        <v>1064</v>
      </c>
      <c r="E254" s="75">
        <v>1.68</v>
      </c>
      <c r="F254" s="72"/>
      <c r="G254" s="72"/>
      <c r="H254" s="82">
        <v>249</v>
      </c>
      <c r="I254" s="82" t="str">
        <f t="shared" si="12"/>
        <v/>
      </c>
      <c r="J254" s="82" t="str">
        <f t="shared" si="13"/>
        <v/>
      </c>
      <c r="K254" s="82" t="str">
        <f t="shared" si="14"/>
        <v/>
      </c>
      <c r="L254" s="82" t="str">
        <f t="shared" si="15"/>
        <v/>
      </c>
      <c r="M254" s="72"/>
      <c r="N254" s="72"/>
    </row>
    <row r="255" spans="1:14">
      <c r="A255" s="73" t="str">
        <f>B255&amp;"_"&amp;COUNTIF($B$3:B255,B255)</f>
        <v>KANER DUL _250</v>
      </c>
      <c r="B255" s="74" t="s">
        <v>27</v>
      </c>
      <c r="C255" s="74" t="s">
        <v>1077</v>
      </c>
      <c r="D255" s="74" t="s">
        <v>1064</v>
      </c>
      <c r="E255" s="75">
        <v>0.89</v>
      </c>
      <c r="F255" s="72"/>
      <c r="G255" s="72"/>
      <c r="H255" s="82">
        <v>250</v>
      </c>
      <c r="I255" s="82" t="str">
        <f t="shared" si="12"/>
        <v/>
      </c>
      <c r="J255" s="82" t="str">
        <f t="shared" si="13"/>
        <v/>
      </c>
      <c r="K255" s="82" t="str">
        <f t="shared" si="14"/>
        <v/>
      </c>
      <c r="L255" s="82" t="str">
        <f t="shared" si="15"/>
        <v/>
      </c>
      <c r="M255" s="72"/>
      <c r="N255" s="72"/>
    </row>
    <row r="256" spans="1:14">
      <c r="A256" s="73" t="str">
        <f>B256&amp;"_"&amp;COUNTIF($B$3:B256,B256)</f>
        <v>KANER DUL _251</v>
      </c>
      <c r="B256" s="74" t="s">
        <v>27</v>
      </c>
      <c r="C256" s="74" t="s">
        <v>1078</v>
      </c>
      <c r="D256" s="74" t="s">
        <v>1064</v>
      </c>
      <c r="E256" s="75">
        <v>1.42</v>
      </c>
      <c r="F256" s="72"/>
      <c r="G256" s="72"/>
      <c r="H256" s="82">
        <v>251</v>
      </c>
      <c r="I256" s="82" t="str">
        <f t="shared" si="12"/>
        <v/>
      </c>
      <c r="J256" s="82" t="str">
        <f t="shared" si="13"/>
        <v/>
      </c>
      <c r="K256" s="82" t="str">
        <f t="shared" si="14"/>
        <v/>
      </c>
      <c r="L256" s="82" t="str">
        <f t="shared" si="15"/>
        <v/>
      </c>
      <c r="M256" s="72"/>
      <c r="N256" s="72"/>
    </row>
    <row r="257" spans="1:14">
      <c r="A257" s="73" t="str">
        <f>B257&amp;"_"&amp;COUNTIF($B$3:B257,B257)</f>
        <v>KANER DUL _252</v>
      </c>
      <c r="B257" s="74" t="s">
        <v>27</v>
      </c>
      <c r="C257" s="74" t="s">
        <v>1079</v>
      </c>
      <c r="D257" s="74" t="s">
        <v>1064</v>
      </c>
      <c r="E257" s="75">
        <v>0.87</v>
      </c>
      <c r="F257" s="72"/>
      <c r="G257" s="72"/>
      <c r="H257" s="82">
        <v>252</v>
      </c>
      <c r="I257" s="82" t="str">
        <f t="shared" si="12"/>
        <v/>
      </c>
      <c r="J257" s="82" t="str">
        <f t="shared" si="13"/>
        <v/>
      </c>
      <c r="K257" s="82" t="str">
        <f t="shared" si="14"/>
        <v/>
      </c>
      <c r="L257" s="82" t="str">
        <f t="shared" si="15"/>
        <v/>
      </c>
      <c r="M257" s="72"/>
      <c r="N257" s="72"/>
    </row>
    <row r="258" spans="1:14">
      <c r="A258" s="73" t="str">
        <f>B258&amp;"_"&amp;COUNTIF($B$3:B258,B258)</f>
        <v>KANER DUL _253</v>
      </c>
      <c r="B258" s="74" t="s">
        <v>27</v>
      </c>
      <c r="C258" s="74" t="s">
        <v>1080</v>
      </c>
      <c r="D258" s="74" t="s">
        <v>1064</v>
      </c>
      <c r="E258" s="75">
        <v>1.54</v>
      </c>
      <c r="F258" s="72"/>
      <c r="G258" s="72"/>
      <c r="H258" s="82">
        <v>253</v>
      </c>
      <c r="I258" s="82" t="str">
        <f t="shared" si="12"/>
        <v/>
      </c>
      <c r="J258" s="82" t="str">
        <f t="shared" si="13"/>
        <v/>
      </c>
      <c r="K258" s="82" t="str">
        <f t="shared" si="14"/>
        <v/>
      </c>
      <c r="L258" s="82" t="str">
        <f t="shared" si="15"/>
        <v/>
      </c>
      <c r="M258" s="72"/>
      <c r="N258" s="72"/>
    </row>
    <row r="259" spans="1:14">
      <c r="A259" s="73" t="str">
        <f>B259&amp;"_"&amp;COUNTIF($B$3:B259,B259)</f>
        <v>KANER DUL _254</v>
      </c>
      <c r="B259" s="74" t="s">
        <v>27</v>
      </c>
      <c r="C259" s="74" t="s">
        <v>1081</v>
      </c>
      <c r="D259" s="74" t="s">
        <v>1064</v>
      </c>
      <c r="E259" s="75">
        <v>1.88</v>
      </c>
      <c r="F259" s="72"/>
      <c r="G259" s="72"/>
      <c r="H259" s="82">
        <v>254</v>
      </c>
      <c r="I259" s="82" t="str">
        <f t="shared" si="12"/>
        <v/>
      </c>
      <c r="J259" s="82" t="str">
        <f t="shared" si="13"/>
        <v/>
      </c>
      <c r="K259" s="82" t="str">
        <f t="shared" si="14"/>
        <v/>
      </c>
      <c r="L259" s="82" t="str">
        <f t="shared" si="15"/>
        <v/>
      </c>
      <c r="M259" s="72"/>
      <c r="N259" s="72"/>
    </row>
    <row r="260" spans="1:14">
      <c r="A260" s="73" t="str">
        <f>B260&amp;"_"&amp;COUNTIF($B$3:B260,B260)</f>
        <v>KANER DUL _255</v>
      </c>
      <c r="B260" s="74" t="s">
        <v>27</v>
      </c>
      <c r="C260" s="74" t="s">
        <v>1082</v>
      </c>
      <c r="D260" s="74" t="s">
        <v>1064</v>
      </c>
      <c r="E260" s="75">
        <v>1.33</v>
      </c>
      <c r="F260" s="72"/>
      <c r="G260" s="72"/>
      <c r="H260" s="82">
        <v>255</v>
      </c>
      <c r="I260" s="82" t="str">
        <f t="shared" si="12"/>
        <v/>
      </c>
      <c r="J260" s="82" t="str">
        <f t="shared" si="13"/>
        <v/>
      </c>
      <c r="K260" s="82" t="str">
        <f t="shared" si="14"/>
        <v/>
      </c>
      <c r="L260" s="82" t="str">
        <f t="shared" si="15"/>
        <v/>
      </c>
      <c r="M260" s="72"/>
      <c r="N260" s="72"/>
    </row>
    <row r="261" spans="1:14">
      <c r="A261" s="73" t="str">
        <f>B261&amp;"_"&amp;COUNTIF($B$3:B261,B261)</f>
        <v>KANER DUL _256</v>
      </c>
      <c r="B261" s="74" t="s">
        <v>27</v>
      </c>
      <c r="C261" s="74" t="s">
        <v>1083</v>
      </c>
      <c r="D261" s="74" t="s">
        <v>1064</v>
      </c>
      <c r="E261" s="75">
        <v>1.96</v>
      </c>
      <c r="F261" s="72"/>
      <c r="G261" s="72"/>
      <c r="H261" s="82">
        <v>256</v>
      </c>
      <c r="I261" s="82" t="str">
        <f t="shared" si="12"/>
        <v/>
      </c>
      <c r="J261" s="82" t="str">
        <f t="shared" si="13"/>
        <v/>
      </c>
      <c r="K261" s="82" t="str">
        <f t="shared" si="14"/>
        <v/>
      </c>
      <c r="L261" s="82" t="str">
        <f t="shared" si="15"/>
        <v/>
      </c>
      <c r="M261" s="72"/>
      <c r="N261" s="72"/>
    </row>
    <row r="262" spans="1:14">
      <c r="A262" s="73" t="str">
        <f>B262&amp;"_"&amp;COUNTIF($B$3:B262,B262)</f>
        <v>KANER DUL _257</v>
      </c>
      <c r="B262" s="74" t="s">
        <v>27</v>
      </c>
      <c r="C262" s="74" t="s">
        <v>1084</v>
      </c>
      <c r="D262" s="74" t="s">
        <v>1064</v>
      </c>
      <c r="E262" s="75">
        <v>0.92</v>
      </c>
      <c r="F262" s="72"/>
      <c r="G262" s="72"/>
      <c r="H262" s="82">
        <v>257</v>
      </c>
      <c r="I262" s="82" t="str">
        <f t="shared" si="12"/>
        <v/>
      </c>
      <c r="J262" s="82" t="str">
        <f t="shared" si="13"/>
        <v/>
      </c>
      <c r="K262" s="82" t="str">
        <f t="shared" si="14"/>
        <v/>
      </c>
      <c r="L262" s="82" t="str">
        <f t="shared" si="15"/>
        <v/>
      </c>
      <c r="M262" s="72"/>
      <c r="N262" s="72"/>
    </row>
    <row r="263" spans="1:14">
      <c r="A263" s="73" t="str">
        <f>B263&amp;"_"&amp;COUNTIF($B$3:B263,B263)</f>
        <v>KANER DUL _258</v>
      </c>
      <c r="B263" s="74" t="s">
        <v>27</v>
      </c>
      <c r="C263" s="74" t="s">
        <v>1085</v>
      </c>
      <c r="D263" s="74" t="s">
        <v>1064</v>
      </c>
      <c r="E263" s="75">
        <v>0.98</v>
      </c>
      <c r="F263" s="72"/>
      <c r="G263" s="72"/>
      <c r="H263" s="82">
        <v>258</v>
      </c>
      <c r="I263" s="82" t="str">
        <f t="shared" ref="I263:I326" si="16">IFERROR(VLOOKUP($I$3&amp;"_"&amp;$H263,$A$2:$E$620,2,0),"")</f>
        <v/>
      </c>
      <c r="J263" s="82" t="str">
        <f t="shared" ref="J263:J326" si="17">IFERROR(VLOOKUP($I$3&amp;"_"&amp;$H263,$A$2:$E$620,3,0),"")</f>
        <v/>
      </c>
      <c r="K263" s="82" t="str">
        <f t="shared" ref="K263:K326" si="18">IFERROR(VLOOKUP($I$3&amp;"_"&amp;$H263,$A$2:$E$620,4,0),"")</f>
        <v/>
      </c>
      <c r="L263" s="82" t="str">
        <f t="shared" ref="L263:L326" si="19">IFERROR(VLOOKUP($I$3&amp;"_"&amp;$H263,$A$2:$E$620,5,0),"")</f>
        <v/>
      </c>
      <c r="M263" s="72"/>
      <c r="N263" s="72"/>
    </row>
    <row r="264" spans="1:14">
      <c r="A264" s="73" t="str">
        <f>B264&amp;"_"&amp;COUNTIF($B$3:B264,B264)</f>
        <v>KANER DUL _259</v>
      </c>
      <c r="B264" s="74" t="s">
        <v>27</v>
      </c>
      <c r="C264" s="74" t="s">
        <v>1086</v>
      </c>
      <c r="D264" s="74" t="s">
        <v>1064</v>
      </c>
      <c r="E264" s="75">
        <v>1.63</v>
      </c>
      <c r="F264" s="72"/>
      <c r="G264" s="72"/>
      <c r="H264" s="82">
        <v>259</v>
      </c>
      <c r="I264" s="82" t="str">
        <f t="shared" si="16"/>
        <v/>
      </c>
      <c r="J264" s="82" t="str">
        <f t="shared" si="17"/>
        <v/>
      </c>
      <c r="K264" s="82" t="str">
        <f t="shared" si="18"/>
        <v/>
      </c>
      <c r="L264" s="82" t="str">
        <f t="shared" si="19"/>
        <v/>
      </c>
      <c r="M264" s="72"/>
      <c r="N264" s="72"/>
    </row>
    <row r="265" spans="1:14">
      <c r="A265" s="73" t="str">
        <f>B265&amp;"_"&amp;COUNTIF($B$3:B265,B265)</f>
        <v>KANER DUL _260</v>
      </c>
      <c r="B265" s="74" t="s">
        <v>27</v>
      </c>
      <c r="C265" s="74" t="s">
        <v>1087</v>
      </c>
      <c r="D265" s="74" t="s">
        <v>1064</v>
      </c>
      <c r="E265" s="75">
        <v>1.65</v>
      </c>
      <c r="F265" s="72"/>
      <c r="G265" s="72"/>
      <c r="H265" s="82">
        <v>260</v>
      </c>
      <c r="I265" s="82" t="str">
        <f t="shared" si="16"/>
        <v/>
      </c>
      <c r="J265" s="82" t="str">
        <f t="shared" si="17"/>
        <v/>
      </c>
      <c r="K265" s="82" t="str">
        <f t="shared" si="18"/>
        <v/>
      </c>
      <c r="L265" s="82" t="str">
        <f t="shared" si="19"/>
        <v/>
      </c>
      <c r="M265" s="72"/>
      <c r="N265" s="72"/>
    </row>
    <row r="266" spans="1:14">
      <c r="A266" s="73" t="str">
        <f>B266&amp;"_"&amp;COUNTIF($B$3:B266,B266)</f>
        <v>KANER DUL _261</v>
      </c>
      <c r="B266" s="74" t="s">
        <v>27</v>
      </c>
      <c r="C266" s="74" t="s">
        <v>1088</v>
      </c>
      <c r="D266" s="74" t="s">
        <v>1064</v>
      </c>
      <c r="E266" s="75">
        <v>1.86</v>
      </c>
      <c r="F266" s="72"/>
      <c r="G266" s="72"/>
      <c r="H266" s="82">
        <v>261</v>
      </c>
      <c r="I266" s="82" t="str">
        <f t="shared" si="16"/>
        <v/>
      </c>
      <c r="J266" s="82" t="str">
        <f t="shared" si="17"/>
        <v/>
      </c>
      <c r="K266" s="82" t="str">
        <f t="shared" si="18"/>
        <v/>
      </c>
      <c r="L266" s="82" t="str">
        <f t="shared" si="19"/>
        <v/>
      </c>
      <c r="M266" s="72"/>
      <c r="N266" s="72"/>
    </row>
    <row r="267" spans="1:14">
      <c r="A267" s="73" t="str">
        <f>B267&amp;"_"&amp;COUNTIF($B$3:B267,B267)</f>
        <v>KANER DUL _262</v>
      </c>
      <c r="B267" s="74" t="s">
        <v>27</v>
      </c>
      <c r="C267" s="74" t="s">
        <v>1089</v>
      </c>
      <c r="D267" s="74" t="s">
        <v>1064</v>
      </c>
      <c r="E267" s="75">
        <v>1.95</v>
      </c>
      <c r="F267" s="72"/>
      <c r="G267" s="72"/>
      <c r="H267" s="82">
        <v>262</v>
      </c>
      <c r="I267" s="82" t="str">
        <f t="shared" si="16"/>
        <v/>
      </c>
      <c r="J267" s="82" t="str">
        <f t="shared" si="17"/>
        <v/>
      </c>
      <c r="K267" s="82" t="str">
        <f t="shared" si="18"/>
        <v/>
      </c>
      <c r="L267" s="82" t="str">
        <f t="shared" si="19"/>
        <v/>
      </c>
      <c r="M267" s="72"/>
      <c r="N267" s="72"/>
    </row>
    <row r="268" spans="1:14">
      <c r="A268" s="73" t="str">
        <f>B268&amp;"_"&amp;COUNTIF($B$3:B268,B268)</f>
        <v>KANER DUL _263</v>
      </c>
      <c r="B268" s="74" t="s">
        <v>27</v>
      </c>
      <c r="C268" s="74" t="s">
        <v>1090</v>
      </c>
      <c r="D268" s="74" t="s">
        <v>1064</v>
      </c>
      <c r="E268" s="75">
        <v>1.87</v>
      </c>
      <c r="F268" s="72"/>
      <c r="G268" s="72"/>
      <c r="H268" s="82">
        <v>263</v>
      </c>
      <c r="I268" s="82" t="str">
        <f t="shared" si="16"/>
        <v/>
      </c>
      <c r="J268" s="82" t="str">
        <f t="shared" si="17"/>
        <v/>
      </c>
      <c r="K268" s="82" t="str">
        <f t="shared" si="18"/>
        <v/>
      </c>
      <c r="L268" s="82" t="str">
        <f t="shared" si="19"/>
        <v/>
      </c>
      <c r="M268" s="72"/>
      <c r="N268" s="72"/>
    </row>
    <row r="269" spans="1:14">
      <c r="A269" s="73" t="str">
        <f>B269&amp;"_"&amp;COUNTIF($B$3:B269,B269)</f>
        <v>KANER DUL _264</v>
      </c>
      <c r="B269" s="74" t="s">
        <v>27</v>
      </c>
      <c r="C269" s="74" t="s">
        <v>1091</v>
      </c>
      <c r="D269" s="74" t="s">
        <v>1064</v>
      </c>
      <c r="E269" s="75">
        <v>2.67</v>
      </c>
      <c r="F269" s="72"/>
      <c r="G269" s="72"/>
      <c r="H269" s="82">
        <v>264</v>
      </c>
      <c r="I269" s="82" t="str">
        <f t="shared" si="16"/>
        <v/>
      </c>
      <c r="J269" s="82" t="str">
        <f t="shared" si="17"/>
        <v/>
      </c>
      <c r="K269" s="82" t="str">
        <f t="shared" si="18"/>
        <v/>
      </c>
      <c r="L269" s="82" t="str">
        <f t="shared" si="19"/>
        <v/>
      </c>
      <c r="M269" s="72"/>
      <c r="N269" s="72"/>
    </row>
    <row r="270" spans="1:14">
      <c r="A270" s="73" t="str">
        <f>B270&amp;"_"&amp;COUNTIF($B$3:B270,B270)</f>
        <v>KANER DUL _265</v>
      </c>
      <c r="B270" s="74" t="s">
        <v>27</v>
      </c>
      <c r="C270" s="74" t="s">
        <v>1092</v>
      </c>
      <c r="D270" s="74" t="s">
        <v>1064</v>
      </c>
      <c r="E270" s="75">
        <v>2.39</v>
      </c>
      <c r="F270" s="72"/>
      <c r="G270" s="72"/>
      <c r="H270" s="82">
        <v>265</v>
      </c>
      <c r="I270" s="82" t="str">
        <f t="shared" si="16"/>
        <v/>
      </c>
      <c r="J270" s="82" t="str">
        <f t="shared" si="17"/>
        <v/>
      </c>
      <c r="K270" s="82" t="str">
        <f t="shared" si="18"/>
        <v/>
      </c>
      <c r="L270" s="82" t="str">
        <f t="shared" si="19"/>
        <v/>
      </c>
      <c r="M270" s="72"/>
      <c r="N270" s="72"/>
    </row>
    <row r="271" spans="1:14">
      <c r="A271" s="73" t="str">
        <f>B271&amp;"_"&amp;COUNTIF($B$3:B271,B271)</f>
        <v>KANER DUL _266</v>
      </c>
      <c r="B271" s="74" t="s">
        <v>27</v>
      </c>
      <c r="C271" s="74" t="s">
        <v>1093</v>
      </c>
      <c r="D271" s="74" t="s">
        <v>1064</v>
      </c>
      <c r="E271" s="75">
        <v>2.87</v>
      </c>
      <c r="F271" s="72"/>
      <c r="G271" s="72"/>
      <c r="H271" s="82">
        <v>266</v>
      </c>
      <c r="I271" s="82" t="str">
        <f t="shared" si="16"/>
        <v/>
      </c>
      <c r="J271" s="82" t="str">
        <f t="shared" si="17"/>
        <v/>
      </c>
      <c r="K271" s="82" t="str">
        <f t="shared" si="18"/>
        <v/>
      </c>
      <c r="L271" s="82" t="str">
        <f t="shared" si="19"/>
        <v/>
      </c>
      <c r="M271" s="72"/>
      <c r="N271" s="72"/>
    </row>
    <row r="272" spans="1:14">
      <c r="A272" s="73" t="str">
        <f>B272&amp;"_"&amp;COUNTIF($B$3:B272,B272)</f>
        <v>KANER DUL _267</v>
      </c>
      <c r="B272" s="74" t="s">
        <v>27</v>
      </c>
      <c r="C272" s="74" t="s">
        <v>1094</v>
      </c>
      <c r="D272" s="74" t="s">
        <v>1064</v>
      </c>
      <c r="E272" s="75">
        <v>2.77</v>
      </c>
      <c r="F272" s="72"/>
      <c r="G272" s="72"/>
      <c r="H272" s="82">
        <v>267</v>
      </c>
      <c r="I272" s="82" t="str">
        <f t="shared" si="16"/>
        <v/>
      </c>
      <c r="J272" s="82" t="str">
        <f t="shared" si="17"/>
        <v/>
      </c>
      <c r="K272" s="82" t="str">
        <f t="shared" si="18"/>
        <v/>
      </c>
      <c r="L272" s="82" t="str">
        <f t="shared" si="19"/>
        <v/>
      </c>
      <c r="M272" s="72"/>
      <c r="N272" s="72"/>
    </row>
    <row r="273" spans="1:14">
      <c r="A273" s="73" t="str">
        <f>B273&amp;"_"&amp;COUNTIF($B$3:B273,B273)</f>
        <v>KANER DUL _268</v>
      </c>
      <c r="B273" s="74" t="s">
        <v>27</v>
      </c>
      <c r="C273" s="74" t="s">
        <v>1095</v>
      </c>
      <c r="D273" s="74" t="s">
        <v>1064</v>
      </c>
      <c r="E273" s="75">
        <v>2.68</v>
      </c>
      <c r="F273" s="72"/>
      <c r="G273" s="72"/>
      <c r="H273" s="82">
        <v>268</v>
      </c>
      <c r="I273" s="82" t="str">
        <f t="shared" si="16"/>
        <v/>
      </c>
      <c r="J273" s="82" t="str">
        <f t="shared" si="17"/>
        <v/>
      </c>
      <c r="K273" s="82" t="str">
        <f t="shared" si="18"/>
        <v/>
      </c>
      <c r="L273" s="82" t="str">
        <f t="shared" si="19"/>
        <v/>
      </c>
      <c r="M273" s="72"/>
      <c r="N273" s="72"/>
    </row>
    <row r="274" spans="1:14">
      <c r="A274" s="73" t="str">
        <f>B274&amp;"_"&amp;COUNTIF($B$3:B274,B274)</f>
        <v>KANER DUL _269</v>
      </c>
      <c r="B274" s="74" t="s">
        <v>27</v>
      </c>
      <c r="C274" s="74" t="s">
        <v>1096</v>
      </c>
      <c r="D274" s="74" t="s">
        <v>1064</v>
      </c>
      <c r="E274" s="75">
        <v>2.36</v>
      </c>
      <c r="F274" s="72"/>
      <c r="G274" s="72"/>
      <c r="H274" s="82">
        <v>269</v>
      </c>
      <c r="I274" s="82" t="str">
        <f t="shared" si="16"/>
        <v/>
      </c>
      <c r="J274" s="82" t="str">
        <f t="shared" si="17"/>
        <v/>
      </c>
      <c r="K274" s="82" t="str">
        <f t="shared" si="18"/>
        <v/>
      </c>
      <c r="L274" s="82" t="str">
        <f t="shared" si="19"/>
        <v/>
      </c>
      <c r="M274" s="72"/>
      <c r="N274" s="72"/>
    </row>
    <row r="275" spans="1:14">
      <c r="A275" s="73" t="str">
        <f>B275&amp;"_"&amp;COUNTIF($B$3:B275,B275)</f>
        <v>KANER DUL _270</v>
      </c>
      <c r="B275" s="74" t="s">
        <v>27</v>
      </c>
      <c r="C275" s="74" t="s">
        <v>1097</v>
      </c>
      <c r="D275" s="74" t="s">
        <v>1064</v>
      </c>
      <c r="E275" s="75">
        <v>1.98</v>
      </c>
      <c r="F275" s="72"/>
      <c r="G275" s="72"/>
      <c r="H275" s="82">
        <v>270</v>
      </c>
      <c r="I275" s="82" t="str">
        <f t="shared" si="16"/>
        <v/>
      </c>
      <c r="J275" s="82" t="str">
        <f t="shared" si="17"/>
        <v/>
      </c>
      <c r="K275" s="82" t="str">
        <f t="shared" si="18"/>
        <v/>
      </c>
      <c r="L275" s="82" t="str">
        <f t="shared" si="19"/>
        <v/>
      </c>
      <c r="M275" s="72"/>
      <c r="N275" s="72"/>
    </row>
    <row r="276" spans="1:14">
      <c r="A276" s="73" t="str">
        <f>B276&amp;"_"&amp;COUNTIF($B$3:B276,B276)</f>
        <v>KANER DUL _271</v>
      </c>
      <c r="B276" s="74" t="s">
        <v>27</v>
      </c>
      <c r="C276" s="74" t="s">
        <v>1098</v>
      </c>
      <c r="D276" s="74" t="s">
        <v>1064</v>
      </c>
      <c r="E276" s="75">
        <v>2.08</v>
      </c>
      <c r="F276" s="72"/>
      <c r="G276" s="72"/>
      <c r="H276" s="82">
        <v>271</v>
      </c>
      <c r="I276" s="82" t="str">
        <f t="shared" si="16"/>
        <v/>
      </c>
      <c r="J276" s="82" t="str">
        <f t="shared" si="17"/>
        <v/>
      </c>
      <c r="K276" s="82" t="str">
        <f t="shared" si="18"/>
        <v/>
      </c>
      <c r="L276" s="82" t="str">
        <f t="shared" si="19"/>
        <v/>
      </c>
      <c r="M276" s="72"/>
      <c r="N276" s="72"/>
    </row>
    <row r="277" spans="1:14">
      <c r="A277" s="73" t="str">
        <f>B277&amp;"_"&amp;COUNTIF($B$3:B277,B277)</f>
        <v>KANER DUL _272</v>
      </c>
      <c r="B277" s="74" t="s">
        <v>27</v>
      </c>
      <c r="C277" s="74" t="s">
        <v>1099</v>
      </c>
      <c r="D277" s="74" t="s">
        <v>1064</v>
      </c>
      <c r="E277" s="75">
        <v>2.02</v>
      </c>
      <c r="F277" s="72"/>
      <c r="G277" s="72"/>
      <c r="H277" s="82">
        <v>272</v>
      </c>
      <c r="I277" s="82" t="str">
        <f t="shared" si="16"/>
        <v/>
      </c>
      <c r="J277" s="82" t="str">
        <f t="shared" si="17"/>
        <v/>
      </c>
      <c r="K277" s="82" t="str">
        <f t="shared" si="18"/>
        <v/>
      </c>
      <c r="L277" s="82" t="str">
        <f t="shared" si="19"/>
        <v/>
      </c>
      <c r="M277" s="72"/>
      <c r="N277" s="72"/>
    </row>
    <row r="278" spans="1:14">
      <c r="A278" s="73" t="str">
        <f>B278&amp;"_"&amp;COUNTIF($B$3:B278,B278)</f>
        <v>KANER DUL _273</v>
      </c>
      <c r="B278" s="74" t="s">
        <v>27</v>
      </c>
      <c r="C278" s="74" t="s">
        <v>1100</v>
      </c>
      <c r="D278" s="74" t="s">
        <v>1064</v>
      </c>
      <c r="E278" s="75">
        <v>2.13</v>
      </c>
      <c r="F278" s="72"/>
      <c r="G278" s="72"/>
      <c r="H278" s="82">
        <v>273</v>
      </c>
      <c r="I278" s="82" t="str">
        <f t="shared" si="16"/>
        <v/>
      </c>
      <c r="J278" s="82" t="str">
        <f t="shared" si="17"/>
        <v/>
      </c>
      <c r="K278" s="82" t="str">
        <f t="shared" si="18"/>
        <v/>
      </c>
      <c r="L278" s="82" t="str">
        <f t="shared" si="19"/>
        <v/>
      </c>
      <c r="M278" s="72"/>
      <c r="N278" s="72"/>
    </row>
    <row r="279" spans="1:14">
      <c r="A279" s="73" t="str">
        <f>B279&amp;"_"&amp;COUNTIF($B$3:B279,B279)</f>
        <v>KANER DUL _274</v>
      </c>
      <c r="B279" s="74" t="s">
        <v>27</v>
      </c>
      <c r="C279" s="74" t="s">
        <v>1101</v>
      </c>
      <c r="D279" s="74" t="s">
        <v>1064</v>
      </c>
      <c r="E279" s="75">
        <v>1.81</v>
      </c>
      <c r="F279" s="72"/>
      <c r="G279" s="72"/>
      <c r="H279" s="82">
        <v>274</v>
      </c>
      <c r="I279" s="82" t="str">
        <f t="shared" si="16"/>
        <v/>
      </c>
      <c r="J279" s="82" t="str">
        <f t="shared" si="17"/>
        <v/>
      </c>
      <c r="K279" s="82" t="str">
        <f t="shared" si="18"/>
        <v/>
      </c>
      <c r="L279" s="82" t="str">
        <f t="shared" si="19"/>
        <v/>
      </c>
      <c r="M279" s="72"/>
      <c r="N279" s="72"/>
    </row>
    <row r="280" spans="1:14">
      <c r="A280" s="73" t="str">
        <f>B280&amp;"_"&amp;COUNTIF($B$3:B280,B280)</f>
        <v>KANER DUL _275</v>
      </c>
      <c r="B280" s="74" t="s">
        <v>27</v>
      </c>
      <c r="C280" s="74" t="s">
        <v>1102</v>
      </c>
      <c r="D280" s="74" t="s">
        <v>1064</v>
      </c>
      <c r="E280" s="75">
        <v>2.19</v>
      </c>
      <c r="F280" s="72"/>
      <c r="G280" s="72"/>
      <c r="H280" s="82">
        <v>275</v>
      </c>
      <c r="I280" s="82" t="str">
        <f t="shared" si="16"/>
        <v/>
      </c>
      <c r="J280" s="82" t="str">
        <f t="shared" si="17"/>
        <v/>
      </c>
      <c r="K280" s="82" t="str">
        <f t="shared" si="18"/>
        <v/>
      </c>
      <c r="L280" s="82" t="str">
        <f t="shared" si="19"/>
        <v/>
      </c>
      <c r="M280" s="72"/>
      <c r="N280" s="72"/>
    </row>
    <row r="281" spans="1:14">
      <c r="A281" s="73" t="str">
        <f>B281&amp;"_"&amp;COUNTIF($B$3:B281,B281)</f>
        <v>KANER DUL _276</v>
      </c>
      <c r="B281" s="74" t="s">
        <v>27</v>
      </c>
      <c r="C281" s="74" t="s">
        <v>1103</v>
      </c>
      <c r="D281" s="74" t="s">
        <v>1064</v>
      </c>
      <c r="E281" s="75">
        <v>2.23</v>
      </c>
      <c r="F281" s="72"/>
      <c r="G281" s="72"/>
      <c r="H281" s="82">
        <v>276</v>
      </c>
      <c r="I281" s="82" t="str">
        <f t="shared" si="16"/>
        <v/>
      </c>
      <c r="J281" s="82" t="str">
        <f t="shared" si="17"/>
        <v/>
      </c>
      <c r="K281" s="82" t="str">
        <f t="shared" si="18"/>
        <v/>
      </c>
      <c r="L281" s="82" t="str">
        <f t="shared" si="19"/>
        <v/>
      </c>
      <c r="M281" s="72"/>
      <c r="N281" s="72"/>
    </row>
    <row r="282" spans="1:14">
      <c r="A282" s="73" t="str">
        <f>B282&amp;"_"&amp;COUNTIF($B$3:B282,B282)</f>
        <v>KANER DUL _277</v>
      </c>
      <c r="B282" s="74" t="s">
        <v>27</v>
      </c>
      <c r="C282" s="74" t="s">
        <v>1104</v>
      </c>
      <c r="D282" s="74" t="s">
        <v>1105</v>
      </c>
      <c r="E282" s="75">
        <v>1.35</v>
      </c>
      <c r="F282" s="72"/>
      <c r="G282" s="72"/>
      <c r="H282" s="82">
        <v>277</v>
      </c>
      <c r="I282" s="82" t="str">
        <f t="shared" si="16"/>
        <v/>
      </c>
      <c r="J282" s="82" t="str">
        <f t="shared" si="17"/>
        <v/>
      </c>
      <c r="K282" s="82" t="str">
        <f t="shared" si="18"/>
        <v/>
      </c>
      <c r="L282" s="82" t="str">
        <f t="shared" si="19"/>
        <v/>
      </c>
      <c r="M282" s="72"/>
      <c r="N282" s="72"/>
    </row>
    <row r="283" spans="1:14">
      <c r="A283" s="73" t="str">
        <f>B283&amp;"_"&amp;COUNTIF($B$3:B283,B283)</f>
        <v>KANER DUL _278</v>
      </c>
      <c r="B283" s="74" t="s">
        <v>27</v>
      </c>
      <c r="C283" s="74" t="s">
        <v>1106</v>
      </c>
      <c r="D283" s="74" t="s">
        <v>1105</v>
      </c>
      <c r="E283" s="75">
        <v>2.48</v>
      </c>
      <c r="F283" s="72"/>
      <c r="G283" s="72"/>
      <c r="H283" s="82">
        <v>278</v>
      </c>
      <c r="I283" s="82" t="str">
        <f t="shared" si="16"/>
        <v/>
      </c>
      <c r="J283" s="82" t="str">
        <f t="shared" si="17"/>
        <v/>
      </c>
      <c r="K283" s="82" t="str">
        <f t="shared" si="18"/>
        <v/>
      </c>
      <c r="L283" s="82" t="str">
        <f t="shared" si="19"/>
        <v/>
      </c>
      <c r="M283" s="72"/>
      <c r="N283" s="72"/>
    </row>
    <row r="284" spans="1:14">
      <c r="A284" s="73" t="str">
        <f>B284&amp;"_"&amp;COUNTIF($B$3:B284,B284)</f>
        <v>KANER DUL _279</v>
      </c>
      <c r="B284" s="74" t="s">
        <v>27</v>
      </c>
      <c r="C284" s="74" t="s">
        <v>1107</v>
      </c>
      <c r="D284" s="74" t="s">
        <v>1105</v>
      </c>
      <c r="E284" s="75">
        <v>3.36</v>
      </c>
      <c r="F284" s="72"/>
      <c r="G284" s="72"/>
      <c r="H284" s="82">
        <v>279</v>
      </c>
      <c r="I284" s="82" t="str">
        <f t="shared" si="16"/>
        <v/>
      </c>
      <c r="J284" s="82" t="str">
        <f t="shared" si="17"/>
        <v/>
      </c>
      <c r="K284" s="82" t="str">
        <f t="shared" si="18"/>
        <v/>
      </c>
      <c r="L284" s="82" t="str">
        <f t="shared" si="19"/>
        <v/>
      </c>
      <c r="M284" s="72"/>
      <c r="N284" s="72"/>
    </row>
    <row r="285" spans="1:14">
      <c r="A285" s="73" t="str">
        <f>B285&amp;"_"&amp;COUNTIF($B$3:B285,B285)</f>
        <v>KANER DUL _280</v>
      </c>
      <c r="B285" s="74" t="s">
        <v>27</v>
      </c>
      <c r="C285" s="74" t="s">
        <v>1108</v>
      </c>
      <c r="D285" s="74" t="s">
        <v>1105</v>
      </c>
      <c r="E285" s="75">
        <v>3.48</v>
      </c>
      <c r="F285" s="72"/>
      <c r="G285" s="72"/>
      <c r="H285" s="82">
        <v>280</v>
      </c>
      <c r="I285" s="82" t="str">
        <f t="shared" si="16"/>
        <v/>
      </c>
      <c r="J285" s="82" t="str">
        <f t="shared" si="17"/>
        <v/>
      </c>
      <c r="K285" s="82" t="str">
        <f t="shared" si="18"/>
        <v/>
      </c>
      <c r="L285" s="82" t="str">
        <f t="shared" si="19"/>
        <v/>
      </c>
      <c r="M285" s="72"/>
      <c r="N285" s="72"/>
    </row>
    <row r="286" spans="1:14">
      <c r="A286" s="73" t="str">
        <f>B286&amp;"_"&amp;COUNTIF($B$3:B286,B286)</f>
        <v>KANER DUL _281</v>
      </c>
      <c r="B286" s="74" t="s">
        <v>27</v>
      </c>
      <c r="C286" s="74" t="s">
        <v>1109</v>
      </c>
      <c r="D286" s="74" t="s">
        <v>1105</v>
      </c>
      <c r="E286" s="75">
        <v>1.51</v>
      </c>
      <c r="F286" s="72"/>
      <c r="G286" s="72"/>
      <c r="H286" s="82">
        <v>281</v>
      </c>
      <c r="I286" s="82" t="str">
        <f t="shared" si="16"/>
        <v/>
      </c>
      <c r="J286" s="82" t="str">
        <f t="shared" si="17"/>
        <v/>
      </c>
      <c r="K286" s="82" t="str">
        <f t="shared" si="18"/>
        <v/>
      </c>
      <c r="L286" s="82" t="str">
        <f t="shared" si="19"/>
        <v/>
      </c>
      <c r="M286" s="72"/>
      <c r="N286" s="72"/>
    </row>
    <row r="287" spans="1:14">
      <c r="A287" s="73" t="str">
        <f>B287&amp;"_"&amp;COUNTIF($B$3:B287,B287)</f>
        <v>KANER DUL _282</v>
      </c>
      <c r="B287" s="74" t="s">
        <v>27</v>
      </c>
      <c r="C287" s="74" t="s">
        <v>1110</v>
      </c>
      <c r="D287" s="74" t="s">
        <v>1105</v>
      </c>
      <c r="E287" s="75">
        <v>1.55</v>
      </c>
      <c r="F287" s="72"/>
      <c r="G287" s="72"/>
      <c r="H287" s="82">
        <v>282</v>
      </c>
      <c r="I287" s="82" t="str">
        <f t="shared" si="16"/>
        <v/>
      </c>
      <c r="J287" s="82" t="str">
        <f t="shared" si="17"/>
        <v/>
      </c>
      <c r="K287" s="82" t="str">
        <f t="shared" si="18"/>
        <v/>
      </c>
      <c r="L287" s="82" t="str">
        <f t="shared" si="19"/>
        <v/>
      </c>
      <c r="M287" s="72"/>
      <c r="N287" s="72"/>
    </row>
    <row r="288" spans="1:14">
      <c r="A288" s="73" t="str">
        <f>B288&amp;"_"&amp;COUNTIF($B$3:B288,B288)</f>
        <v>KANER DUL _283</v>
      </c>
      <c r="B288" s="74" t="s">
        <v>27</v>
      </c>
      <c r="C288" s="74" t="s">
        <v>1111</v>
      </c>
      <c r="D288" s="74" t="s">
        <v>1105</v>
      </c>
      <c r="E288" s="75">
        <v>1.69</v>
      </c>
      <c r="F288" s="72"/>
      <c r="G288" s="72"/>
      <c r="H288" s="82">
        <v>283</v>
      </c>
      <c r="I288" s="82" t="str">
        <f t="shared" si="16"/>
        <v/>
      </c>
      <c r="J288" s="82" t="str">
        <f t="shared" si="17"/>
        <v/>
      </c>
      <c r="K288" s="82" t="str">
        <f t="shared" si="18"/>
        <v/>
      </c>
      <c r="L288" s="82" t="str">
        <f t="shared" si="19"/>
        <v/>
      </c>
      <c r="M288" s="72"/>
      <c r="N288" s="72"/>
    </row>
    <row r="289" spans="1:14">
      <c r="A289" s="73" t="str">
        <f>B289&amp;"_"&amp;COUNTIF($B$3:B289,B289)</f>
        <v>KANER DUL _284</v>
      </c>
      <c r="B289" s="74" t="s">
        <v>27</v>
      </c>
      <c r="C289" s="74" t="s">
        <v>1112</v>
      </c>
      <c r="D289" s="74" t="s">
        <v>1105</v>
      </c>
      <c r="E289" s="75">
        <v>1.56</v>
      </c>
      <c r="F289" s="72"/>
      <c r="G289" s="72"/>
      <c r="H289" s="82">
        <v>284</v>
      </c>
      <c r="I289" s="82" t="str">
        <f t="shared" si="16"/>
        <v/>
      </c>
      <c r="J289" s="82" t="str">
        <f t="shared" si="17"/>
        <v/>
      </c>
      <c r="K289" s="82" t="str">
        <f t="shared" si="18"/>
        <v/>
      </c>
      <c r="L289" s="82" t="str">
        <f t="shared" si="19"/>
        <v/>
      </c>
      <c r="M289" s="72"/>
      <c r="N289" s="72"/>
    </row>
    <row r="290" spans="1:14">
      <c r="A290" s="73" t="str">
        <f>B290&amp;"_"&amp;COUNTIF($B$3:B290,B290)</f>
        <v>KANER DUL _285</v>
      </c>
      <c r="B290" s="74" t="s">
        <v>27</v>
      </c>
      <c r="C290" s="74" t="s">
        <v>1113</v>
      </c>
      <c r="D290" s="74" t="s">
        <v>1105</v>
      </c>
      <c r="E290" s="75">
        <v>2.23</v>
      </c>
      <c r="F290" s="72"/>
      <c r="G290" s="72"/>
      <c r="H290" s="82">
        <v>285</v>
      </c>
      <c r="I290" s="82" t="str">
        <f t="shared" si="16"/>
        <v/>
      </c>
      <c r="J290" s="82" t="str">
        <f t="shared" si="17"/>
        <v/>
      </c>
      <c r="K290" s="82" t="str">
        <f t="shared" si="18"/>
        <v/>
      </c>
      <c r="L290" s="82" t="str">
        <f t="shared" si="19"/>
        <v/>
      </c>
      <c r="M290" s="72"/>
      <c r="N290" s="72"/>
    </row>
    <row r="291" spans="1:14">
      <c r="A291" s="73" t="str">
        <f>B291&amp;"_"&amp;COUNTIF($B$3:B291,B291)</f>
        <v>KANER DUL _286</v>
      </c>
      <c r="B291" s="74" t="s">
        <v>27</v>
      </c>
      <c r="C291" s="74" t="s">
        <v>1114</v>
      </c>
      <c r="D291" s="74" t="s">
        <v>1105</v>
      </c>
      <c r="E291" s="75">
        <v>2.12</v>
      </c>
      <c r="F291" s="72"/>
      <c r="G291" s="72"/>
      <c r="H291" s="82">
        <v>286</v>
      </c>
      <c r="I291" s="82" t="str">
        <f t="shared" si="16"/>
        <v/>
      </c>
      <c r="J291" s="82" t="str">
        <f t="shared" si="17"/>
        <v/>
      </c>
      <c r="K291" s="82" t="str">
        <f t="shared" si="18"/>
        <v/>
      </c>
      <c r="L291" s="82" t="str">
        <f t="shared" si="19"/>
        <v/>
      </c>
      <c r="M291" s="72"/>
      <c r="N291" s="72"/>
    </row>
    <row r="292" spans="1:14">
      <c r="A292" s="73" t="str">
        <f>B292&amp;"_"&amp;COUNTIF($B$3:B292,B292)</f>
        <v>KANER DUL _287</v>
      </c>
      <c r="B292" s="74" t="s">
        <v>27</v>
      </c>
      <c r="C292" s="74" t="s">
        <v>1115</v>
      </c>
      <c r="D292" s="74" t="s">
        <v>1064</v>
      </c>
      <c r="E292" s="75">
        <v>1.89</v>
      </c>
      <c r="F292" s="72"/>
      <c r="G292" s="72"/>
      <c r="H292" s="82">
        <v>287</v>
      </c>
      <c r="I292" s="82" t="str">
        <f t="shared" si="16"/>
        <v/>
      </c>
      <c r="J292" s="82" t="str">
        <f t="shared" si="17"/>
        <v/>
      </c>
      <c r="K292" s="82" t="str">
        <f t="shared" si="18"/>
        <v/>
      </c>
      <c r="L292" s="82" t="str">
        <f t="shared" si="19"/>
        <v/>
      </c>
      <c r="M292" s="72"/>
      <c r="N292" s="72"/>
    </row>
    <row r="293" spans="1:14">
      <c r="A293" s="73" t="str">
        <f>B293&amp;"_"&amp;COUNTIF($B$3:B293,B293)</f>
        <v>KANER DUL _288</v>
      </c>
      <c r="B293" s="74" t="s">
        <v>27</v>
      </c>
      <c r="C293" s="74" t="s">
        <v>1116</v>
      </c>
      <c r="D293" s="74" t="s">
        <v>1064</v>
      </c>
      <c r="E293" s="75">
        <v>1.9</v>
      </c>
      <c r="F293" s="72"/>
      <c r="G293" s="72"/>
      <c r="H293" s="82">
        <v>288</v>
      </c>
      <c r="I293" s="82" t="str">
        <f t="shared" si="16"/>
        <v/>
      </c>
      <c r="J293" s="82" t="str">
        <f t="shared" si="17"/>
        <v/>
      </c>
      <c r="K293" s="82" t="str">
        <f t="shared" si="18"/>
        <v/>
      </c>
      <c r="L293" s="82" t="str">
        <f t="shared" si="19"/>
        <v/>
      </c>
      <c r="M293" s="72"/>
      <c r="N293" s="72"/>
    </row>
    <row r="294" spans="1:14">
      <c r="A294" s="73" t="str">
        <f>B294&amp;"_"&amp;COUNTIF($B$3:B294,B294)</f>
        <v>KANER DUL _289</v>
      </c>
      <c r="B294" s="74" t="s">
        <v>27</v>
      </c>
      <c r="C294" s="74" t="s">
        <v>1117</v>
      </c>
      <c r="D294" s="74" t="s">
        <v>1064</v>
      </c>
      <c r="E294" s="75">
        <v>1.91</v>
      </c>
      <c r="F294" s="72"/>
      <c r="G294" s="72"/>
      <c r="H294" s="82">
        <v>289</v>
      </c>
      <c r="I294" s="82" t="str">
        <f t="shared" si="16"/>
        <v/>
      </c>
      <c r="J294" s="82" t="str">
        <f t="shared" si="17"/>
        <v/>
      </c>
      <c r="K294" s="82" t="str">
        <f t="shared" si="18"/>
        <v/>
      </c>
      <c r="L294" s="82" t="str">
        <f t="shared" si="19"/>
        <v/>
      </c>
      <c r="M294" s="72"/>
      <c r="N294" s="72"/>
    </row>
    <row r="295" spans="1:14">
      <c r="A295" s="73" t="str">
        <f>B295&amp;"_"&amp;COUNTIF($B$3:B295,B295)</f>
        <v>KANER DUL _290</v>
      </c>
      <c r="B295" s="74" t="s">
        <v>27</v>
      </c>
      <c r="C295" s="74" t="s">
        <v>1118</v>
      </c>
      <c r="D295" s="74" t="s">
        <v>1064</v>
      </c>
      <c r="E295" s="75">
        <v>3.19</v>
      </c>
      <c r="F295" s="72"/>
      <c r="G295" s="72"/>
      <c r="H295" s="82">
        <v>290</v>
      </c>
      <c r="I295" s="82" t="str">
        <f t="shared" si="16"/>
        <v/>
      </c>
      <c r="J295" s="82" t="str">
        <f t="shared" si="17"/>
        <v/>
      </c>
      <c r="K295" s="82" t="str">
        <f t="shared" si="18"/>
        <v/>
      </c>
      <c r="L295" s="82" t="str">
        <f t="shared" si="19"/>
        <v/>
      </c>
      <c r="M295" s="72"/>
      <c r="N295" s="72"/>
    </row>
    <row r="296" spans="1:14">
      <c r="A296" s="73" t="str">
        <f>B296&amp;"_"&amp;COUNTIF($B$3:B296,B296)</f>
        <v>KANER DUL _291</v>
      </c>
      <c r="B296" s="74" t="s">
        <v>27</v>
      </c>
      <c r="C296" s="74" t="s">
        <v>1119</v>
      </c>
      <c r="D296" s="74" t="s">
        <v>1064</v>
      </c>
      <c r="E296" s="75">
        <v>4.6500000000000004</v>
      </c>
      <c r="F296" s="72"/>
      <c r="G296" s="72"/>
      <c r="H296" s="82">
        <v>291</v>
      </c>
      <c r="I296" s="82" t="str">
        <f t="shared" si="16"/>
        <v/>
      </c>
      <c r="J296" s="82" t="str">
        <f t="shared" si="17"/>
        <v/>
      </c>
      <c r="K296" s="82" t="str">
        <f t="shared" si="18"/>
        <v/>
      </c>
      <c r="L296" s="82" t="str">
        <f t="shared" si="19"/>
        <v/>
      </c>
      <c r="M296" s="72"/>
      <c r="N296" s="72"/>
    </row>
    <row r="297" spans="1:14">
      <c r="A297" s="73" t="str">
        <f>B297&amp;"_"&amp;COUNTIF($B$3:B297,B297)</f>
        <v>KANER DUL _292</v>
      </c>
      <c r="B297" s="74" t="s">
        <v>27</v>
      </c>
      <c r="C297" s="74" t="s">
        <v>1120</v>
      </c>
      <c r="D297" s="74" t="s">
        <v>1064</v>
      </c>
      <c r="E297" s="75">
        <v>3.27</v>
      </c>
      <c r="F297" s="72"/>
      <c r="G297" s="72"/>
      <c r="H297" s="82">
        <v>292</v>
      </c>
      <c r="I297" s="82" t="str">
        <f t="shared" si="16"/>
        <v/>
      </c>
      <c r="J297" s="82" t="str">
        <f t="shared" si="17"/>
        <v/>
      </c>
      <c r="K297" s="82" t="str">
        <f t="shared" si="18"/>
        <v/>
      </c>
      <c r="L297" s="82" t="str">
        <f t="shared" si="19"/>
        <v/>
      </c>
      <c r="M297" s="72"/>
      <c r="N297" s="72"/>
    </row>
    <row r="298" spans="1:14">
      <c r="A298" s="73" t="str">
        <f>B298&amp;"_"&amp;COUNTIF($B$3:B298,B298)</f>
        <v>KANER DUL _293</v>
      </c>
      <c r="B298" s="74" t="s">
        <v>27</v>
      </c>
      <c r="C298" s="74" t="s">
        <v>1121</v>
      </c>
      <c r="D298" s="74" t="s">
        <v>1064</v>
      </c>
      <c r="E298" s="75">
        <v>2.64</v>
      </c>
      <c r="F298" s="72"/>
      <c r="G298" s="72"/>
      <c r="H298" s="82">
        <v>293</v>
      </c>
      <c r="I298" s="82" t="str">
        <f t="shared" si="16"/>
        <v/>
      </c>
      <c r="J298" s="82" t="str">
        <f t="shared" si="17"/>
        <v/>
      </c>
      <c r="K298" s="82" t="str">
        <f t="shared" si="18"/>
        <v/>
      </c>
      <c r="L298" s="82" t="str">
        <f t="shared" si="19"/>
        <v/>
      </c>
      <c r="M298" s="72"/>
      <c r="N298" s="72"/>
    </row>
    <row r="299" spans="1:14">
      <c r="A299" s="73" t="str">
        <f>B299&amp;"_"&amp;COUNTIF($B$3:B299,B299)</f>
        <v>KANER DUL _294</v>
      </c>
      <c r="B299" s="74" t="s">
        <v>27</v>
      </c>
      <c r="C299" s="74" t="s">
        <v>1122</v>
      </c>
      <c r="D299" s="74" t="s">
        <v>1064</v>
      </c>
      <c r="E299" s="75">
        <v>3.04</v>
      </c>
      <c r="F299" s="72"/>
      <c r="G299" s="72"/>
      <c r="H299" s="82">
        <v>294</v>
      </c>
      <c r="I299" s="82" t="str">
        <f t="shared" si="16"/>
        <v/>
      </c>
      <c r="J299" s="82" t="str">
        <f t="shared" si="17"/>
        <v/>
      </c>
      <c r="K299" s="82" t="str">
        <f t="shared" si="18"/>
        <v/>
      </c>
      <c r="L299" s="82" t="str">
        <f t="shared" si="19"/>
        <v/>
      </c>
      <c r="M299" s="72"/>
      <c r="N299" s="72"/>
    </row>
    <row r="300" spans="1:14">
      <c r="A300" s="73" t="str">
        <f>B300&amp;"_"&amp;COUNTIF($B$3:B300,B300)</f>
        <v>KANER DUL _295</v>
      </c>
      <c r="B300" s="74" t="s">
        <v>27</v>
      </c>
      <c r="C300" s="74" t="s">
        <v>1123</v>
      </c>
      <c r="D300" s="74" t="s">
        <v>1064</v>
      </c>
      <c r="E300" s="75">
        <v>3.9</v>
      </c>
      <c r="F300" s="72"/>
      <c r="G300" s="72"/>
      <c r="H300" s="82">
        <v>295</v>
      </c>
      <c r="I300" s="82" t="str">
        <f t="shared" si="16"/>
        <v/>
      </c>
      <c r="J300" s="82" t="str">
        <f t="shared" si="17"/>
        <v/>
      </c>
      <c r="K300" s="82" t="str">
        <f t="shared" si="18"/>
        <v/>
      </c>
      <c r="L300" s="82" t="str">
        <f t="shared" si="19"/>
        <v/>
      </c>
      <c r="M300" s="72"/>
      <c r="N300" s="72"/>
    </row>
    <row r="301" spans="1:14">
      <c r="A301" s="73" t="str">
        <f>B301&amp;"_"&amp;COUNTIF($B$3:B301,B301)</f>
        <v>KANER DUL _296</v>
      </c>
      <c r="B301" s="74" t="s">
        <v>27</v>
      </c>
      <c r="C301" s="74" t="s">
        <v>1124</v>
      </c>
      <c r="D301" s="74" t="s">
        <v>1064</v>
      </c>
      <c r="E301" s="75">
        <v>2.63</v>
      </c>
      <c r="F301" s="72"/>
      <c r="G301" s="72"/>
      <c r="H301" s="82">
        <v>296</v>
      </c>
      <c r="I301" s="82" t="str">
        <f t="shared" si="16"/>
        <v/>
      </c>
      <c r="J301" s="82" t="str">
        <f t="shared" si="17"/>
        <v/>
      </c>
      <c r="K301" s="82" t="str">
        <f t="shared" si="18"/>
        <v/>
      </c>
      <c r="L301" s="82" t="str">
        <f t="shared" si="19"/>
        <v/>
      </c>
      <c r="M301" s="72"/>
      <c r="N301" s="72"/>
    </row>
    <row r="302" spans="1:14">
      <c r="A302" s="73" t="str">
        <f>B302&amp;"_"&amp;COUNTIF($B$3:B302,B302)</f>
        <v>KANER DUL _297</v>
      </c>
      <c r="B302" s="74" t="s">
        <v>27</v>
      </c>
      <c r="C302" s="74" t="s">
        <v>1125</v>
      </c>
      <c r="D302" s="74" t="s">
        <v>1064</v>
      </c>
      <c r="E302" s="75">
        <v>4.3</v>
      </c>
      <c r="F302" s="72"/>
      <c r="G302" s="72"/>
      <c r="H302" s="82">
        <v>297</v>
      </c>
      <c r="I302" s="82" t="str">
        <f t="shared" si="16"/>
        <v/>
      </c>
      <c r="J302" s="82" t="str">
        <f t="shared" si="17"/>
        <v/>
      </c>
      <c r="K302" s="82" t="str">
        <f t="shared" si="18"/>
        <v/>
      </c>
      <c r="L302" s="82" t="str">
        <f t="shared" si="19"/>
        <v/>
      </c>
      <c r="M302" s="72"/>
      <c r="N302" s="72"/>
    </row>
    <row r="303" spans="1:14">
      <c r="A303" s="73" t="str">
        <f>B303&amp;"_"&amp;COUNTIF($B$3:B303,B303)</f>
        <v>JHUMKO_4</v>
      </c>
      <c r="B303" s="74" t="s">
        <v>1044</v>
      </c>
      <c r="C303" s="74" t="s">
        <v>1126</v>
      </c>
      <c r="D303" s="74" t="s">
        <v>1064</v>
      </c>
      <c r="E303" s="75">
        <v>5.88</v>
      </c>
      <c r="F303" s="72"/>
      <c r="G303" s="72"/>
      <c r="H303" s="82">
        <v>298</v>
      </c>
      <c r="I303" s="82" t="str">
        <f t="shared" si="16"/>
        <v/>
      </c>
      <c r="J303" s="82" t="str">
        <f t="shared" si="17"/>
        <v/>
      </c>
      <c r="K303" s="82" t="str">
        <f t="shared" si="18"/>
        <v/>
      </c>
      <c r="L303" s="82" t="str">
        <f t="shared" si="19"/>
        <v/>
      </c>
      <c r="M303" s="72"/>
      <c r="N303" s="72"/>
    </row>
    <row r="304" spans="1:14">
      <c r="A304" s="73" t="str">
        <f>B304&amp;"_"&amp;COUNTIF($B$3:B304,B304)</f>
        <v>JHUMKO_5</v>
      </c>
      <c r="B304" s="74" t="s">
        <v>1044</v>
      </c>
      <c r="C304" s="74" t="s">
        <v>1127</v>
      </c>
      <c r="D304" s="74" t="s">
        <v>1064</v>
      </c>
      <c r="E304" s="75">
        <v>4.1500000000000004</v>
      </c>
      <c r="F304" s="72"/>
      <c r="G304" s="72"/>
      <c r="H304" s="82">
        <v>299</v>
      </c>
      <c r="I304" s="82" t="str">
        <f t="shared" si="16"/>
        <v/>
      </c>
      <c r="J304" s="82" t="str">
        <f t="shared" si="17"/>
        <v/>
      </c>
      <c r="K304" s="82" t="str">
        <f t="shared" si="18"/>
        <v/>
      </c>
      <c r="L304" s="82" t="str">
        <f t="shared" si="19"/>
        <v/>
      </c>
      <c r="M304" s="72"/>
      <c r="N304" s="72"/>
    </row>
    <row r="305" spans="1:14">
      <c r="A305" s="73" t="str">
        <f>B305&amp;"_"&amp;COUNTIF($B$3:B305,B305)</f>
        <v>JHUMKO_6</v>
      </c>
      <c r="B305" s="74" t="s">
        <v>1044</v>
      </c>
      <c r="C305" s="74" t="s">
        <v>1128</v>
      </c>
      <c r="D305" s="74" t="s">
        <v>1064</v>
      </c>
      <c r="E305" s="75">
        <v>5.72</v>
      </c>
      <c r="F305" s="72"/>
      <c r="G305" s="72"/>
      <c r="H305" s="82">
        <v>300</v>
      </c>
      <c r="I305" s="82" t="str">
        <f t="shared" si="16"/>
        <v/>
      </c>
      <c r="J305" s="82" t="str">
        <f t="shared" si="17"/>
        <v/>
      </c>
      <c r="K305" s="82" t="str">
        <f t="shared" si="18"/>
        <v/>
      </c>
      <c r="L305" s="82" t="str">
        <f t="shared" si="19"/>
        <v/>
      </c>
      <c r="M305" s="72"/>
      <c r="N305" s="72"/>
    </row>
    <row r="306" spans="1:14">
      <c r="A306" s="73" t="str">
        <f>B306&amp;"_"&amp;COUNTIF($B$3:B306,B306)</f>
        <v>JHUMKO_7</v>
      </c>
      <c r="B306" s="74" t="s">
        <v>1044</v>
      </c>
      <c r="C306" s="74" t="s">
        <v>1129</v>
      </c>
      <c r="D306" s="74" t="s">
        <v>1064</v>
      </c>
      <c r="E306" s="75">
        <v>4.01</v>
      </c>
      <c r="F306" s="72"/>
      <c r="G306" s="72"/>
      <c r="H306" s="82">
        <v>301</v>
      </c>
      <c r="I306" s="82" t="str">
        <f t="shared" si="16"/>
        <v/>
      </c>
      <c r="J306" s="82" t="str">
        <f t="shared" si="17"/>
        <v/>
      </c>
      <c r="K306" s="82" t="str">
        <f t="shared" si="18"/>
        <v/>
      </c>
      <c r="L306" s="82" t="str">
        <f t="shared" si="19"/>
        <v/>
      </c>
      <c r="M306" s="72"/>
      <c r="N306" s="72"/>
    </row>
    <row r="307" spans="1:14">
      <c r="A307" s="73" t="str">
        <f>B307&amp;"_"&amp;COUNTIF($B$3:B307,B307)</f>
        <v>KANER DUL _298</v>
      </c>
      <c r="B307" s="74" t="s">
        <v>27</v>
      </c>
      <c r="C307" s="74" t="s">
        <v>1130</v>
      </c>
      <c r="D307" s="74" t="s">
        <v>1131</v>
      </c>
      <c r="E307" s="75">
        <v>7.22</v>
      </c>
      <c r="F307" s="72"/>
      <c r="G307" s="72"/>
      <c r="H307" s="82">
        <v>302</v>
      </c>
      <c r="I307" s="82" t="str">
        <f t="shared" si="16"/>
        <v/>
      </c>
      <c r="J307" s="82" t="str">
        <f t="shared" si="17"/>
        <v/>
      </c>
      <c r="K307" s="82" t="str">
        <f t="shared" si="18"/>
        <v/>
      </c>
      <c r="L307" s="82" t="str">
        <f t="shared" si="19"/>
        <v/>
      </c>
      <c r="M307" s="72"/>
      <c r="N307" s="72"/>
    </row>
    <row r="308" spans="1:14">
      <c r="A308" s="73" t="str">
        <f>B308&amp;"_"&amp;COUNTIF($B$3:B308,B308)</f>
        <v>KANER DUL _299</v>
      </c>
      <c r="B308" s="74" t="s">
        <v>27</v>
      </c>
      <c r="C308" s="74" t="s">
        <v>1132</v>
      </c>
      <c r="D308" s="74" t="s">
        <v>1131</v>
      </c>
      <c r="E308" s="75">
        <v>4.42</v>
      </c>
      <c r="F308" s="72"/>
      <c r="G308" s="72"/>
      <c r="H308" s="82">
        <v>303</v>
      </c>
      <c r="I308" s="82" t="str">
        <f t="shared" si="16"/>
        <v/>
      </c>
      <c r="J308" s="82" t="str">
        <f t="shared" si="17"/>
        <v/>
      </c>
      <c r="K308" s="82" t="str">
        <f t="shared" si="18"/>
        <v/>
      </c>
      <c r="L308" s="82" t="str">
        <f t="shared" si="19"/>
        <v/>
      </c>
      <c r="M308" s="72"/>
      <c r="N308" s="72"/>
    </row>
    <row r="309" spans="1:14">
      <c r="A309" s="73" t="str">
        <f>B309&amp;"_"&amp;COUNTIF($B$3:B309,B309)</f>
        <v>KANER DUL _300</v>
      </c>
      <c r="B309" s="74" t="s">
        <v>27</v>
      </c>
      <c r="C309" s="74" t="s">
        <v>1133</v>
      </c>
      <c r="D309" s="74" t="s">
        <v>1131</v>
      </c>
      <c r="E309" s="75">
        <v>5.08</v>
      </c>
      <c r="F309" s="72"/>
      <c r="G309" s="72"/>
      <c r="H309" s="82">
        <v>304</v>
      </c>
      <c r="I309" s="82" t="str">
        <f t="shared" si="16"/>
        <v/>
      </c>
      <c r="J309" s="82" t="str">
        <f t="shared" si="17"/>
        <v/>
      </c>
      <c r="K309" s="82" t="str">
        <f t="shared" si="18"/>
        <v/>
      </c>
      <c r="L309" s="82" t="str">
        <f t="shared" si="19"/>
        <v/>
      </c>
      <c r="M309" s="72"/>
      <c r="N309" s="72"/>
    </row>
    <row r="310" spans="1:14">
      <c r="A310" s="73" t="str">
        <f>B310&amp;"_"&amp;COUNTIF($B$3:B310,B310)</f>
        <v>KANER DUL _301</v>
      </c>
      <c r="B310" s="74" t="s">
        <v>27</v>
      </c>
      <c r="C310" s="74" t="s">
        <v>1134</v>
      </c>
      <c r="D310" s="74" t="s">
        <v>1131</v>
      </c>
      <c r="E310" s="75">
        <v>6.4</v>
      </c>
      <c r="F310" s="72"/>
      <c r="G310" s="72"/>
      <c r="H310" s="82">
        <v>305</v>
      </c>
      <c r="I310" s="82" t="str">
        <f t="shared" si="16"/>
        <v/>
      </c>
      <c r="J310" s="82" t="str">
        <f t="shared" si="17"/>
        <v/>
      </c>
      <c r="K310" s="82" t="str">
        <f t="shared" si="18"/>
        <v/>
      </c>
      <c r="L310" s="82" t="str">
        <f t="shared" si="19"/>
        <v/>
      </c>
      <c r="M310" s="72"/>
      <c r="N310" s="72"/>
    </row>
    <row r="311" spans="1:14">
      <c r="A311" s="73" t="str">
        <f>B311&amp;"_"&amp;COUNTIF($B$3:B311,B311)</f>
        <v>KANER DUL _302</v>
      </c>
      <c r="B311" s="74" t="s">
        <v>27</v>
      </c>
      <c r="C311" s="74" t="s">
        <v>1135</v>
      </c>
      <c r="D311" s="74" t="s">
        <v>1064</v>
      </c>
      <c r="E311" s="75">
        <v>26.8</v>
      </c>
      <c r="F311" s="72"/>
      <c r="G311" s="72"/>
      <c r="H311" s="82">
        <v>306</v>
      </c>
      <c r="I311" s="82" t="str">
        <f t="shared" si="16"/>
        <v/>
      </c>
      <c r="J311" s="82" t="str">
        <f t="shared" si="17"/>
        <v/>
      </c>
      <c r="K311" s="82" t="str">
        <f t="shared" si="18"/>
        <v/>
      </c>
      <c r="L311" s="82" t="str">
        <f t="shared" si="19"/>
        <v/>
      </c>
      <c r="M311" s="72"/>
      <c r="N311" s="72"/>
    </row>
    <row r="312" spans="1:14">
      <c r="A312" s="73" t="str">
        <f>B312&amp;"_"&amp;COUNTIF($B$3:B312,B312)</f>
        <v>LADIES BRACLET_1</v>
      </c>
      <c r="B312" s="74" t="s">
        <v>1136</v>
      </c>
      <c r="C312" s="74" t="s">
        <v>1137</v>
      </c>
      <c r="D312" s="74" t="s">
        <v>1138</v>
      </c>
      <c r="E312" s="75">
        <v>11.01</v>
      </c>
      <c r="F312" s="72"/>
      <c r="G312" s="72"/>
      <c r="H312" s="82">
        <v>307</v>
      </c>
      <c r="I312" s="82" t="str">
        <f t="shared" si="16"/>
        <v/>
      </c>
      <c r="J312" s="82" t="str">
        <f t="shared" si="17"/>
        <v/>
      </c>
      <c r="K312" s="82" t="str">
        <f t="shared" si="18"/>
        <v/>
      </c>
      <c r="L312" s="82" t="str">
        <f t="shared" si="19"/>
        <v/>
      </c>
      <c r="M312" s="72"/>
      <c r="N312" s="72"/>
    </row>
    <row r="313" spans="1:14">
      <c r="A313" s="73" t="str">
        <f>B313&amp;"_"&amp;COUNTIF($B$3:B313,B313)</f>
        <v>BRALEST LEDIES _1</v>
      </c>
      <c r="B313" s="74" t="s">
        <v>1139</v>
      </c>
      <c r="C313" s="74" t="s">
        <v>1140</v>
      </c>
      <c r="D313" s="74" t="s">
        <v>1064</v>
      </c>
      <c r="E313" s="75">
        <v>10.73</v>
      </c>
      <c r="F313" s="72"/>
      <c r="G313" s="72"/>
      <c r="H313" s="82">
        <v>308</v>
      </c>
      <c r="I313" s="82" t="str">
        <f t="shared" si="16"/>
        <v/>
      </c>
      <c r="J313" s="82" t="str">
        <f t="shared" si="17"/>
        <v/>
      </c>
      <c r="K313" s="82" t="str">
        <f t="shared" si="18"/>
        <v/>
      </c>
      <c r="L313" s="82" t="str">
        <f t="shared" si="19"/>
        <v/>
      </c>
      <c r="M313" s="72"/>
      <c r="N313" s="72"/>
    </row>
    <row r="314" spans="1:14">
      <c r="A314" s="73" t="str">
        <f>B314&amp;"_"&amp;COUNTIF($B$3:B314,B314)</f>
        <v>RATAN CHUR_1</v>
      </c>
      <c r="B314" s="76" t="s">
        <v>1141</v>
      </c>
      <c r="C314" s="76" t="s">
        <v>1142</v>
      </c>
      <c r="D314" s="76" t="s">
        <v>1138</v>
      </c>
      <c r="E314" s="77">
        <v>9.5299999999999994</v>
      </c>
      <c r="F314" s="72"/>
      <c r="G314" s="72"/>
      <c r="H314" s="82">
        <v>309</v>
      </c>
      <c r="I314" s="82" t="str">
        <f t="shared" si="16"/>
        <v/>
      </c>
      <c r="J314" s="82" t="str">
        <f t="shared" si="17"/>
        <v/>
      </c>
      <c r="K314" s="82" t="str">
        <f t="shared" si="18"/>
        <v/>
      </c>
      <c r="L314" s="82" t="str">
        <f t="shared" si="19"/>
        <v/>
      </c>
      <c r="M314" s="72"/>
      <c r="N314" s="72"/>
    </row>
    <row r="315" spans="1:14">
      <c r="A315" s="73" t="str">
        <f>B315&amp;"_"&amp;COUNTIF($B$3:B315,B315)</f>
        <v>RATAN CHUR_2</v>
      </c>
      <c r="B315" s="76" t="s">
        <v>1141</v>
      </c>
      <c r="C315" s="76" t="s">
        <v>1143</v>
      </c>
      <c r="D315" s="76" t="s">
        <v>852</v>
      </c>
      <c r="E315" s="77">
        <v>10.76</v>
      </c>
      <c r="F315" s="72"/>
      <c r="G315" s="72"/>
      <c r="H315" s="82">
        <v>310</v>
      </c>
      <c r="I315" s="82" t="str">
        <f t="shared" si="16"/>
        <v/>
      </c>
      <c r="J315" s="82" t="str">
        <f t="shared" si="17"/>
        <v/>
      </c>
      <c r="K315" s="82" t="str">
        <f t="shared" si="18"/>
        <v/>
      </c>
      <c r="L315" s="82" t="str">
        <f t="shared" si="19"/>
        <v/>
      </c>
      <c r="M315" s="72"/>
      <c r="N315" s="72"/>
    </row>
    <row r="316" spans="1:14">
      <c r="A316" s="73" t="str">
        <f>B316&amp;"_"&amp;COUNTIF($B$3:B316,B316)</f>
        <v>SHAKHA_1</v>
      </c>
      <c r="B316" s="76" t="s">
        <v>247</v>
      </c>
      <c r="C316" s="76" t="s">
        <v>1144</v>
      </c>
      <c r="D316" s="76" t="s">
        <v>872</v>
      </c>
      <c r="E316" s="77">
        <v>11.89</v>
      </c>
      <c r="F316" s="72"/>
      <c r="G316" s="72"/>
      <c r="H316" s="82">
        <v>311</v>
      </c>
      <c r="I316" s="82" t="str">
        <f t="shared" si="16"/>
        <v/>
      </c>
      <c r="J316" s="82" t="str">
        <f t="shared" si="17"/>
        <v/>
      </c>
      <c r="K316" s="82" t="str">
        <f t="shared" si="18"/>
        <v/>
      </c>
      <c r="L316" s="82" t="str">
        <f t="shared" si="19"/>
        <v/>
      </c>
      <c r="M316" s="72"/>
      <c r="N316" s="72"/>
    </row>
    <row r="317" spans="1:14">
      <c r="A317" s="73" t="str">
        <f>B317&amp;"_"&amp;COUNTIF($B$3:B317,B317)</f>
        <v>SHAKHA_2</v>
      </c>
      <c r="B317" s="76" t="s">
        <v>247</v>
      </c>
      <c r="C317" s="76" t="s">
        <v>1145</v>
      </c>
      <c r="D317" s="76" t="s">
        <v>872</v>
      </c>
      <c r="E317" s="77">
        <v>20.079999999999998</v>
      </c>
      <c r="F317" s="72"/>
      <c r="G317" s="72"/>
      <c r="H317" s="82">
        <v>312</v>
      </c>
      <c r="I317" s="82" t="str">
        <f t="shared" si="16"/>
        <v/>
      </c>
      <c r="J317" s="82" t="str">
        <f t="shared" si="17"/>
        <v/>
      </c>
      <c r="K317" s="82" t="str">
        <f t="shared" si="18"/>
        <v/>
      </c>
      <c r="L317" s="82" t="str">
        <f t="shared" si="19"/>
        <v/>
      </c>
      <c r="M317" s="72"/>
      <c r="N317" s="72"/>
    </row>
    <row r="318" spans="1:14">
      <c r="A318" s="73" t="str">
        <f>B318&amp;"_"&amp;COUNTIF($B$3:B318,B318)</f>
        <v>SHAKHA_3</v>
      </c>
      <c r="B318" s="76" t="s">
        <v>247</v>
      </c>
      <c r="C318" s="76" t="s">
        <v>1146</v>
      </c>
      <c r="D318" s="76" t="s">
        <v>1147</v>
      </c>
      <c r="E318" s="77">
        <v>2.94</v>
      </c>
      <c r="F318" s="72"/>
      <c r="G318" s="72"/>
      <c r="H318" s="82">
        <v>313</v>
      </c>
      <c r="I318" s="82" t="str">
        <f t="shared" si="16"/>
        <v/>
      </c>
      <c r="J318" s="82" t="str">
        <f t="shared" si="17"/>
        <v/>
      </c>
      <c r="K318" s="82" t="str">
        <f t="shared" si="18"/>
        <v/>
      </c>
      <c r="L318" s="82" t="str">
        <f t="shared" si="19"/>
        <v/>
      </c>
      <c r="M318" s="72"/>
      <c r="N318" s="72"/>
    </row>
    <row r="319" spans="1:14">
      <c r="A319" s="73" t="str">
        <f>B319&amp;"_"&amp;COUNTIF($B$3:B319,B319)</f>
        <v>SHAKHA_4</v>
      </c>
      <c r="B319" s="76" t="s">
        <v>247</v>
      </c>
      <c r="C319" s="76" t="s">
        <v>1148</v>
      </c>
      <c r="D319" s="76" t="s">
        <v>872</v>
      </c>
      <c r="E319" s="77">
        <v>7.3</v>
      </c>
      <c r="F319" s="72"/>
      <c r="G319" s="72"/>
      <c r="H319" s="82">
        <v>314</v>
      </c>
      <c r="I319" s="82" t="str">
        <f t="shared" si="16"/>
        <v/>
      </c>
      <c r="J319" s="82" t="str">
        <f t="shared" si="17"/>
        <v/>
      </c>
      <c r="K319" s="82" t="str">
        <f t="shared" si="18"/>
        <v/>
      </c>
      <c r="L319" s="82" t="str">
        <f t="shared" si="19"/>
        <v/>
      </c>
      <c r="M319" s="72"/>
      <c r="N319" s="72"/>
    </row>
    <row r="320" spans="1:14">
      <c r="A320" s="73" t="str">
        <f>B320&amp;"_"&amp;COUNTIF($B$3:B320,B320)</f>
        <v>SHAKHA_5</v>
      </c>
      <c r="B320" s="76" t="s">
        <v>247</v>
      </c>
      <c r="C320" s="76" t="s">
        <v>1149</v>
      </c>
      <c r="D320" s="76" t="s">
        <v>1138</v>
      </c>
      <c r="E320" s="77">
        <v>8.09</v>
      </c>
      <c r="F320" s="72"/>
      <c r="G320" s="72"/>
      <c r="H320" s="82">
        <v>315</v>
      </c>
      <c r="I320" s="82" t="str">
        <f t="shared" si="16"/>
        <v/>
      </c>
      <c r="J320" s="82" t="str">
        <f t="shared" si="17"/>
        <v/>
      </c>
      <c r="K320" s="82" t="str">
        <f t="shared" si="18"/>
        <v/>
      </c>
      <c r="L320" s="82" t="str">
        <f t="shared" si="19"/>
        <v/>
      </c>
      <c r="M320" s="72"/>
      <c r="N320" s="72"/>
    </row>
    <row r="321" spans="1:14">
      <c r="A321" s="73" t="str">
        <f>B321&amp;"_"&amp;COUNTIF($B$3:B321,B321)</f>
        <v>SHAKHA_6</v>
      </c>
      <c r="B321" s="76" t="s">
        <v>247</v>
      </c>
      <c r="C321" s="76" t="s">
        <v>1150</v>
      </c>
      <c r="D321" s="76" t="s">
        <v>1138</v>
      </c>
      <c r="E321" s="77">
        <v>8.1300000000000008</v>
      </c>
      <c r="F321" s="72"/>
      <c r="G321" s="72"/>
      <c r="H321" s="82">
        <v>316</v>
      </c>
      <c r="I321" s="82" t="str">
        <f t="shared" si="16"/>
        <v/>
      </c>
      <c r="J321" s="82" t="str">
        <f t="shared" si="17"/>
        <v/>
      </c>
      <c r="K321" s="82" t="str">
        <f t="shared" si="18"/>
        <v/>
      </c>
      <c r="L321" s="82" t="str">
        <f t="shared" si="19"/>
        <v/>
      </c>
      <c r="M321" s="72"/>
      <c r="N321" s="72"/>
    </row>
    <row r="322" spans="1:14">
      <c r="A322" s="73" t="str">
        <f>B322&amp;"_"&amp;COUNTIF($B$3:B322,B322)</f>
        <v>SHAKHA_7</v>
      </c>
      <c r="B322" s="76" t="s">
        <v>247</v>
      </c>
      <c r="C322" s="76" t="s">
        <v>1151</v>
      </c>
      <c r="D322" s="76" t="s">
        <v>836</v>
      </c>
      <c r="E322" s="77">
        <v>5.37</v>
      </c>
      <c r="F322" s="72"/>
      <c r="G322" s="72"/>
      <c r="H322" s="82">
        <v>317</v>
      </c>
      <c r="I322" s="82" t="str">
        <f t="shared" si="16"/>
        <v/>
      </c>
      <c r="J322" s="82" t="str">
        <f t="shared" si="17"/>
        <v/>
      </c>
      <c r="K322" s="82" t="str">
        <f t="shared" si="18"/>
        <v/>
      </c>
      <c r="L322" s="82" t="str">
        <f t="shared" si="19"/>
        <v/>
      </c>
      <c r="M322" s="72"/>
      <c r="N322" s="72"/>
    </row>
    <row r="323" spans="1:14">
      <c r="A323" s="73" t="str">
        <f>B323&amp;"_"&amp;COUNTIF($B$3:B323,B323)</f>
        <v>SHAKHA_8</v>
      </c>
      <c r="B323" s="76" t="s">
        <v>247</v>
      </c>
      <c r="C323" s="76" t="s">
        <v>1152</v>
      </c>
      <c r="D323" s="76" t="s">
        <v>872</v>
      </c>
      <c r="E323" s="77">
        <v>6.94</v>
      </c>
      <c r="F323" s="72"/>
      <c r="G323" s="72"/>
      <c r="H323" s="82">
        <v>318</v>
      </c>
      <c r="I323" s="82" t="str">
        <f t="shared" si="16"/>
        <v/>
      </c>
      <c r="J323" s="82" t="str">
        <f t="shared" si="17"/>
        <v/>
      </c>
      <c r="K323" s="82" t="str">
        <f t="shared" si="18"/>
        <v/>
      </c>
      <c r="L323" s="82" t="str">
        <f t="shared" si="19"/>
        <v/>
      </c>
      <c r="M323" s="72"/>
      <c r="N323" s="72"/>
    </row>
    <row r="324" spans="1:14">
      <c r="A324" s="73" t="str">
        <f>B324&amp;"_"&amp;COUNTIF($B$3:B324,B324)</f>
        <v>SHAKHA_9</v>
      </c>
      <c r="B324" s="76" t="s">
        <v>247</v>
      </c>
      <c r="C324" s="76" t="s">
        <v>1153</v>
      </c>
      <c r="D324" s="76" t="s">
        <v>1154</v>
      </c>
      <c r="E324" s="77">
        <v>5.0199999999999996</v>
      </c>
      <c r="F324" s="72"/>
      <c r="G324" s="72"/>
      <c r="H324" s="82">
        <v>319</v>
      </c>
      <c r="I324" s="82" t="str">
        <f t="shared" si="16"/>
        <v/>
      </c>
      <c r="J324" s="82" t="str">
        <f t="shared" si="17"/>
        <v/>
      </c>
      <c r="K324" s="82" t="str">
        <f t="shared" si="18"/>
        <v/>
      </c>
      <c r="L324" s="82" t="str">
        <f t="shared" si="19"/>
        <v/>
      </c>
      <c r="M324" s="72"/>
      <c r="N324" s="72"/>
    </row>
    <row r="325" spans="1:14">
      <c r="A325" s="73" t="str">
        <f>B325&amp;"_"&amp;COUNTIF($B$3:B325,B325)</f>
        <v>SHAKHA_10</v>
      </c>
      <c r="B325" s="76" t="s">
        <v>247</v>
      </c>
      <c r="C325" s="76" t="s">
        <v>1155</v>
      </c>
      <c r="D325" s="76" t="s">
        <v>863</v>
      </c>
      <c r="E325" s="77">
        <v>5.68</v>
      </c>
      <c r="F325" s="72"/>
      <c r="G325" s="72"/>
      <c r="H325" s="82">
        <v>320</v>
      </c>
      <c r="I325" s="82" t="str">
        <f t="shared" si="16"/>
        <v/>
      </c>
      <c r="J325" s="82" t="str">
        <f t="shared" si="17"/>
        <v/>
      </c>
      <c r="K325" s="82" t="str">
        <f t="shared" si="18"/>
        <v/>
      </c>
      <c r="L325" s="82" t="str">
        <f t="shared" si="19"/>
        <v/>
      </c>
      <c r="M325" s="72"/>
      <c r="N325" s="72"/>
    </row>
    <row r="326" spans="1:14">
      <c r="A326" s="73" t="str">
        <f>B326&amp;"_"&amp;COUNTIF($B$3:B326,B326)</f>
        <v>SHAKHA_11</v>
      </c>
      <c r="B326" s="76" t="s">
        <v>247</v>
      </c>
      <c r="C326" s="76" t="s">
        <v>1156</v>
      </c>
      <c r="D326" s="76" t="s">
        <v>864</v>
      </c>
      <c r="E326" s="77">
        <v>6.97</v>
      </c>
      <c r="F326" s="72"/>
      <c r="G326" s="72"/>
      <c r="H326" s="82">
        <v>321</v>
      </c>
      <c r="I326" s="82" t="str">
        <f t="shared" si="16"/>
        <v/>
      </c>
      <c r="J326" s="82" t="str">
        <f t="shared" si="17"/>
        <v/>
      </c>
      <c r="K326" s="82" t="str">
        <f t="shared" si="18"/>
        <v/>
      </c>
      <c r="L326" s="82" t="str">
        <f t="shared" si="19"/>
        <v/>
      </c>
      <c r="M326" s="72"/>
      <c r="N326" s="72"/>
    </row>
    <row r="327" spans="1:14">
      <c r="A327" s="73" t="str">
        <f>B327&amp;"_"&amp;COUNTIF($B$3:B327,B327)</f>
        <v>SHAKHA_12</v>
      </c>
      <c r="B327" s="76" t="s">
        <v>247</v>
      </c>
      <c r="C327" s="76" t="s">
        <v>1157</v>
      </c>
      <c r="D327" s="76" t="s">
        <v>1154</v>
      </c>
      <c r="E327" s="77">
        <v>4</v>
      </c>
      <c r="F327" s="72"/>
      <c r="G327" s="72"/>
      <c r="H327" s="82">
        <v>322</v>
      </c>
      <c r="I327" s="82" t="str">
        <f t="shared" ref="I327:I390" si="20">IFERROR(VLOOKUP($I$3&amp;"_"&amp;$H327,$A$2:$E$620,2,0),"")</f>
        <v/>
      </c>
      <c r="J327" s="82" t="str">
        <f t="shared" ref="J327:J390" si="21">IFERROR(VLOOKUP($I$3&amp;"_"&amp;$H327,$A$2:$E$620,3,0),"")</f>
        <v/>
      </c>
      <c r="K327" s="82" t="str">
        <f t="shared" ref="K327:K390" si="22">IFERROR(VLOOKUP($I$3&amp;"_"&amp;$H327,$A$2:$E$620,4,0),"")</f>
        <v/>
      </c>
      <c r="L327" s="82" t="str">
        <f t="shared" ref="L327:L390" si="23">IFERROR(VLOOKUP($I$3&amp;"_"&amp;$H327,$A$2:$E$620,5,0),"")</f>
        <v/>
      </c>
      <c r="M327" s="72"/>
      <c r="N327" s="72"/>
    </row>
    <row r="328" spans="1:14">
      <c r="A328" s="73" t="str">
        <f>B328&amp;"_"&amp;COUNTIF($B$3:B328,B328)</f>
        <v>SHAKHA_13</v>
      </c>
      <c r="B328" s="76" t="s">
        <v>247</v>
      </c>
      <c r="C328" s="76" t="s">
        <v>1158</v>
      </c>
      <c r="D328" s="76" t="s">
        <v>1154</v>
      </c>
      <c r="E328" s="77">
        <v>2.87</v>
      </c>
      <c r="F328" s="72"/>
      <c r="G328" s="72"/>
      <c r="H328" s="82">
        <v>323</v>
      </c>
      <c r="I328" s="82" t="str">
        <f t="shared" si="20"/>
        <v/>
      </c>
      <c r="J328" s="82" t="str">
        <f t="shared" si="21"/>
        <v/>
      </c>
      <c r="K328" s="82" t="str">
        <f t="shared" si="22"/>
        <v/>
      </c>
      <c r="L328" s="82" t="str">
        <f t="shared" si="23"/>
        <v/>
      </c>
      <c r="M328" s="72"/>
      <c r="N328" s="72"/>
    </row>
    <row r="329" spans="1:14">
      <c r="A329" s="73" t="str">
        <f>B329&amp;"_"&amp;COUNTIF($B$3:B329,B329)</f>
        <v>SHAKHA_14</v>
      </c>
      <c r="B329" s="76" t="s">
        <v>247</v>
      </c>
      <c r="C329" s="76" t="s">
        <v>1159</v>
      </c>
      <c r="D329" s="76" t="s">
        <v>863</v>
      </c>
      <c r="E329" s="77">
        <v>6.63</v>
      </c>
      <c r="F329" s="72"/>
      <c r="G329" s="72"/>
      <c r="H329" s="82">
        <v>324</v>
      </c>
      <c r="I329" s="82" t="str">
        <f t="shared" si="20"/>
        <v/>
      </c>
      <c r="J329" s="82" t="str">
        <f t="shared" si="21"/>
        <v/>
      </c>
      <c r="K329" s="82" t="str">
        <f t="shared" si="22"/>
        <v/>
      </c>
      <c r="L329" s="82" t="str">
        <f t="shared" si="23"/>
        <v/>
      </c>
      <c r="M329" s="72"/>
      <c r="N329" s="72"/>
    </row>
    <row r="330" spans="1:14">
      <c r="A330" s="73" t="str">
        <f>B330&amp;"_"&amp;COUNTIF($B$3:B330,B330)</f>
        <v>SHAKHA_15</v>
      </c>
      <c r="B330" s="76" t="s">
        <v>247</v>
      </c>
      <c r="C330" s="76" t="s">
        <v>1160</v>
      </c>
      <c r="D330" s="76" t="s">
        <v>864</v>
      </c>
      <c r="E330" s="77">
        <v>4.95</v>
      </c>
      <c r="F330" s="72"/>
      <c r="G330" s="72"/>
      <c r="H330" s="82">
        <v>325</v>
      </c>
      <c r="I330" s="82" t="str">
        <f t="shared" si="20"/>
        <v/>
      </c>
      <c r="J330" s="82" t="str">
        <f t="shared" si="21"/>
        <v/>
      </c>
      <c r="K330" s="82" t="str">
        <f t="shared" si="22"/>
        <v/>
      </c>
      <c r="L330" s="82" t="str">
        <f t="shared" si="23"/>
        <v/>
      </c>
      <c r="M330" s="72"/>
      <c r="N330" s="72"/>
    </row>
    <row r="331" spans="1:14">
      <c r="A331" s="73" t="str">
        <f>B331&amp;"_"&amp;COUNTIF($B$3:B331,B331)</f>
        <v>SHAKHA_16</v>
      </c>
      <c r="B331" s="76" t="s">
        <v>247</v>
      </c>
      <c r="C331" s="76" t="s">
        <v>1161</v>
      </c>
      <c r="D331" s="76" t="s">
        <v>872</v>
      </c>
      <c r="E331" s="77">
        <v>5.35</v>
      </c>
      <c r="F331" s="72"/>
      <c r="G331" s="72"/>
      <c r="H331" s="82">
        <v>326</v>
      </c>
      <c r="I331" s="82" t="str">
        <f t="shared" si="20"/>
        <v/>
      </c>
      <c r="J331" s="82" t="str">
        <f t="shared" si="21"/>
        <v/>
      </c>
      <c r="K331" s="82" t="str">
        <f t="shared" si="22"/>
        <v/>
      </c>
      <c r="L331" s="82" t="str">
        <f t="shared" si="23"/>
        <v/>
      </c>
      <c r="M331" s="72"/>
      <c r="N331" s="72"/>
    </row>
    <row r="332" spans="1:14">
      <c r="A332" s="73" t="str">
        <f>B332&amp;"_"&amp;COUNTIF($B$3:B332,B332)</f>
        <v>SHAKHA_17</v>
      </c>
      <c r="B332" s="76" t="s">
        <v>247</v>
      </c>
      <c r="C332" s="76" t="s">
        <v>1162</v>
      </c>
      <c r="D332" s="76" t="s">
        <v>867</v>
      </c>
      <c r="E332" s="77">
        <v>5.0999999999999996</v>
      </c>
      <c r="F332" s="72"/>
      <c r="G332" s="72"/>
      <c r="H332" s="82">
        <v>327</v>
      </c>
      <c r="I332" s="82" t="str">
        <f t="shared" si="20"/>
        <v/>
      </c>
      <c r="J332" s="82" t="str">
        <f t="shared" si="21"/>
        <v/>
      </c>
      <c r="K332" s="82" t="str">
        <f t="shared" si="22"/>
        <v/>
      </c>
      <c r="L332" s="82" t="str">
        <f t="shared" si="23"/>
        <v/>
      </c>
      <c r="M332" s="72"/>
      <c r="N332" s="72"/>
    </row>
    <row r="333" spans="1:14">
      <c r="A333" s="73" t="str">
        <f>B333&amp;"_"&amp;COUNTIF($B$3:B333,B333)</f>
        <v>SHAKHA_18</v>
      </c>
      <c r="B333" s="76" t="s">
        <v>247</v>
      </c>
      <c r="C333" s="76" t="s">
        <v>1163</v>
      </c>
      <c r="D333" s="76" t="s">
        <v>1154</v>
      </c>
      <c r="E333" s="77">
        <v>2.5499999999999998</v>
      </c>
      <c r="F333" s="72"/>
      <c r="G333" s="72"/>
      <c r="H333" s="82">
        <v>328</v>
      </c>
      <c r="I333" s="82" t="str">
        <f t="shared" si="20"/>
        <v/>
      </c>
      <c r="J333" s="82" t="str">
        <f t="shared" si="21"/>
        <v/>
      </c>
      <c r="K333" s="82" t="str">
        <f t="shared" si="22"/>
        <v/>
      </c>
      <c r="L333" s="82" t="str">
        <f t="shared" si="23"/>
        <v/>
      </c>
      <c r="M333" s="72"/>
      <c r="N333" s="72"/>
    </row>
    <row r="334" spans="1:14">
      <c r="A334" s="73" t="str">
        <f>B334&amp;"_"&amp;COUNTIF($B$3:B334,B334)</f>
        <v>SHAKHA_19</v>
      </c>
      <c r="B334" s="76" t="s">
        <v>247</v>
      </c>
      <c r="C334" s="76" t="s">
        <v>1164</v>
      </c>
      <c r="D334" s="76" t="s">
        <v>864</v>
      </c>
      <c r="E334" s="77">
        <v>4.58</v>
      </c>
      <c r="F334" s="72"/>
      <c r="G334" s="72"/>
      <c r="H334" s="82">
        <v>329</v>
      </c>
      <c r="I334" s="82" t="str">
        <f t="shared" si="20"/>
        <v/>
      </c>
      <c r="J334" s="82" t="str">
        <f t="shared" si="21"/>
        <v/>
      </c>
      <c r="K334" s="82" t="str">
        <f t="shared" si="22"/>
        <v/>
      </c>
      <c r="L334" s="82" t="str">
        <f t="shared" si="23"/>
        <v/>
      </c>
      <c r="M334" s="72"/>
      <c r="N334" s="72"/>
    </row>
    <row r="335" spans="1:14">
      <c r="A335" s="73" t="str">
        <f>B335&amp;"_"&amp;COUNTIF($B$3:B335,B335)</f>
        <v>SHAKHA_20</v>
      </c>
      <c r="B335" s="76" t="s">
        <v>247</v>
      </c>
      <c r="C335" s="74" t="s">
        <v>1165</v>
      </c>
      <c r="D335" s="74" t="s">
        <v>863</v>
      </c>
      <c r="E335" s="75">
        <v>2.4700000000000002</v>
      </c>
      <c r="F335" s="72"/>
      <c r="G335" s="72"/>
      <c r="H335" s="82">
        <v>330</v>
      </c>
      <c r="I335" s="82" t="str">
        <f t="shared" si="20"/>
        <v/>
      </c>
      <c r="J335" s="82" t="str">
        <f t="shared" si="21"/>
        <v/>
      </c>
      <c r="K335" s="82" t="str">
        <f t="shared" si="22"/>
        <v/>
      </c>
      <c r="L335" s="82" t="str">
        <f t="shared" si="23"/>
        <v/>
      </c>
      <c r="M335" s="72"/>
      <c r="N335" s="72"/>
    </row>
    <row r="336" spans="1:14">
      <c r="A336" s="73" t="str">
        <f>B336&amp;"_"&amp;COUNTIF($B$3:B336,B336)</f>
        <v>SHAKHA_21</v>
      </c>
      <c r="B336" s="74" t="s">
        <v>247</v>
      </c>
      <c r="C336" s="74" t="s">
        <v>1166</v>
      </c>
      <c r="D336" s="74" t="s">
        <v>1154</v>
      </c>
      <c r="E336" s="75">
        <v>3.02</v>
      </c>
      <c r="F336" s="72"/>
      <c r="G336" s="72"/>
      <c r="H336" s="82">
        <v>331</v>
      </c>
      <c r="I336" s="82" t="str">
        <f t="shared" si="20"/>
        <v/>
      </c>
      <c r="J336" s="82" t="str">
        <f t="shared" si="21"/>
        <v/>
      </c>
      <c r="K336" s="82" t="str">
        <f t="shared" si="22"/>
        <v/>
      </c>
      <c r="L336" s="82" t="str">
        <f t="shared" si="23"/>
        <v/>
      </c>
      <c r="M336" s="72"/>
      <c r="N336" s="72"/>
    </row>
    <row r="337" spans="1:14">
      <c r="A337" s="73" t="str">
        <f>B337&amp;"_"&amp;COUNTIF($B$3:B337,B337)</f>
        <v>SHAKHA_22</v>
      </c>
      <c r="B337" s="74" t="s">
        <v>247</v>
      </c>
      <c r="C337" s="74" t="s">
        <v>1167</v>
      </c>
      <c r="D337" s="74" t="s">
        <v>1168</v>
      </c>
      <c r="E337" s="78">
        <v>9.68</v>
      </c>
      <c r="F337" s="72"/>
      <c r="G337" s="72"/>
      <c r="H337" s="82">
        <v>332</v>
      </c>
      <c r="I337" s="82" t="str">
        <f t="shared" si="20"/>
        <v/>
      </c>
      <c r="J337" s="82" t="str">
        <f t="shared" si="21"/>
        <v/>
      </c>
      <c r="K337" s="82" t="str">
        <f t="shared" si="22"/>
        <v/>
      </c>
      <c r="L337" s="82" t="str">
        <f t="shared" si="23"/>
        <v/>
      </c>
      <c r="M337" s="72"/>
      <c r="N337" s="72"/>
    </row>
    <row r="338" spans="1:14">
      <c r="A338" s="73" t="str">
        <f>B338&amp;"_"&amp;COUNTIF($B$3:B338,B338)</f>
        <v>SHAKHA_23</v>
      </c>
      <c r="B338" s="74" t="s">
        <v>247</v>
      </c>
      <c r="C338" s="74" t="s">
        <v>1169</v>
      </c>
      <c r="D338" s="74" t="s">
        <v>854</v>
      </c>
      <c r="E338" s="75">
        <v>5.72</v>
      </c>
      <c r="F338" s="72"/>
      <c r="G338" s="72"/>
      <c r="H338" s="82">
        <v>333</v>
      </c>
      <c r="I338" s="82" t="str">
        <f t="shared" si="20"/>
        <v/>
      </c>
      <c r="J338" s="82" t="str">
        <f t="shared" si="21"/>
        <v/>
      </c>
      <c r="K338" s="82" t="str">
        <f t="shared" si="22"/>
        <v/>
      </c>
      <c r="L338" s="82" t="str">
        <f t="shared" si="23"/>
        <v/>
      </c>
      <c r="M338" s="72"/>
      <c r="N338" s="72"/>
    </row>
    <row r="339" spans="1:14">
      <c r="A339" s="73" t="str">
        <f>B339&amp;"_"&amp;COUNTIF($B$3:B339,B339)</f>
        <v>SHAKHA_24</v>
      </c>
      <c r="B339" s="74" t="s">
        <v>247</v>
      </c>
      <c r="C339" s="74" t="s">
        <v>1170</v>
      </c>
      <c r="D339" s="74" t="s">
        <v>872</v>
      </c>
      <c r="E339" s="75">
        <v>6.32</v>
      </c>
      <c r="F339" s="72"/>
      <c r="G339" s="72"/>
      <c r="H339" s="82">
        <v>334</v>
      </c>
      <c r="I339" s="82" t="str">
        <f t="shared" si="20"/>
        <v/>
      </c>
      <c r="J339" s="82" t="str">
        <f t="shared" si="21"/>
        <v/>
      </c>
      <c r="K339" s="82" t="str">
        <f t="shared" si="22"/>
        <v/>
      </c>
      <c r="L339" s="82" t="str">
        <f t="shared" si="23"/>
        <v/>
      </c>
      <c r="M339" s="72"/>
      <c r="N339" s="72"/>
    </row>
    <row r="340" spans="1:14">
      <c r="A340" s="73" t="str">
        <f>B340&amp;"_"&amp;COUNTIF($B$3:B340,B340)</f>
        <v>SHAKHA_25</v>
      </c>
      <c r="B340" s="74" t="s">
        <v>247</v>
      </c>
      <c r="C340" s="74" t="s">
        <v>1171</v>
      </c>
      <c r="D340" s="74" t="s">
        <v>962</v>
      </c>
      <c r="E340" s="75">
        <v>4.3899999999999997</v>
      </c>
      <c r="F340" s="72"/>
      <c r="G340" s="72"/>
      <c r="H340" s="82">
        <v>335</v>
      </c>
      <c r="I340" s="82" t="str">
        <f t="shared" si="20"/>
        <v/>
      </c>
      <c r="J340" s="82" t="str">
        <f t="shared" si="21"/>
        <v/>
      </c>
      <c r="K340" s="82" t="str">
        <f t="shared" si="22"/>
        <v/>
      </c>
      <c r="L340" s="82" t="str">
        <f t="shared" si="23"/>
        <v/>
      </c>
      <c r="M340" s="72"/>
      <c r="N340" s="72"/>
    </row>
    <row r="341" spans="1:14">
      <c r="A341" s="73" t="str">
        <f>B341&amp;"_"&amp;COUNTIF($B$3:B341,B341)</f>
        <v>SHAKHA_26</v>
      </c>
      <c r="B341" s="74" t="s">
        <v>247</v>
      </c>
      <c r="C341" s="74" t="s">
        <v>1172</v>
      </c>
      <c r="D341" s="74" t="s">
        <v>863</v>
      </c>
      <c r="E341" s="75">
        <v>5.41</v>
      </c>
      <c r="F341" s="72"/>
      <c r="G341" s="72"/>
      <c r="H341" s="82">
        <v>336</v>
      </c>
      <c r="I341" s="82" t="str">
        <f t="shared" si="20"/>
        <v/>
      </c>
      <c r="J341" s="82" t="str">
        <f t="shared" si="21"/>
        <v/>
      </c>
      <c r="K341" s="82" t="str">
        <f t="shared" si="22"/>
        <v/>
      </c>
      <c r="L341" s="82" t="str">
        <f t="shared" si="23"/>
        <v/>
      </c>
      <c r="M341" s="72"/>
      <c r="N341" s="72"/>
    </row>
    <row r="342" spans="1:14">
      <c r="A342" s="73" t="str">
        <f>B342&amp;"_"&amp;COUNTIF($B$3:B342,B342)</f>
        <v>SHAKHA_27</v>
      </c>
      <c r="B342" s="74" t="s">
        <v>247</v>
      </c>
      <c r="C342" s="74" t="s">
        <v>1173</v>
      </c>
      <c r="D342" s="74" t="s">
        <v>863</v>
      </c>
      <c r="E342" s="75">
        <v>6.66</v>
      </c>
      <c r="F342" s="72"/>
      <c r="G342" s="72"/>
      <c r="H342" s="82">
        <v>337</v>
      </c>
      <c r="I342" s="82" t="str">
        <f t="shared" si="20"/>
        <v/>
      </c>
      <c r="J342" s="82" t="str">
        <f t="shared" si="21"/>
        <v/>
      </c>
      <c r="K342" s="82" t="str">
        <f t="shared" si="22"/>
        <v/>
      </c>
      <c r="L342" s="82" t="str">
        <f t="shared" si="23"/>
        <v/>
      </c>
      <c r="M342" s="72"/>
      <c r="N342" s="72"/>
    </row>
    <row r="343" spans="1:14">
      <c r="A343" s="73" t="str">
        <f>B343&amp;"_"&amp;COUNTIF($B$3:B343,B343)</f>
        <v>SHAKHA_28</v>
      </c>
      <c r="B343" s="74" t="s">
        <v>247</v>
      </c>
      <c r="C343" s="74" t="s">
        <v>1174</v>
      </c>
      <c r="D343" s="74" t="s">
        <v>797</v>
      </c>
      <c r="E343" s="75">
        <v>4.63</v>
      </c>
      <c r="F343" s="72"/>
      <c r="G343" s="72"/>
      <c r="H343" s="82">
        <v>338</v>
      </c>
      <c r="I343" s="82" t="str">
        <f t="shared" si="20"/>
        <v/>
      </c>
      <c r="J343" s="82" t="str">
        <f t="shared" si="21"/>
        <v/>
      </c>
      <c r="K343" s="82" t="str">
        <f t="shared" si="22"/>
        <v/>
      </c>
      <c r="L343" s="82" t="str">
        <f t="shared" si="23"/>
        <v/>
      </c>
      <c r="M343" s="72"/>
      <c r="N343" s="72"/>
    </row>
    <row r="344" spans="1:14">
      <c r="A344" s="73" t="str">
        <f>B344&amp;"_"&amp;COUNTIF($B$3:B344,B344)</f>
        <v>SHAKHA_29</v>
      </c>
      <c r="B344" s="74" t="s">
        <v>247</v>
      </c>
      <c r="C344" s="74" t="s">
        <v>1175</v>
      </c>
      <c r="D344" s="74" t="s">
        <v>1176</v>
      </c>
      <c r="E344" s="75">
        <v>3.65</v>
      </c>
      <c r="F344" s="72"/>
      <c r="G344" s="72"/>
      <c r="H344" s="82">
        <v>339</v>
      </c>
      <c r="I344" s="82" t="str">
        <f t="shared" si="20"/>
        <v/>
      </c>
      <c r="J344" s="82" t="str">
        <f t="shared" si="21"/>
        <v/>
      </c>
      <c r="K344" s="82" t="str">
        <f t="shared" si="22"/>
        <v/>
      </c>
      <c r="L344" s="82" t="str">
        <f t="shared" si="23"/>
        <v/>
      </c>
      <c r="M344" s="72"/>
      <c r="N344" s="72"/>
    </row>
    <row r="345" spans="1:14">
      <c r="A345" s="73" t="str">
        <f>B345&amp;"_"&amp;COUNTIF($B$3:B345,B345)</f>
        <v>SHAKHA_30</v>
      </c>
      <c r="B345" s="74" t="s">
        <v>247</v>
      </c>
      <c r="C345" s="74" t="s">
        <v>1177</v>
      </c>
      <c r="D345" s="74" t="s">
        <v>1176</v>
      </c>
      <c r="E345" s="75">
        <v>3.64</v>
      </c>
      <c r="F345" s="72"/>
      <c r="G345" s="72"/>
      <c r="H345" s="82">
        <v>340</v>
      </c>
      <c r="I345" s="82" t="str">
        <f t="shared" si="20"/>
        <v/>
      </c>
      <c r="J345" s="82" t="str">
        <f t="shared" si="21"/>
        <v/>
      </c>
      <c r="K345" s="82" t="str">
        <f t="shared" si="22"/>
        <v/>
      </c>
      <c r="L345" s="82" t="str">
        <f t="shared" si="23"/>
        <v/>
      </c>
      <c r="M345" s="72"/>
      <c r="N345" s="72"/>
    </row>
    <row r="346" spans="1:14">
      <c r="A346" s="73" t="str">
        <f>B346&amp;"_"&amp;COUNTIF($B$3:B346,B346)</f>
        <v>SHAKHA_31</v>
      </c>
      <c r="B346" s="74" t="s">
        <v>247</v>
      </c>
      <c r="C346" s="74" t="s">
        <v>1178</v>
      </c>
      <c r="D346" s="74" t="s">
        <v>1168</v>
      </c>
      <c r="E346" s="75">
        <v>2.41</v>
      </c>
      <c r="F346" s="72"/>
      <c r="G346" s="72"/>
      <c r="H346" s="82">
        <v>341</v>
      </c>
      <c r="I346" s="82" t="str">
        <f t="shared" si="20"/>
        <v/>
      </c>
      <c r="J346" s="82" t="str">
        <f t="shared" si="21"/>
        <v/>
      </c>
      <c r="K346" s="82" t="str">
        <f t="shared" si="22"/>
        <v/>
      </c>
      <c r="L346" s="82" t="str">
        <f t="shared" si="23"/>
        <v/>
      </c>
      <c r="M346" s="72"/>
      <c r="N346" s="72"/>
    </row>
    <row r="347" spans="1:14">
      <c r="A347" s="73" t="str">
        <f>B347&amp;"_"&amp;COUNTIF($B$3:B347,B347)</f>
        <v>SHAKHA_32</v>
      </c>
      <c r="B347" s="74" t="s">
        <v>247</v>
      </c>
      <c r="C347" s="74" t="s">
        <v>1179</v>
      </c>
      <c r="D347" s="74" t="s">
        <v>1168</v>
      </c>
      <c r="E347" s="75">
        <v>3.69</v>
      </c>
      <c r="F347" s="72"/>
      <c r="G347" s="72"/>
      <c r="H347" s="82">
        <v>342</v>
      </c>
      <c r="I347" s="82" t="str">
        <f t="shared" si="20"/>
        <v/>
      </c>
      <c r="J347" s="82" t="str">
        <f t="shared" si="21"/>
        <v/>
      </c>
      <c r="K347" s="82" t="str">
        <f t="shared" si="22"/>
        <v/>
      </c>
      <c r="L347" s="82" t="str">
        <f t="shared" si="23"/>
        <v/>
      </c>
      <c r="M347" s="72"/>
      <c r="N347" s="72"/>
    </row>
    <row r="348" spans="1:14">
      <c r="A348" s="73" t="str">
        <f>B348&amp;"_"&amp;COUNTIF($B$3:B348,B348)</f>
        <v>SHAKHA_33</v>
      </c>
      <c r="B348" s="74" t="s">
        <v>247</v>
      </c>
      <c r="C348" s="74" t="s">
        <v>1180</v>
      </c>
      <c r="D348" s="74" t="s">
        <v>1168</v>
      </c>
      <c r="E348" s="75">
        <v>13.5</v>
      </c>
      <c r="F348" s="72"/>
      <c r="G348" s="72"/>
      <c r="H348" s="82">
        <v>343</v>
      </c>
      <c r="I348" s="82" t="str">
        <f t="shared" si="20"/>
        <v/>
      </c>
      <c r="J348" s="82" t="str">
        <f t="shared" si="21"/>
        <v/>
      </c>
      <c r="K348" s="82" t="str">
        <f t="shared" si="22"/>
        <v/>
      </c>
      <c r="L348" s="82" t="str">
        <f t="shared" si="23"/>
        <v/>
      </c>
      <c r="M348" s="72"/>
      <c r="N348" s="72"/>
    </row>
    <row r="349" spans="1:14">
      <c r="A349" s="73" t="str">
        <f>B349&amp;"_"&amp;COUNTIF($B$3:B349,B349)</f>
        <v>SHAKHA_34</v>
      </c>
      <c r="B349" s="74" t="s">
        <v>247</v>
      </c>
      <c r="C349" s="74" t="s">
        <v>1181</v>
      </c>
      <c r="D349" s="74" t="s">
        <v>1168</v>
      </c>
      <c r="E349" s="75">
        <v>8.5</v>
      </c>
      <c r="F349" s="72"/>
      <c r="G349" s="72"/>
      <c r="H349" s="82">
        <v>344</v>
      </c>
      <c r="I349" s="82" t="str">
        <f t="shared" si="20"/>
        <v/>
      </c>
      <c r="J349" s="82" t="str">
        <f t="shared" si="21"/>
        <v/>
      </c>
      <c r="K349" s="82" t="str">
        <f t="shared" si="22"/>
        <v/>
      </c>
      <c r="L349" s="82" t="str">
        <f t="shared" si="23"/>
        <v/>
      </c>
      <c r="M349" s="72"/>
      <c r="N349" s="72"/>
    </row>
    <row r="350" spans="1:14">
      <c r="A350" s="73" t="str">
        <f>B350&amp;"_"&amp;COUNTIF($B$3:B350,B350)</f>
        <v>SHAKHA_35</v>
      </c>
      <c r="B350" s="74" t="s">
        <v>247</v>
      </c>
      <c r="C350" s="74" t="s">
        <v>1182</v>
      </c>
      <c r="D350" s="74" t="s">
        <v>966</v>
      </c>
      <c r="E350" s="75">
        <v>12.48</v>
      </c>
      <c r="F350" s="72"/>
      <c r="G350" s="72"/>
      <c r="H350" s="82">
        <v>345</v>
      </c>
      <c r="I350" s="82" t="str">
        <f t="shared" si="20"/>
        <v/>
      </c>
      <c r="J350" s="82" t="str">
        <f t="shared" si="21"/>
        <v/>
      </c>
      <c r="K350" s="82" t="str">
        <f t="shared" si="22"/>
        <v/>
      </c>
      <c r="L350" s="82" t="str">
        <f t="shared" si="23"/>
        <v/>
      </c>
      <c r="M350" s="72"/>
      <c r="N350" s="72"/>
    </row>
    <row r="351" spans="1:14">
      <c r="A351" s="73" t="str">
        <f>B351&amp;"_"&amp;COUNTIF($B$3:B351,B351)</f>
        <v>SHAKHA_36</v>
      </c>
      <c r="B351" s="74" t="s">
        <v>247</v>
      </c>
      <c r="C351" s="74" t="s">
        <v>1183</v>
      </c>
      <c r="D351" s="74" t="s">
        <v>966</v>
      </c>
      <c r="E351" s="75">
        <v>5.01</v>
      </c>
      <c r="F351" s="72"/>
      <c r="G351" s="72"/>
      <c r="H351" s="82">
        <v>346</v>
      </c>
      <c r="I351" s="82" t="str">
        <f t="shared" si="20"/>
        <v/>
      </c>
      <c r="J351" s="82" t="str">
        <f t="shared" si="21"/>
        <v/>
      </c>
      <c r="K351" s="82" t="str">
        <f t="shared" si="22"/>
        <v/>
      </c>
      <c r="L351" s="82" t="str">
        <f t="shared" si="23"/>
        <v/>
      </c>
      <c r="M351" s="72"/>
      <c r="N351" s="72"/>
    </row>
    <row r="352" spans="1:14">
      <c r="A352" s="73" t="str">
        <f>B352&amp;"_"&amp;COUNTIF($B$3:B352,B352)</f>
        <v>SHAKHA_37</v>
      </c>
      <c r="B352" s="74" t="s">
        <v>247</v>
      </c>
      <c r="C352" s="74" t="s">
        <v>1184</v>
      </c>
      <c r="D352" s="74" t="s">
        <v>1168</v>
      </c>
      <c r="E352" s="75">
        <v>4.07</v>
      </c>
      <c r="F352" s="72"/>
      <c r="G352" s="72"/>
      <c r="H352" s="82">
        <v>347</v>
      </c>
      <c r="I352" s="82" t="str">
        <f t="shared" si="20"/>
        <v/>
      </c>
      <c r="J352" s="82" t="str">
        <f t="shared" si="21"/>
        <v/>
      </c>
      <c r="K352" s="82" t="str">
        <f t="shared" si="22"/>
        <v/>
      </c>
      <c r="L352" s="82" t="str">
        <f t="shared" si="23"/>
        <v/>
      </c>
      <c r="M352" s="72"/>
      <c r="N352" s="72"/>
    </row>
    <row r="353" spans="1:14">
      <c r="A353" s="73" t="str">
        <f>B353&amp;"_"&amp;COUNTIF($B$3:B353,B353)</f>
        <v>SHAKHA_38</v>
      </c>
      <c r="B353" s="74" t="s">
        <v>247</v>
      </c>
      <c r="C353" s="74" t="s">
        <v>1185</v>
      </c>
      <c r="D353" s="74" t="s">
        <v>1186</v>
      </c>
      <c r="E353" s="75">
        <v>15.35</v>
      </c>
      <c r="F353" s="72"/>
      <c r="G353" s="72"/>
      <c r="H353" s="82">
        <v>348</v>
      </c>
      <c r="I353" s="82" t="str">
        <f t="shared" si="20"/>
        <v/>
      </c>
      <c r="J353" s="82" t="str">
        <f t="shared" si="21"/>
        <v/>
      </c>
      <c r="K353" s="82" t="str">
        <f t="shared" si="22"/>
        <v/>
      </c>
      <c r="L353" s="82" t="str">
        <f t="shared" si="23"/>
        <v/>
      </c>
      <c r="M353" s="72"/>
      <c r="N353" s="72"/>
    </row>
    <row r="354" spans="1:14">
      <c r="A354" s="73" t="str">
        <f>B354&amp;"_"&amp;COUNTIF($B$3:B354,B354)</f>
        <v>SHAKHA_39</v>
      </c>
      <c r="B354" s="74" t="s">
        <v>247</v>
      </c>
      <c r="C354" s="74" t="s">
        <v>1187</v>
      </c>
      <c r="D354" s="74" t="s">
        <v>1186</v>
      </c>
      <c r="E354" s="75">
        <v>13.42</v>
      </c>
      <c r="F354" s="72"/>
      <c r="G354" s="72"/>
      <c r="H354" s="82">
        <v>349</v>
      </c>
      <c r="I354" s="82" t="str">
        <f t="shared" si="20"/>
        <v/>
      </c>
      <c r="J354" s="82" t="str">
        <f t="shared" si="21"/>
        <v/>
      </c>
      <c r="K354" s="82" t="str">
        <f t="shared" si="22"/>
        <v/>
      </c>
      <c r="L354" s="82" t="str">
        <f t="shared" si="23"/>
        <v/>
      </c>
      <c r="M354" s="72"/>
      <c r="N354" s="72"/>
    </row>
    <row r="355" spans="1:14">
      <c r="A355" s="73" t="str">
        <f>B355&amp;"_"&amp;COUNTIF($B$3:B355,B355)</f>
        <v>SHAKHA_40</v>
      </c>
      <c r="B355" s="74" t="s">
        <v>247</v>
      </c>
      <c r="C355" s="74" t="s">
        <v>1188</v>
      </c>
      <c r="D355" s="74" t="s">
        <v>966</v>
      </c>
      <c r="E355" s="75">
        <v>6.9</v>
      </c>
      <c r="F355" s="72"/>
      <c r="G355" s="72"/>
      <c r="H355" s="82">
        <v>350</v>
      </c>
      <c r="I355" s="82" t="str">
        <f t="shared" si="20"/>
        <v/>
      </c>
      <c r="J355" s="82" t="str">
        <f t="shared" si="21"/>
        <v/>
      </c>
      <c r="K355" s="82" t="str">
        <f t="shared" si="22"/>
        <v/>
      </c>
      <c r="L355" s="82" t="str">
        <f t="shared" si="23"/>
        <v/>
      </c>
      <c r="M355" s="72"/>
      <c r="N355" s="72"/>
    </row>
    <row r="356" spans="1:14">
      <c r="A356" s="73" t="str">
        <f>B356&amp;"_"&amp;COUNTIF($B$3:B356,B356)</f>
        <v>SHAKHA_41</v>
      </c>
      <c r="B356" s="74" t="s">
        <v>247</v>
      </c>
      <c r="C356" s="74" t="s">
        <v>1189</v>
      </c>
      <c r="D356" s="74" t="s">
        <v>966</v>
      </c>
      <c r="E356" s="75">
        <v>7.3</v>
      </c>
      <c r="F356" s="72"/>
      <c r="G356" s="72"/>
      <c r="H356" s="82">
        <v>351</v>
      </c>
      <c r="I356" s="82" t="str">
        <f t="shared" si="20"/>
        <v/>
      </c>
      <c r="J356" s="82" t="str">
        <f t="shared" si="21"/>
        <v/>
      </c>
      <c r="K356" s="82" t="str">
        <f t="shared" si="22"/>
        <v/>
      </c>
      <c r="L356" s="82" t="str">
        <f t="shared" si="23"/>
        <v/>
      </c>
      <c r="M356" s="72"/>
      <c r="N356" s="72"/>
    </row>
    <row r="357" spans="1:14">
      <c r="A357" s="73" t="str">
        <f>B357&amp;"_"&amp;COUNTIF($B$3:B357,B357)</f>
        <v>SHAKHA _1</v>
      </c>
      <c r="B357" s="74" t="s">
        <v>72</v>
      </c>
      <c r="C357" s="74" t="s">
        <v>1190</v>
      </c>
      <c r="D357" s="74" t="s">
        <v>1191</v>
      </c>
      <c r="E357" s="75">
        <v>8</v>
      </c>
      <c r="F357" s="72"/>
      <c r="G357" s="72"/>
      <c r="H357" s="82">
        <v>352</v>
      </c>
      <c r="I357" s="82" t="str">
        <f t="shared" si="20"/>
        <v/>
      </c>
      <c r="J357" s="82" t="str">
        <f t="shared" si="21"/>
        <v/>
      </c>
      <c r="K357" s="82" t="str">
        <f t="shared" si="22"/>
        <v/>
      </c>
      <c r="L357" s="82" t="str">
        <f t="shared" si="23"/>
        <v/>
      </c>
      <c r="M357" s="72"/>
      <c r="N357" s="72"/>
    </row>
    <row r="358" spans="1:14">
      <c r="A358" s="73" t="str">
        <f>B358&amp;"_"&amp;COUNTIF($B$3:B358,B358)</f>
        <v>TIP_1</v>
      </c>
      <c r="B358" s="76" t="s">
        <v>1192</v>
      </c>
      <c r="C358" s="76" t="s">
        <v>1193</v>
      </c>
      <c r="D358" s="76" t="s">
        <v>863</v>
      </c>
      <c r="E358" s="77">
        <v>0.03</v>
      </c>
      <c r="F358" s="72"/>
      <c r="G358" s="72"/>
      <c r="H358" s="82">
        <v>353</v>
      </c>
      <c r="I358" s="82" t="str">
        <f t="shared" si="20"/>
        <v/>
      </c>
      <c r="J358" s="82" t="str">
        <f t="shared" si="21"/>
        <v/>
      </c>
      <c r="K358" s="82" t="str">
        <f t="shared" si="22"/>
        <v/>
      </c>
      <c r="L358" s="82" t="str">
        <f t="shared" si="23"/>
        <v/>
      </c>
      <c r="M358" s="72"/>
      <c r="N358" s="72"/>
    </row>
    <row r="359" spans="1:14">
      <c r="A359" s="73" t="str">
        <f>B359&amp;"_"&amp;COUNTIF($B$3:B359,B359)</f>
        <v>TIP_2</v>
      </c>
      <c r="B359" s="76" t="s">
        <v>1192</v>
      </c>
      <c r="C359" s="76" t="s">
        <v>1194</v>
      </c>
      <c r="D359" s="76" t="s">
        <v>863</v>
      </c>
      <c r="E359" s="77">
        <v>0.03</v>
      </c>
      <c r="F359" s="72"/>
      <c r="G359" s="72"/>
      <c r="H359" s="82">
        <v>354</v>
      </c>
      <c r="I359" s="82" t="str">
        <f t="shared" si="20"/>
        <v/>
      </c>
      <c r="J359" s="82" t="str">
        <f t="shared" si="21"/>
        <v/>
      </c>
      <c r="K359" s="82" t="str">
        <f t="shared" si="22"/>
        <v/>
      </c>
      <c r="L359" s="82" t="str">
        <f t="shared" si="23"/>
        <v/>
      </c>
      <c r="M359" s="72"/>
      <c r="N359" s="72"/>
    </row>
    <row r="360" spans="1:14">
      <c r="A360" s="73" t="str">
        <f>B360&amp;"_"&amp;COUNTIF($B$3:B360,B360)</f>
        <v>TIP_3</v>
      </c>
      <c r="B360" s="74" t="s">
        <v>1192</v>
      </c>
      <c r="C360" s="74" t="s">
        <v>1195</v>
      </c>
      <c r="D360" s="74" t="s">
        <v>863</v>
      </c>
      <c r="E360" s="75">
        <v>0.1</v>
      </c>
      <c r="F360" s="72"/>
      <c r="G360" s="72"/>
      <c r="H360" s="82">
        <v>355</v>
      </c>
      <c r="I360" s="82" t="str">
        <f t="shared" si="20"/>
        <v/>
      </c>
      <c r="J360" s="82" t="str">
        <f t="shared" si="21"/>
        <v/>
      </c>
      <c r="K360" s="82" t="str">
        <f t="shared" si="22"/>
        <v/>
      </c>
      <c r="L360" s="82" t="str">
        <f t="shared" si="23"/>
        <v/>
      </c>
      <c r="M360" s="72"/>
      <c r="N360" s="72"/>
    </row>
    <row r="361" spans="1:14">
      <c r="A361" s="73" t="str">
        <f>B361&amp;"_"&amp;COUNTIF($B$3:B361,B361)</f>
        <v>TIP_4</v>
      </c>
      <c r="B361" s="74" t="s">
        <v>1192</v>
      </c>
      <c r="C361" s="74" t="s">
        <v>1196</v>
      </c>
      <c r="D361" s="74" t="s">
        <v>863</v>
      </c>
      <c r="E361" s="75">
        <v>0.08</v>
      </c>
      <c r="F361" s="72"/>
      <c r="G361" s="72"/>
      <c r="H361" s="82">
        <v>356</v>
      </c>
      <c r="I361" s="82" t="str">
        <f t="shared" si="20"/>
        <v/>
      </c>
      <c r="J361" s="82" t="str">
        <f t="shared" si="21"/>
        <v/>
      </c>
      <c r="K361" s="82" t="str">
        <f t="shared" si="22"/>
        <v/>
      </c>
      <c r="L361" s="82" t="str">
        <f t="shared" si="23"/>
        <v/>
      </c>
      <c r="M361" s="72"/>
      <c r="N361" s="72"/>
    </row>
    <row r="362" spans="1:14">
      <c r="A362" s="73" t="str">
        <f>B362&amp;"_"&amp;COUNTIF($B$3:B362,B362)</f>
        <v>TIP_5</v>
      </c>
      <c r="B362" s="74" t="s">
        <v>1192</v>
      </c>
      <c r="C362" s="74" t="s">
        <v>1197</v>
      </c>
      <c r="D362" s="74" t="s">
        <v>863</v>
      </c>
      <c r="E362" s="75">
        <v>0.08</v>
      </c>
      <c r="F362" s="72"/>
      <c r="G362" s="72"/>
      <c r="H362" s="82">
        <v>357</v>
      </c>
      <c r="I362" s="82" t="str">
        <f t="shared" si="20"/>
        <v/>
      </c>
      <c r="J362" s="82" t="str">
        <f t="shared" si="21"/>
        <v/>
      </c>
      <c r="K362" s="82" t="str">
        <f t="shared" si="22"/>
        <v/>
      </c>
      <c r="L362" s="82" t="str">
        <f t="shared" si="23"/>
        <v/>
      </c>
      <c r="M362" s="72"/>
      <c r="N362" s="72"/>
    </row>
    <row r="363" spans="1:14">
      <c r="A363" s="73" t="str">
        <f>B363&amp;"_"&amp;COUNTIF($B$3:B363,B363)</f>
        <v>TIP_6</v>
      </c>
      <c r="B363" s="74" t="s">
        <v>1192</v>
      </c>
      <c r="C363" s="74" t="s">
        <v>1198</v>
      </c>
      <c r="D363" s="74" t="s">
        <v>863</v>
      </c>
      <c r="E363" s="75">
        <v>0.08</v>
      </c>
      <c r="F363" s="72"/>
      <c r="G363" s="72"/>
      <c r="H363" s="82">
        <v>358</v>
      </c>
      <c r="I363" s="82" t="str">
        <f t="shared" si="20"/>
        <v/>
      </c>
      <c r="J363" s="82" t="str">
        <f t="shared" si="21"/>
        <v/>
      </c>
      <c r="K363" s="82" t="str">
        <f t="shared" si="22"/>
        <v/>
      </c>
      <c r="L363" s="82" t="str">
        <f t="shared" si="23"/>
        <v/>
      </c>
      <c r="M363" s="72"/>
      <c r="N363" s="72"/>
    </row>
    <row r="364" spans="1:14">
      <c r="A364" s="73" t="str">
        <f>B364&amp;"_"&amp;COUNTIF($B$3:B364,B364)</f>
        <v>TIP_7</v>
      </c>
      <c r="B364" s="74" t="s">
        <v>1192</v>
      </c>
      <c r="C364" s="74" t="s">
        <v>1199</v>
      </c>
      <c r="D364" s="74" t="s">
        <v>863</v>
      </c>
      <c r="E364" s="75">
        <v>0.1</v>
      </c>
      <c r="F364" s="72"/>
      <c r="G364" s="72"/>
      <c r="H364" s="82">
        <v>359</v>
      </c>
      <c r="I364" s="82" t="str">
        <f t="shared" si="20"/>
        <v/>
      </c>
      <c r="J364" s="82" t="str">
        <f t="shared" si="21"/>
        <v/>
      </c>
      <c r="K364" s="82" t="str">
        <f t="shared" si="22"/>
        <v/>
      </c>
      <c r="L364" s="82" t="str">
        <f t="shared" si="23"/>
        <v/>
      </c>
      <c r="M364" s="72"/>
      <c r="N364" s="72"/>
    </row>
    <row r="365" spans="1:14">
      <c r="A365" s="73" t="str">
        <f>B365&amp;"_"&amp;COUNTIF($B$3:B365,B365)</f>
        <v>TIP_8</v>
      </c>
      <c r="B365" s="74" t="s">
        <v>1192</v>
      </c>
      <c r="C365" s="74" t="s">
        <v>1200</v>
      </c>
      <c r="D365" s="74" t="s">
        <v>863</v>
      </c>
      <c r="E365" s="75">
        <v>7.0000000000000007E-2</v>
      </c>
      <c r="F365" s="72"/>
      <c r="G365" s="72"/>
      <c r="H365" s="82">
        <v>360</v>
      </c>
      <c r="I365" s="82" t="str">
        <f t="shared" si="20"/>
        <v/>
      </c>
      <c r="J365" s="82" t="str">
        <f t="shared" si="21"/>
        <v/>
      </c>
      <c r="K365" s="82" t="str">
        <f t="shared" si="22"/>
        <v/>
      </c>
      <c r="L365" s="82" t="str">
        <f t="shared" si="23"/>
        <v/>
      </c>
      <c r="M365" s="72"/>
      <c r="N365" s="72"/>
    </row>
    <row r="366" spans="1:14">
      <c r="A366" s="73" t="str">
        <f>B366&amp;"_"&amp;COUNTIF($B$3:B366,B366)</f>
        <v>TIP_9</v>
      </c>
      <c r="B366" s="74" t="s">
        <v>1192</v>
      </c>
      <c r="C366" s="74" t="s">
        <v>1201</v>
      </c>
      <c r="D366" s="74" t="s">
        <v>863</v>
      </c>
      <c r="E366" s="75">
        <v>0.05</v>
      </c>
      <c r="F366" s="72"/>
      <c r="G366" s="72"/>
      <c r="H366" s="82">
        <v>361</v>
      </c>
      <c r="I366" s="82" t="str">
        <f t="shared" si="20"/>
        <v/>
      </c>
      <c r="J366" s="82" t="str">
        <f t="shared" si="21"/>
        <v/>
      </c>
      <c r="K366" s="82" t="str">
        <f t="shared" si="22"/>
        <v/>
      </c>
      <c r="L366" s="82" t="str">
        <f t="shared" si="23"/>
        <v/>
      </c>
      <c r="M366" s="72"/>
      <c r="N366" s="72"/>
    </row>
    <row r="367" spans="1:14">
      <c r="A367" s="73" t="str">
        <f>B367&amp;"_"&amp;COUNTIF($B$3:B367,B367)</f>
        <v>TIP_10</v>
      </c>
      <c r="B367" s="74" t="s">
        <v>1192</v>
      </c>
      <c r="C367" s="74" t="s">
        <v>1202</v>
      </c>
      <c r="D367" s="74" t="s">
        <v>863</v>
      </c>
      <c r="E367" s="75">
        <v>0.08</v>
      </c>
      <c r="F367" s="72"/>
      <c r="G367" s="72"/>
      <c r="H367" s="82">
        <v>362</v>
      </c>
      <c r="I367" s="82" t="str">
        <f t="shared" si="20"/>
        <v/>
      </c>
      <c r="J367" s="82" t="str">
        <f t="shared" si="21"/>
        <v/>
      </c>
      <c r="K367" s="82" t="str">
        <f t="shared" si="22"/>
        <v/>
      </c>
      <c r="L367" s="82" t="str">
        <f t="shared" si="23"/>
        <v/>
      </c>
      <c r="M367" s="72"/>
      <c r="N367" s="72"/>
    </row>
    <row r="368" spans="1:14">
      <c r="A368" s="73" t="str">
        <f>B368&amp;"_"&amp;COUNTIF($B$3:B368,B368)</f>
        <v>TIP_11</v>
      </c>
      <c r="B368" s="74" t="s">
        <v>1192</v>
      </c>
      <c r="C368" s="74" t="s">
        <v>1203</v>
      </c>
      <c r="D368" s="74" t="s">
        <v>863</v>
      </c>
      <c r="E368" s="75">
        <v>7.0000000000000007E-2</v>
      </c>
      <c r="F368" s="72"/>
      <c r="G368" s="72"/>
      <c r="H368" s="82">
        <v>363</v>
      </c>
      <c r="I368" s="82" t="str">
        <f t="shared" si="20"/>
        <v/>
      </c>
      <c r="J368" s="82" t="str">
        <f t="shared" si="21"/>
        <v/>
      </c>
      <c r="K368" s="82" t="str">
        <f t="shared" si="22"/>
        <v/>
      </c>
      <c r="L368" s="82" t="str">
        <f t="shared" si="23"/>
        <v/>
      </c>
      <c r="M368" s="72"/>
      <c r="N368" s="72"/>
    </row>
    <row r="369" spans="1:14">
      <c r="A369" s="73" t="str">
        <f>B369&amp;"_"&amp;COUNTIF($B$3:B369,B369)</f>
        <v>TIP_12</v>
      </c>
      <c r="B369" s="74" t="s">
        <v>1192</v>
      </c>
      <c r="C369" s="74" t="s">
        <v>1204</v>
      </c>
      <c r="D369" s="74" t="s">
        <v>863</v>
      </c>
      <c r="E369" s="75">
        <v>0.06</v>
      </c>
      <c r="F369" s="72"/>
      <c r="G369" s="72"/>
      <c r="H369" s="82">
        <v>364</v>
      </c>
      <c r="I369" s="82" t="str">
        <f t="shared" si="20"/>
        <v/>
      </c>
      <c r="J369" s="82" t="str">
        <f t="shared" si="21"/>
        <v/>
      </c>
      <c r="K369" s="82" t="str">
        <f t="shared" si="22"/>
        <v/>
      </c>
      <c r="L369" s="82" t="str">
        <f t="shared" si="23"/>
        <v/>
      </c>
      <c r="M369" s="72"/>
      <c r="N369" s="72"/>
    </row>
    <row r="370" spans="1:14">
      <c r="A370" s="73" t="str">
        <f>B370&amp;"_"&amp;COUNTIF($B$3:B370,B370)</f>
        <v>TIP_13</v>
      </c>
      <c r="B370" s="74" t="s">
        <v>1192</v>
      </c>
      <c r="C370" s="74" t="s">
        <v>1205</v>
      </c>
      <c r="D370" s="74" t="s">
        <v>863</v>
      </c>
      <c r="E370" s="75">
        <v>0.06</v>
      </c>
      <c r="F370" s="72"/>
      <c r="G370" s="72"/>
      <c r="H370" s="82">
        <v>365</v>
      </c>
      <c r="I370" s="82" t="str">
        <f t="shared" si="20"/>
        <v/>
      </c>
      <c r="J370" s="82" t="str">
        <f t="shared" si="21"/>
        <v/>
      </c>
      <c r="K370" s="82" t="str">
        <f t="shared" si="22"/>
        <v/>
      </c>
      <c r="L370" s="82" t="str">
        <f t="shared" si="23"/>
        <v/>
      </c>
      <c r="M370" s="72"/>
      <c r="N370" s="72"/>
    </row>
    <row r="371" spans="1:14">
      <c r="A371" s="73" t="str">
        <f>B371&amp;"_"&amp;COUNTIF($B$3:B371,B371)</f>
        <v>TIP_14</v>
      </c>
      <c r="B371" s="74" t="s">
        <v>1192</v>
      </c>
      <c r="C371" s="74" t="s">
        <v>1206</v>
      </c>
      <c r="D371" s="74" t="s">
        <v>863</v>
      </c>
      <c r="E371" s="75">
        <v>7.0000000000000007E-2</v>
      </c>
      <c r="F371" s="72"/>
      <c r="G371" s="72"/>
      <c r="H371" s="82">
        <v>366</v>
      </c>
      <c r="I371" s="82" t="str">
        <f t="shared" si="20"/>
        <v/>
      </c>
      <c r="J371" s="82" t="str">
        <f t="shared" si="21"/>
        <v/>
      </c>
      <c r="K371" s="82" t="str">
        <f t="shared" si="22"/>
        <v/>
      </c>
      <c r="L371" s="82" t="str">
        <f t="shared" si="23"/>
        <v/>
      </c>
      <c r="M371" s="72"/>
      <c r="N371" s="72"/>
    </row>
    <row r="372" spans="1:14">
      <c r="A372" s="73" t="str">
        <f>B372&amp;"_"&amp;COUNTIF($B$3:B372,B372)</f>
        <v>TIP_15</v>
      </c>
      <c r="B372" s="74" t="s">
        <v>1192</v>
      </c>
      <c r="C372" s="74" t="s">
        <v>1207</v>
      </c>
      <c r="D372" s="74" t="s">
        <v>863</v>
      </c>
      <c r="E372" s="75">
        <v>0.1</v>
      </c>
      <c r="F372" s="72"/>
      <c r="G372" s="72"/>
      <c r="H372" s="82">
        <v>367</v>
      </c>
      <c r="I372" s="82" t="str">
        <f t="shared" si="20"/>
        <v/>
      </c>
      <c r="J372" s="82" t="str">
        <f t="shared" si="21"/>
        <v/>
      </c>
      <c r="K372" s="82" t="str">
        <f t="shared" si="22"/>
        <v/>
      </c>
      <c r="L372" s="82" t="str">
        <f t="shared" si="23"/>
        <v/>
      </c>
      <c r="M372" s="72"/>
      <c r="N372" s="72"/>
    </row>
    <row r="373" spans="1:14">
      <c r="A373" s="73" t="str">
        <f>B373&amp;"_"&amp;COUNTIF($B$3:B373,B373)</f>
        <v>TIP_16</v>
      </c>
      <c r="B373" s="74" t="s">
        <v>1192</v>
      </c>
      <c r="C373" s="74" t="s">
        <v>1208</v>
      </c>
      <c r="D373" s="74" t="s">
        <v>863</v>
      </c>
      <c r="E373" s="75">
        <v>7.0000000000000007E-2</v>
      </c>
      <c r="F373" s="72"/>
      <c r="G373" s="72"/>
      <c r="H373" s="82">
        <v>368</v>
      </c>
      <c r="I373" s="82" t="str">
        <f t="shared" si="20"/>
        <v/>
      </c>
      <c r="J373" s="82" t="str">
        <f t="shared" si="21"/>
        <v/>
      </c>
      <c r="K373" s="82" t="str">
        <f t="shared" si="22"/>
        <v/>
      </c>
      <c r="L373" s="82" t="str">
        <f t="shared" si="23"/>
        <v/>
      </c>
      <c r="M373" s="72"/>
      <c r="N373" s="72"/>
    </row>
    <row r="374" spans="1:14">
      <c r="A374" s="73" t="str">
        <f>B374&amp;"_"&amp;COUNTIF($B$3:B374,B374)</f>
        <v>TIP_17</v>
      </c>
      <c r="B374" s="74" t="s">
        <v>1192</v>
      </c>
      <c r="C374" s="74" t="s">
        <v>1209</v>
      </c>
      <c r="D374" s="74" t="s">
        <v>863</v>
      </c>
      <c r="E374" s="75">
        <v>0.08</v>
      </c>
      <c r="F374" s="72"/>
      <c r="G374" s="72"/>
      <c r="H374" s="82">
        <v>369</v>
      </c>
      <c r="I374" s="82" t="str">
        <f t="shared" si="20"/>
        <v/>
      </c>
      <c r="J374" s="82" t="str">
        <f t="shared" si="21"/>
        <v/>
      </c>
      <c r="K374" s="82" t="str">
        <f t="shared" si="22"/>
        <v/>
      </c>
      <c r="L374" s="82" t="str">
        <f t="shared" si="23"/>
        <v/>
      </c>
      <c r="M374" s="72"/>
      <c r="N374" s="72"/>
    </row>
    <row r="375" spans="1:14">
      <c r="A375" s="73" t="str">
        <f>B375&amp;"_"&amp;COUNTIF($B$3:B375,B375)</f>
        <v>TIP_18</v>
      </c>
      <c r="B375" s="74" t="s">
        <v>1192</v>
      </c>
      <c r="C375" s="74" t="s">
        <v>1210</v>
      </c>
      <c r="D375" s="74" t="s">
        <v>863</v>
      </c>
      <c r="E375" s="75">
        <v>0.1</v>
      </c>
      <c r="F375" s="72"/>
      <c r="G375" s="72"/>
      <c r="H375" s="82">
        <v>370</v>
      </c>
      <c r="I375" s="82" t="str">
        <f t="shared" si="20"/>
        <v/>
      </c>
      <c r="J375" s="82" t="str">
        <f t="shared" si="21"/>
        <v/>
      </c>
      <c r="K375" s="82" t="str">
        <f t="shared" si="22"/>
        <v/>
      </c>
      <c r="L375" s="82" t="str">
        <f t="shared" si="23"/>
        <v/>
      </c>
      <c r="M375" s="72"/>
      <c r="N375" s="72"/>
    </row>
    <row r="376" spans="1:14">
      <c r="A376" s="73" t="str">
        <f>B376&amp;"_"&amp;COUNTIF($B$3:B376,B376)</f>
        <v>TIP_19</v>
      </c>
      <c r="B376" s="74" t="s">
        <v>1192</v>
      </c>
      <c r="C376" s="74" t="s">
        <v>1211</v>
      </c>
      <c r="D376" s="74" t="s">
        <v>863</v>
      </c>
      <c r="E376" s="75">
        <v>0.08</v>
      </c>
      <c r="F376" s="72"/>
      <c r="G376" s="72"/>
      <c r="H376" s="82">
        <v>371</v>
      </c>
      <c r="I376" s="82" t="str">
        <f t="shared" si="20"/>
        <v/>
      </c>
      <c r="J376" s="82" t="str">
        <f t="shared" si="21"/>
        <v/>
      </c>
      <c r="K376" s="82" t="str">
        <f t="shared" si="22"/>
        <v/>
      </c>
      <c r="L376" s="82" t="str">
        <f t="shared" si="23"/>
        <v/>
      </c>
      <c r="M376" s="72"/>
      <c r="N376" s="72"/>
    </row>
    <row r="377" spans="1:14">
      <c r="A377" s="73" t="str">
        <f>B377&amp;"_"&amp;COUNTIF($B$3:B377,B377)</f>
        <v>TIP_20</v>
      </c>
      <c r="B377" s="74" t="s">
        <v>1192</v>
      </c>
      <c r="C377" s="74" t="s">
        <v>1212</v>
      </c>
      <c r="D377" s="74" t="s">
        <v>863</v>
      </c>
      <c r="E377" s="75">
        <v>0.08</v>
      </c>
      <c r="F377" s="72"/>
      <c r="G377" s="72"/>
      <c r="H377" s="82">
        <v>372</v>
      </c>
      <c r="I377" s="82" t="str">
        <f t="shared" si="20"/>
        <v/>
      </c>
      <c r="J377" s="82" t="str">
        <f t="shared" si="21"/>
        <v/>
      </c>
      <c r="K377" s="82" t="str">
        <f t="shared" si="22"/>
        <v/>
      </c>
      <c r="L377" s="82" t="str">
        <f t="shared" si="23"/>
        <v/>
      </c>
      <c r="M377" s="72"/>
      <c r="N377" s="72"/>
    </row>
    <row r="378" spans="1:14">
      <c r="A378" s="73" t="str">
        <f>B378&amp;"_"&amp;COUNTIF($B$3:B378,B378)</f>
        <v>TIP_21</v>
      </c>
      <c r="B378" s="74" t="s">
        <v>1192</v>
      </c>
      <c r="C378" s="74" t="s">
        <v>1213</v>
      </c>
      <c r="D378" s="74" t="s">
        <v>863</v>
      </c>
      <c r="E378" s="75">
        <v>0.08</v>
      </c>
      <c r="F378" s="72"/>
      <c r="G378" s="72"/>
      <c r="H378" s="82">
        <v>373</v>
      </c>
      <c r="I378" s="82" t="str">
        <f t="shared" si="20"/>
        <v/>
      </c>
      <c r="J378" s="82" t="str">
        <f t="shared" si="21"/>
        <v/>
      </c>
      <c r="K378" s="82" t="str">
        <f t="shared" si="22"/>
        <v/>
      </c>
      <c r="L378" s="82" t="str">
        <f t="shared" si="23"/>
        <v/>
      </c>
      <c r="M378" s="72"/>
      <c r="N378" s="72"/>
    </row>
    <row r="379" spans="1:14">
      <c r="A379" s="73" t="str">
        <f>B379&amp;"_"&amp;COUNTIF($B$3:B379,B379)</f>
        <v>TIP_22</v>
      </c>
      <c r="B379" s="74" t="s">
        <v>1192</v>
      </c>
      <c r="C379" s="74" t="s">
        <v>1214</v>
      </c>
      <c r="D379" s="74" t="s">
        <v>863</v>
      </c>
      <c r="E379" s="75">
        <v>0.1</v>
      </c>
      <c r="F379" s="72"/>
      <c r="G379" s="72"/>
      <c r="H379" s="82">
        <v>374</v>
      </c>
      <c r="I379" s="82" t="str">
        <f t="shared" si="20"/>
        <v/>
      </c>
      <c r="J379" s="82" t="str">
        <f t="shared" si="21"/>
        <v/>
      </c>
      <c r="K379" s="82" t="str">
        <f t="shared" si="22"/>
        <v/>
      </c>
      <c r="L379" s="82" t="str">
        <f t="shared" si="23"/>
        <v/>
      </c>
      <c r="M379" s="72"/>
      <c r="N379" s="72"/>
    </row>
    <row r="380" spans="1:14">
      <c r="A380" s="73" t="str">
        <f>B380&amp;"_"&amp;COUNTIF($B$3:B380,B380)</f>
        <v>LOCKET_1</v>
      </c>
      <c r="B380" s="74" t="s">
        <v>140</v>
      </c>
      <c r="C380" s="74" t="s">
        <v>1215</v>
      </c>
      <c r="D380" s="74" t="s">
        <v>1138</v>
      </c>
      <c r="E380" s="75">
        <v>3.65</v>
      </c>
      <c r="F380" s="72"/>
      <c r="G380" s="72"/>
      <c r="H380" s="82">
        <v>375</v>
      </c>
      <c r="I380" s="82" t="str">
        <f t="shared" si="20"/>
        <v/>
      </c>
      <c r="J380" s="82" t="str">
        <f t="shared" si="21"/>
        <v/>
      </c>
      <c r="K380" s="82" t="str">
        <f t="shared" si="22"/>
        <v/>
      </c>
      <c r="L380" s="82" t="str">
        <f t="shared" si="23"/>
        <v/>
      </c>
      <c r="M380" s="72"/>
      <c r="N380" s="72"/>
    </row>
    <row r="381" spans="1:14">
      <c r="A381" s="73" t="str">
        <f>B381&amp;"_"&amp;COUNTIF($B$3:B381,B381)</f>
        <v>LOCKET_2</v>
      </c>
      <c r="B381" s="74" t="s">
        <v>140</v>
      </c>
      <c r="C381" s="74" t="s">
        <v>1216</v>
      </c>
      <c r="D381" s="74" t="s">
        <v>1138</v>
      </c>
      <c r="E381" s="75">
        <v>7.08</v>
      </c>
      <c r="F381" s="72"/>
      <c r="G381" s="72"/>
      <c r="H381" s="82">
        <v>376</v>
      </c>
      <c r="I381" s="82" t="str">
        <f t="shared" si="20"/>
        <v/>
      </c>
      <c r="J381" s="82" t="str">
        <f t="shared" si="21"/>
        <v/>
      </c>
      <c r="K381" s="82" t="str">
        <f t="shared" si="22"/>
        <v/>
      </c>
      <c r="L381" s="82" t="str">
        <f t="shared" si="23"/>
        <v/>
      </c>
      <c r="M381" s="72"/>
      <c r="N381" s="72"/>
    </row>
    <row r="382" spans="1:14">
      <c r="A382" s="73" t="str">
        <f>B382&amp;"_"&amp;COUNTIF($B$3:B382,B382)</f>
        <v>LOCKET_3</v>
      </c>
      <c r="B382" s="74" t="s">
        <v>140</v>
      </c>
      <c r="C382" s="74" t="s">
        <v>1217</v>
      </c>
      <c r="D382" s="74" t="s">
        <v>1138</v>
      </c>
      <c r="E382" s="75">
        <v>3.61</v>
      </c>
      <c r="F382" s="72"/>
      <c r="G382" s="72"/>
      <c r="H382" s="82">
        <v>377</v>
      </c>
      <c r="I382" s="82" t="str">
        <f t="shared" si="20"/>
        <v/>
      </c>
      <c r="J382" s="82" t="str">
        <f t="shared" si="21"/>
        <v/>
      </c>
      <c r="K382" s="82" t="str">
        <f t="shared" si="22"/>
        <v/>
      </c>
      <c r="L382" s="82" t="str">
        <f t="shared" si="23"/>
        <v/>
      </c>
      <c r="M382" s="72"/>
      <c r="N382" s="72"/>
    </row>
    <row r="383" spans="1:14">
      <c r="A383" s="73" t="str">
        <f>B383&amp;"_"&amp;COUNTIF($B$3:B383,B383)</f>
        <v>LOCKET_4</v>
      </c>
      <c r="B383" s="74" t="s">
        <v>140</v>
      </c>
      <c r="C383" s="74" t="s">
        <v>1218</v>
      </c>
      <c r="D383" s="74" t="s">
        <v>1138</v>
      </c>
      <c r="E383" s="75">
        <v>5.28</v>
      </c>
      <c r="F383" s="72"/>
      <c r="G383" s="72"/>
      <c r="H383" s="82">
        <v>378</v>
      </c>
      <c r="I383" s="82" t="str">
        <f t="shared" si="20"/>
        <v/>
      </c>
      <c r="J383" s="82" t="str">
        <f t="shared" si="21"/>
        <v/>
      </c>
      <c r="K383" s="82" t="str">
        <f t="shared" si="22"/>
        <v/>
      </c>
      <c r="L383" s="82" t="str">
        <f t="shared" si="23"/>
        <v/>
      </c>
      <c r="M383" s="72"/>
      <c r="N383" s="72"/>
    </row>
    <row r="384" spans="1:14">
      <c r="A384" s="73" t="str">
        <f>B384&amp;"_"&amp;COUNTIF($B$3:B384,B384)</f>
        <v>LOCKET_5</v>
      </c>
      <c r="B384" s="74" t="s">
        <v>140</v>
      </c>
      <c r="C384" s="74" t="s">
        <v>1219</v>
      </c>
      <c r="D384" s="74" t="s">
        <v>1138</v>
      </c>
      <c r="E384" s="75">
        <v>4.3</v>
      </c>
      <c r="F384" s="72"/>
      <c r="G384" s="72"/>
      <c r="H384" s="82">
        <v>379</v>
      </c>
      <c r="I384" s="82" t="str">
        <f t="shared" si="20"/>
        <v/>
      </c>
      <c r="J384" s="82" t="str">
        <f t="shared" si="21"/>
        <v/>
      </c>
      <c r="K384" s="82" t="str">
        <f t="shared" si="22"/>
        <v/>
      </c>
      <c r="L384" s="82" t="str">
        <f t="shared" si="23"/>
        <v/>
      </c>
      <c r="M384" s="72"/>
      <c r="N384" s="72"/>
    </row>
    <row r="385" spans="1:14">
      <c r="A385" s="73" t="str">
        <f>B385&amp;"_"&amp;COUNTIF($B$3:B385,B385)</f>
        <v>LOCKET_6</v>
      </c>
      <c r="B385" s="74" t="s">
        <v>140</v>
      </c>
      <c r="C385" s="74" t="s">
        <v>1220</v>
      </c>
      <c r="D385" s="74" t="s">
        <v>988</v>
      </c>
      <c r="E385" s="75">
        <v>2.61</v>
      </c>
      <c r="F385" s="72"/>
      <c r="G385" s="72"/>
      <c r="H385" s="82">
        <v>380</v>
      </c>
      <c r="I385" s="82" t="str">
        <f t="shared" si="20"/>
        <v/>
      </c>
      <c r="J385" s="82" t="str">
        <f t="shared" si="21"/>
        <v/>
      </c>
      <c r="K385" s="82" t="str">
        <f t="shared" si="22"/>
        <v/>
      </c>
      <c r="L385" s="82" t="str">
        <f t="shared" si="23"/>
        <v/>
      </c>
      <c r="M385" s="72"/>
      <c r="N385" s="72"/>
    </row>
    <row r="386" spans="1:14">
      <c r="A386" s="73" t="str">
        <f>B386&amp;"_"&amp;COUNTIF($B$3:B386,B386)</f>
        <v>LOCKET_7</v>
      </c>
      <c r="B386" s="74" t="s">
        <v>140</v>
      </c>
      <c r="C386" s="74" t="s">
        <v>1221</v>
      </c>
      <c r="D386" s="74" t="s">
        <v>988</v>
      </c>
      <c r="E386" s="75">
        <v>2.75</v>
      </c>
      <c r="F386" s="72"/>
      <c r="G386" s="72"/>
      <c r="H386" s="82">
        <v>381</v>
      </c>
      <c r="I386" s="82" t="str">
        <f t="shared" si="20"/>
        <v/>
      </c>
      <c r="J386" s="82" t="str">
        <f t="shared" si="21"/>
        <v/>
      </c>
      <c r="K386" s="82" t="str">
        <f t="shared" si="22"/>
        <v/>
      </c>
      <c r="L386" s="82" t="str">
        <f t="shared" si="23"/>
        <v/>
      </c>
      <c r="M386" s="72"/>
      <c r="N386" s="72"/>
    </row>
    <row r="387" spans="1:14">
      <c r="A387" s="73" t="str">
        <f>B387&amp;"_"&amp;COUNTIF($B$3:B387,B387)</f>
        <v>LOCKET_8</v>
      </c>
      <c r="B387" s="74" t="s">
        <v>140</v>
      </c>
      <c r="C387" s="74" t="s">
        <v>1222</v>
      </c>
      <c r="D387" s="74" t="s">
        <v>988</v>
      </c>
      <c r="E387" s="75">
        <v>2.27</v>
      </c>
      <c r="F387" s="72"/>
      <c r="G387" s="72"/>
      <c r="H387" s="82">
        <v>382</v>
      </c>
      <c r="I387" s="82" t="str">
        <f t="shared" si="20"/>
        <v/>
      </c>
      <c r="J387" s="82" t="str">
        <f t="shared" si="21"/>
        <v/>
      </c>
      <c r="K387" s="82" t="str">
        <f t="shared" si="22"/>
        <v/>
      </c>
      <c r="L387" s="82" t="str">
        <f t="shared" si="23"/>
        <v/>
      </c>
      <c r="M387" s="72"/>
      <c r="N387" s="72"/>
    </row>
    <row r="388" spans="1:14">
      <c r="A388" s="73" t="str">
        <f>B388&amp;"_"&amp;COUNTIF($B$3:B388,B388)</f>
        <v>LOCKET_9</v>
      </c>
      <c r="B388" s="74" t="s">
        <v>140</v>
      </c>
      <c r="C388" s="74" t="s">
        <v>1223</v>
      </c>
      <c r="D388" s="74" t="s">
        <v>1138</v>
      </c>
      <c r="E388" s="75">
        <v>2.76</v>
      </c>
      <c r="F388" s="72"/>
      <c r="G388" s="72"/>
      <c r="H388" s="82">
        <v>383</v>
      </c>
      <c r="I388" s="82" t="str">
        <f t="shared" si="20"/>
        <v/>
      </c>
      <c r="J388" s="82" t="str">
        <f t="shared" si="21"/>
        <v/>
      </c>
      <c r="K388" s="82" t="str">
        <f t="shared" si="22"/>
        <v/>
      </c>
      <c r="L388" s="82" t="str">
        <f t="shared" si="23"/>
        <v/>
      </c>
      <c r="M388" s="72"/>
      <c r="N388" s="72"/>
    </row>
    <row r="389" spans="1:14">
      <c r="A389" s="73" t="str">
        <f>B389&amp;"_"&amp;COUNTIF($B$3:B389,B389)</f>
        <v>LOCKET_10</v>
      </c>
      <c r="B389" s="74" t="s">
        <v>140</v>
      </c>
      <c r="C389" s="74" t="s">
        <v>1224</v>
      </c>
      <c r="D389" s="74" t="s">
        <v>1138</v>
      </c>
      <c r="E389" s="75">
        <v>2.62</v>
      </c>
      <c r="F389" s="72"/>
      <c r="G389" s="72"/>
      <c r="H389" s="82">
        <v>384</v>
      </c>
      <c r="I389" s="82" t="str">
        <f t="shared" si="20"/>
        <v/>
      </c>
      <c r="J389" s="82" t="str">
        <f t="shared" si="21"/>
        <v/>
      </c>
      <c r="K389" s="82" t="str">
        <f t="shared" si="22"/>
        <v/>
      </c>
      <c r="L389" s="82" t="str">
        <f t="shared" si="23"/>
        <v/>
      </c>
      <c r="M389" s="72"/>
      <c r="N389" s="72"/>
    </row>
    <row r="390" spans="1:14">
      <c r="A390" s="73" t="str">
        <f>B390&amp;"_"&amp;COUNTIF($B$3:B390,B390)</f>
        <v>LOCKET_11</v>
      </c>
      <c r="B390" s="74" t="s">
        <v>140</v>
      </c>
      <c r="C390" s="74" t="s">
        <v>1225</v>
      </c>
      <c r="D390" s="74" t="s">
        <v>988</v>
      </c>
      <c r="E390" s="75">
        <v>1.45</v>
      </c>
      <c r="F390" s="72"/>
      <c r="G390" s="72"/>
      <c r="H390" s="82">
        <v>385</v>
      </c>
      <c r="I390" s="82" t="str">
        <f t="shared" si="20"/>
        <v/>
      </c>
      <c r="J390" s="82" t="str">
        <f t="shared" si="21"/>
        <v/>
      </c>
      <c r="K390" s="82" t="str">
        <f t="shared" si="22"/>
        <v/>
      </c>
      <c r="L390" s="82" t="str">
        <f t="shared" si="23"/>
        <v/>
      </c>
      <c r="M390" s="72"/>
      <c r="N390" s="72"/>
    </row>
    <row r="391" spans="1:14">
      <c r="A391" s="73" t="str">
        <f>B391&amp;"_"&amp;COUNTIF($B$3:B391,B391)</f>
        <v>LOCKET_12</v>
      </c>
      <c r="B391" s="74" t="s">
        <v>140</v>
      </c>
      <c r="C391" s="74" t="s">
        <v>1226</v>
      </c>
      <c r="D391" s="74" t="s">
        <v>1138</v>
      </c>
      <c r="E391" s="75">
        <v>1.73</v>
      </c>
      <c r="F391" s="72"/>
      <c r="G391" s="72"/>
      <c r="H391" s="82">
        <v>386</v>
      </c>
      <c r="I391" s="82" t="str">
        <f t="shared" ref="I391:I454" si="24">IFERROR(VLOOKUP($I$3&amp;"_"&amp;$H391,$A$2:$E$620,2,0),"")</f>
        <v/>
      </c>
      <c r="J391" s="82" t="str">
        <f t="shared" ref="J391:J454" si="25">IFERROR(VLOOKUP($I$3&amp;"_"&amp;$H391,$A$2:$E$620,3,0),"")</f>
        <v/>
      </c>
      <c r="K391" s="82" t="str">
        <f t="shared" ref="K391:K454" si="26">IFERROR(VLOOKUP($I$3&amp;"_"&amp;$H391,$A$2:$E$620,4,0),"")</f>
        <v/>
      </c>
      <c r="L391" s="82" t="str">
        <f t="shared" ref="L391:L454" si="27">IFERROR(VLOOKUP($I$3&amp;"_"&amp;$H391,$A$2:$E$620,5,0),"")</f>
        <v/>
      </c>
      <c r="M391" s="72"/>
      <c r="N391" s="72"/>
    </row>
    <row r="392" spans="1:14">
      <c r="A392" s="73" t="str">
        <f>B392&amp;"_"&amp;COUNTIF($B$3:B392,B392)</f>
        <v>LOCKET_13</v>
      </c>
      <c r="B392" s="74" t="s">
        <v>140</v>
      </c>
      <c r="C392" s="74" t="s">
        <v>1227</v>
      </c>
      <c r="D392" s="74" t="s">
        <v>1138</v>
      </c>
      <c r="E392" s="75">
        <v>2.76</v>
      </c>
      <c r="F392" s="72"/>
      <c r="G392" s="72"/>
      <c r="H392" s="82">
        <v>387</v>
      </c>
      <c r="I392" s="82" t="str">
        <f t="shared" si="24"/>
        <v/>
      </c>
      <c r="J392" s="82" t="str">
        <f t="shared" si="25"/>
        <v/>
      </c>
      <c r="K392" s="82" t="str">
        <f t="shared" si="26"/>
        <v/>
      </c>
      <c r="L392" s="82" t="str">
        <f t="shared" si="27"/>
        <v/>
      </c>
      <c r="M392" s="72"/>
      <c r="N392" s="72"/>
    </row>
    <row r="393" spans="1:14">
      <c r="A393" s="73" t="str">
        <f>B393&amp;"_"&amp;COUNTIF($B$3:B393,B393)</f>
        <v>LOCKET_14</v>
      </c>
      <c r="B393" s="74" t="s">
        <v>140</v>
      </c>
      <c r="C393" s="74" t="s">
        <v>1228</v>
      </c>
      <c r="D393" s="74" t="s">
        <v>1138</v>
      </c>
      <c r="E393" s="75">
        <v>5.09</v>
      </c>
      <c r="F393" s="72"/>
      <c r="G393" s="72"/>
      <c r="H393" s="82">
        <v>388</v>
      </c>
      <c r="I393" s="82" t="str">
        <f t="shared" si="24"/>
        <v/>
      </c>
      <c r="J393" s="82" t="str">
        <f t="shared" si="25"/>
        <v/>
      </c>
      <c r="K393" s="82" t="str">
        <f t="shared" si="26"/>
        <v/>
      </c>
      <c r="L393" s="82" t="str">
        <f t="shared" si="27"/>
        <v/>
      </c>
      <c r="M393" s="72"/>
      <c r="N393" s="72"/>
    </row>
    <row r="394" spans="1:14">
      <c r="A394" s="73" t="str">
        <f>B394&amp;"_"&amp;COUNTIF($B$3:B394,B394)</f>
        <v>LOCKET_15</v>
      </c>
      <c r="B394" s="74" t="s">
        <v>140</v>
      </c>
      <c r="C394" s="74" t="s">
        <v>1229</v>
      </c>
      <c r="D394" s="74" t="s">
        <v>1138</v>
      </c>
      <c r="E394" s="75">
        <v>3.93</v>
      </c>
      <c r="F394" s="72"/>
      <c r="G394" s="72"/>
      <c r="H394" s="82">
        <v>389</v>
      </c>
      <c r="I394" s="82" t="str">
        <f t="shared" si="24"/>
        <v/>
      </c>
      <c r="J394" s="82" t="str">
        <f t="shared" si="25"/>
        <v/>
      </c>
      <c r="K394" s="82" t="str">
        <f t="shared" si="26"/>
        <v/>
      </c>
      <c r="L394" s="82" t="str">
        <f t="shared" si="27"/>
        <v/>
      </c>
      <c r="M394" s="72"/>
      <c r="N394" s="72"/>
    </row>
    <row r="395" spans="1:14">
      <c r="A395" s="73" t="str">
        <f>B395&amp;"_"&amp;COUNTIF($B$3:B395,B395)</f>
        <v>LOCKET_16</v>
      </c>
      <c r="B395" s="74" t="s">
        <v>140</v>
      </c>
      <c r="C395" s="74" t="s">
        <v>1230</v>
      </c>
      <c r="D395" s="74" t="s">
        <v>1138</v>
      </c>
      <c r="E395" s="75">
        <v>3.62</v>
      </c>
      <c r="F395" s="72"/>
      <c r="G395" s="72"/>
      <c r="H395" s="82">
        <v>390</v>
      </c>
      <c r="I395" s="82" t="str">
        <f t="shared" si="24"/>
        <v/>
      </c>
      <c r="J395" s="82" t="str">
        <f t="shared" si="25"/>
        <v/>
      </c>
      <c r="K395" s="82" t="str">
        <f t="shared" si="26"/>
        <v/>
      </c>
      <c r="L395" s="82" t="str">
        <f t="shared" si="27"/>
        <v/>
      </c>
      <c r="M395" s="72"/>
      <c r="N395" s="72"/>
    </row>
    <row r="396" spans="1:14">
      <c r="A396" s="73" t="str">
        <f>B396&amp;"_"&amp;COUNTIF($B$3:B396,B396)</f>
        <v>LOCKET_17</v>
      </c>
      <c r="B396" s="74" t="s">
        <v>140</v>
      </c>
      <c r="C396" s="74" t="s">
        <v>1231</v>
      </c>
      <c r="D396" s="74" t="s">
        <v>1138</v>
      </c>
      <c r="E396" s="75">
        <v>5.27</v>
      </c>
      <c r="F396" s="72"/>
      <c r="G396" s="72"/>
      <c r="H396" s="82">
        <v>391</v>
      </c>
      <c r="I396" s="82" t="str">
        <f t="shared" si="24"/>
        <v/>
      </c>
      <c r="J396" s="82" t="str">
        <f t="shared" si="25"/>
        <v/>
      </c>
      <c r="K396" s="82" t="str">
        <f t="shared" si="26"/>
        <v/>
      </c>
      <c r="L396" s="82" t="str">
        <f t="shared" si="27"/>
        <v/>
      </c>
      <c r="M396" s="72"/>
      <c r="N396" s="72"/>
    </row>
    <row r="397" spans="1:14">
      <c r="A397" s="73" t="str">
        <f>B397&amp;"_"&amp;COUNTIF($B$3:B397,B397)</f>
        <v>LOCKET_18</v>
      </c>
      <c r="B397" s="74" t="s">
        <v>140</v>
      </c>
      <c r="C397" s="74" t="s">
        <v>1232</v>
      </c>
      <c r="D397" s="74" t="s">
        <v>1138</v>
      </c>
      <c r="E397" s="75">
        <v>4.0999999999999996</v>
      </c>
      <c r="F397" s="72"/>
      <c r="G397" s="72"/>
      <c r="H397" s="82">
        <v>392</v>
      </c>
      <c r="I397" s="82" t="str">
        <f t="shared" si="24"/>
        <v/>
      </c>
      <c r="J397" s="82" t="str">
        <f t="shared" si="25"/>
        <v/>
      </c>
      <c r="K397" s="82" t="str">
        <f t="shared" si="26"/>
        <v/>
      </c>
      <c r="L397" s="82" t="str">
        <f t="shared" si="27"/>
        <v/>
      </c>
      <c r="M397" s="72"/>
      <c r="N397" s="72"/>
    </row>
    <row r="398" spans="1:14">
      <c r="A398" s="73" t="str">
        <f>B398&amp;"_"&amp;COUNTIF($B$3:B398,B398)</f>
        <v>LOCKET_19</v>
      </c>
      <c r="B398" s="74" t="s">
        <v>140</v>
      </c>
      <c r="C398" s="74" t="s">
        <v>1233</v>
      </c>
      <c r="D398" s="74" t="s">
        <v>988</v>
      </c>
      <c r="E398" s="75">
        <v>2.81</v>
      </c>
      <c r="F398" s="72"/>
      <c r="G398" s="72"/>
      <c r="H398" s="82">
        <v>393</v>
      </c>
      <c r="I398" s="82" t="str">
        <f t="shared" si="24"/>
        <v/>
      </c>
      <c r="J398" s="82" t="str">
        <f t="shared" si="25"/>
        <v/>
      </c>
      <c r="K398" s="82" t="str">
        <f t="shared" si="26"/>
        <v/>
      </c>
      <c r="L398" s="82" t="str">
        <f t="shared" si="27"/>
        <v/>
      </c>
      <c r="M398" s="72"/>
      <c r="N398" s="72"/>
    </row>
    <row r="399" spans="1:14">
      <c r="A399" s="73" t="str">
        <f>B399&amp;"_"&amp;COUNTIF($B$3:B399,B399)</f>
        <v>LOCKET_20</v>
      </c>
      <c r="B399" s="74" t="s">
        <v>140</v>
      </c>
      <c r="C399" s="74" t="s">
        <v>1234</v>
      </c>
      <c r="D399" s="74" t="s">
        <v>1138</v>
      </c>
      <c r="E399" s="75">
        <v>2.15</v>
      </c>
      <c r="F399" s="72"/>
      <c r="G399" s="72"/>
      <c r="H399" s="82">
        <v>394</v>
      </c>
      <c r="I399" s="82" t="str">
        <f t="shared" si="24"/>
        <v/>
      </c>
      <c r="J399" s="82" t="str">
        <f t="shared" si="25"/>
        <v/>
      </c>
      <c r="K399" s="82" t="str">
        <f t="shared" si="26"/>
        <v/>
      </c>
      <c r="L399" s="82" t="str">
        <f t="shared" si="27"/>
        <v/>
      </c>
      <c r="M399" s="72"/>
      <c r="N399" s="72"/>
    </row>
    <row r="400" spans="1:14">
      <c r="A400" s="73" t="str">
        <f>B400&amp;"_"&amp;COUNTIF($B$3:B400,B400)</f>
        <v>LOCKET_21</v>
      </c>
      <c r="B400" s="74" t="s">
        <v>140</v>
      </c>
      <c r="C400" s="74" t="s">
        <v>1235</v>
      </c>
      <c r="D400" s="74" t="s">
        <v>1138</v>
      </c>
      <c r="E400" s="75">
        <v>3.21</v>
      </c>
      <c r="F400" s="72"/>
      <c r="G400" s="72"/>
      <c r="H400" s="82">
        <v>395</v>
      </c>
      <c r="I400" s="82" t="str">
        <f t="shared" si="24"/>
        <v/>
      </c>
      <c r="J400" s="82" t="str">
        <f t="shared" si="25"/>
        <v/>
      </c>
      <c r="K400" s="82" t="str">
        <f t="shared" si="26"/>
        <v/>
      </c>
      <c r="L400" s="82" t="str">
        <f t="shared" si="27"/>
        <v/>
      </c>
      <c r="M400" s="72"/>
      <c r="N400" s="72"/>
    </row>
    <row r="401" spans="1:14">
      <c r="A401" s="73" t="str">
        <f>B401&amp;"_"&amp;COUNTIF($B$3:B401,B401)</f>
        <v>LOCKET_22</v>
      </c>
      <c r="B401" s="74" t="s">
        <v>140</v>
      </c>
      <c r="C401" s="74" t="s">
        <v>1236</v>
      </c>
      <c r="D401" s="74" t="s">
        <v>1138</v>
      </c>
      <c r="E401" s="75">
        <v>1.54</v>
      </c>
      <c r="F401" s="72"/>
      <c r="G401" s="72"/>
      <c r="H401" s="82">
        <v>396</v>
      </c>
      <c r="I401" s="82" t="str">
        <f t="shared" si="24"/>
        <v/>
      </c>
      <c r="J401" s="82" t="str">
        <f t="shared" si="25"/>
        <v/>
      </c>
      <c r="K401" s="82" t="str">
        <f t="shared" si="26"/>
        <v/>
      </c>
      <c r="L401" s="82" t="str">
        <f t="shared" si="27"/>
        <v/>
      </c>
      <c r="M401" s="72"/>
      <c r="N401" s="72"/>
    </row>
    <row r="402" spans="1:14">
      <c r="A402" s="73" t="str">
        <f>B402&amp;"_"&amp;COUNTIF($B$3:B402,B402)</f>
        <v>LOCKET_23</v>
      </c>
      <c r="B402" s="74" t="s">
        <v>140</v>
      </c>
      <c r="C402" s="74" t="s">
        <v>1237</v>
      </c>
      <c r="D402" s="74" t="s">
        <v>1154</v>
      </c>
      <c r="E402" s="75">
        <v>1.02</v>
      </c>
      <c r="F402" s="72"/>
      <c r="G402" s="72"/>
      <c r="H402" s="82">
        <v>397</v>
      </c>
      <c r="I402" s="82" t="str">
        <f t="shared" si="24"/>
        <v/>
      </c>
      <c r="J402" s="82" t="str">
        <f t="shared" si="25"/>
        <v/>
      </c>
      <c r="K402" s="82" t="str">
        <f t="shared" si="26"/>
        <v/>
      </c>
      <c r="L402" s="82" t="str">
        <f t="shared" si="27"/>
        <v/>
      </c>
      <c r="M402" s="72"/>
      <c r="N402" s="72"/>
    </row>
    <row r="403" spans="1:14">
      <c r="A403" s="73" t="str">
        <f>B403&amp;"_"&amp;COUNTIF($B$3:B403,B403)</f>
        <v>LOCKET_24</v>
      </c>
      <c r="B403" s="74" t="s">
        <v>140</v>
      </c>
      <c r="C403" s="74" t="s">
        <v>1238</v>
      </c>
      <c r="D403" s="74" t="s">
        <v>1138</v>
      </c>
      <c r="E403" s="75">
        <v>8.25</v>
      </c>
      <c r="F403" s="72"/>
      <c r="G403" s="72"/>
      <c r="H403" s="82">
        <v>398</v>
      </c>
      <c r="I403" s="82" t="str">
        <f t="shared" si="24"/>
        <v/>
      </c>
      <c r="J403" s="82" t="str">
        <f t="shared" si="25"/>
        <v/>
      </c>
      <c r="K403" s="82" t="str">
        <f t="shared" si="26"/>
        <v/>
      </c>
      <c r="L403" s="82" t="str">
        <f t="shared" si="27"/>
        <v/>
      </c>
      <c r="M403" s="72"/>
      <c r="N403" s="72"/>
    </row>
    <row r="404" spans="1:14">
      <c r="A404" s="73" t="str">
        <f>B404&amp;"_"&amp;COUNTIF($B$3:B404,B404)</f>
        <v>LOCKET_25</v>
      </c>
      <c r="B404" s="74" t="s">
        <v>140</v>
      </c>
      <c r="C404" s="74" t="s">
        <v>1239</v>
      </c>
      <c r="D404" s="74" t="s">
        <v>864</v>
      </c>
      <c r="E404" s="75">
        <v>1.1499999999999999</v>
      </c>
      <c r="F404" s="72"/>
      <c r="G404" s="72"/>
      <c r="H404" s="82">
        <v>399</v>
      </c>
      <c r="I404" s="82" t="str">
        <f t="shared" si="24"/>
        <v/>
      </c>
      <c r="J404" s="82" t="str">
        <f t="shared" si="25"/>
        <v/>
      </c>
      <c r="K404" s="82" t="str">
        <f t="shared" si="26"/>
        <v/>
      </c>
      <c r="L404" s="82" t="str">
        <f t="shared" si="27"/>
        <v/>
      </c>
      <c r="M404" s="72"/>
      <c r="N404" s="72"/>
    </row>
    <row r="405" spans="1:14">
      <c r="A405" s="73" t="str">
        <f>B405&amp;"_"&amp;COUNTIF($B$3:B405,B405)</f>
        <v>LOCKET_26</v>
      </c>
      <c r="B405" s="74" t="s">
        <v>140</v>
      </c>
      <c r="C405" s="74" t="s">
        <v>1240</v>
      </c>
      <c r="D405" s="74" t="s">
        <v>1138</v>
      </c>
      <c r="E405" s="75">
        <v>21.47</v>
      </c>
      <c r="F405" s="72"/>
      <c r="G405" s="72"/>
      <c r="H405" s="82">
        <v>400</v>
      </c>
      <c r="I405" s="82" t="str">
        <f t="shared" si="24"/>
        <v/>
      </c>
      <c r="J405" s="82" t="str">
        <f t="shared" si="25"/>
        <v/>
      </c>
      <c r="K405" s="82" t="str">
        <f t="shared" si="26"/>
        <v/>
      </c>
      <c r="L405" s="82" t="str">
        <f t="shared" si="27"/>
        <v/>
      </c>
      <c r="M405" s="72"/>
      <c r="N405" s="72"/>
    </row>
    <row r="406" spans="1:14">
      <c r="A406" s="73" t="str">
        <f>B406&amp;"_"&amp;COUNTIF($B$3:B406,B406)</f>
        <v>LOCKET_27</v>
      </c>
      <c r="B406" s="74" t="s">
        <v>140</v>
      </c>
      <c r="C406" s="74" t="s">
        <v>1241</v>
      </c>
      <c r="D406" s="74" t="s">
        <v>858</v>
      </c>
      <c r="E406" s="75">
        <v>1.98</v>
      </c>
      <c r="F406" s="72"/>
      <c r="G406" s="72"/>
      <c r="H406" s="82">
        <v>401</v>
      </c>
      <c r="I406" s="82" t="str">
        <f t="shared" si="24"/>
        <v/>
      </c>
      <c r="J406" s="82" t="str">
        <f t="shared" si="25"/>
        <v/>
      </c>
      <c r="K406" s="82" t="str">
        <f t="shared" si="26"/>
        <v/>
      </c>
      <c r="L406" s="82" t="str">
        <f t="shared" si="27"/>
        <v/>
      </c>
      <c r="M406" s="72"/>
      <c r="N406" s="72"/>
    </row>
    <row r="407" spans="1:14">
      <c r="A407" s="73" t="str">
        <f>B407&amp;"_"&amp;COUNTIF($B$3:B407,B407)</f>
        <v>LOCKET_28</v>
      </c>
      <c r="B407" s="74" t="s">
        <v>140</v>
      </c>
      <c r="C407" s="74" t="s">
        <v>1242</v>
      </c>
      <c r="D407" s="74" t="s">
        <v>1138</v>
      </c>
      <c r="E407" s="75">
        <v>2.34</v>
      </c>
      <c r="F407" s="72"/>
      <c r="G407" s="72"/>
      <c r="H407" s="82">
        <v>402</v>
      </c>
      <c r="I407" s="82" t="str">
        <f t="shared" si="24"/>
        <v/>
      </c>
      <c r="J407" s="82" t="str">
        <f t="shared" si="25"/>
        <v/>
      </c>
      <c r="K407" s="82" t="str">
        <f t="shared" si="26"/>
        <v/>
      </c>
      <c r="L407" s="82" t="str">
        <f t="shared" si="27"/>
        <v/>
      </c>
      <c r="M407" s="72"/>
      <c r="N407" s="72"/>
    </row>
    <row r="408" spans="1:14">
      <c r="A408" s="73" t="str">
        <f>B408&amp;"_"&amp;COUNTIF($B$3:B408,B408)</f>
        <v>LOCKET_29</v>
      </c>
      <c r="B408" s="74" t="s">
        <v>140</v>
      </c>
      <c r="C408" s="74" t="s">
        <v>1243</v>
      </c>
      <c r="D408" s="74" t="s">
        <v>885</v>
      </c>
      <c r="E408" s="75">
        <v>1.96</v>
      </c>
      <c r="F408" s="72"/>
      <c r="G408" s="72"/>
      <c r="H408" s="82">
        <v>403</v>
      </c>
      <c r="I408" s="82" t="str">
        <f t="shared" si="24"/>
        <v/>
      </c>
      <c r="J408" s="82" t="str">
        <f t="shared" si="25"/>
        <v/>
      </c>
      <c r="K408" s="82" t="str">
        <f t="shared" si="26"/>
        <v/>
      </c>
      <c r="L408" s="82" t="str">
        <f t="shared" si="27"/>
        <v/>
      </c>
      <c r="M408" s="72"/>
      <c r="N408" s="72"/>
    </row>
    <row r="409" spans="1:14">
      <c r="A409" s="73" t="str">
        <f>B409&amp;"_"&amp;COUNTIF($B$3:B409,B409)</f>
        <v>LOCKET_30</v>
      </c>
      <c r="B409" s="74" t="s">
        <v>140</v>
      </c>
      <c r="C409" s="74" t="s">
        <v>1244</v>
      </c>
      <c r="D409" s="74" t="s">
        <v>863</v>
      </c>
      <c r="E409" s="75">
        <v>1.22</v>
      </c>
      <c r="F409" s="72"/>
      <c r="G409" s="72"/>
      <c r="H409" s="82">
        <v>404</v>
      </c>
      <c r="I409" s="82" t="str">
        <f t="shared" si="24"/>
        <v/>
      </c>
      <c r="J409" s="82" t="str">
        <f t="shared" si="25"/>
        <v/>
      </c>
      <c r="K409" s="82" t="str">
        <f t="shared" si="26"/>
        <v/>
      </c>
      <c r="L409" s="82" t="str">
        <f t="shared" si="27"/>
        <v/>
      </c>
      <c r="M409" s="72"/>
      <c r="N409" s="72"/>
    </row>
    <row r="410" spans="1:14">
      <c r="A410" s="73" t="str">
        <f>B410&amp;"_"&amp;COUNTIF($B$3:B410,B410)</f>
        <v>LOCKET_31</v>
      </c>
      <c r="B410" s="74" t="s">
        <v>140</v>
      </c>
      <c r="C410" s="74" t="s">
        <v>1245</v>
      </c>
      <c r="D410" s="74" t="s">
        <v>1138</v>
      </c>
      <c r="E410" s="75">
        <v>2.78</v>
      </c>
      <c r="F410" s="72"/>
      <c r="G410" s="72"/>
      <c r="H410" s="82">
        <v>405</v>
      </c>
      <c r="I410" s="82" t="str">
        <f t="shared" si="24"/>
        <v/>
      </c>
      <c r="J410" s="82" t="str">
        <f t="shared" si="25"/>
        <v/>
      </c>
      <c r="K410" s="82" t="str">
        <f t="shared" si="26"/>
        <v/>
      </c>
      <c r="L410" s="82" t="str">
        <f t="shared" si="27"/>
        <v/>
      </c>
      <c r="M410" s="72"/>
      <c r="N410" s="72"/>
    </row>
    <row r="411" spans="1:14">
      <c r="A411" s="73" t="str">
        <f>B411&amp;"_"&amp;COUNTIF($B$3:B411,B411)</f>
        <v>LOCKET_32</v>
      </c>
      <c r="B411" s="74" t="s">
        <v>140</v>
      </c>
      <c r="C411" s="74" t="s">
        <v>1246</v>
      </c>
      <c r="D411" s="74" t="s">
        <v>836</v>
      </c>
      <c r="E411" s="75">
        <v>5.92</v>
      </c>
      <c r="F411" s="72"/>
      <c r="G411" s="72"/>
      <c r="H411" s="82">
        <v>406</v>
      </c>
      <c r="I411" s="82" t="str">
        <f t="shared" si="24"/>
        <v/>
      </c>
      <c r="J411" s="82" t="str">
        <f t="shared" si="25"/>
        <v/>
      </c>
      <c r="K411" s="82" t="str">
        <f t="shared" si="26"/>
        <v/>
      </c>
      <c r="L411" s="82" t="str">
        <f t="shared" si="27"/>
        <v/>
      </c>
      <c r="M411" s="72"/>
      <c r="N411" s="72"/>
    </row>
    <row r="412" spans="1:14">
      <c r="A412" s="73" t="str">
        <f>B412&amp;"_"&amp;COUNTIF($B$3:B412,B412)</f>
        <v>LOCKET_33</v>
      </c>
      <c r="B412" s="74" t="s">
        <v>140</v>
      </c>
      <c r="C412" s="74" t="s">
        <v>1247</v>
      </c>
      <c r="D412" s="74" t="s">
        <v>836</v>
      </c>
      <c r="E412" s="75">
        <v>3.36</v>
      </c>
      <c r="F412" s="72"/>
      <c r="G412" s="72"/>
      <c r="H412" s="82">
        <v>407</v>
      </c>
      <c r="I412" s="82" t="str">
        <f t="shared" si="24"/>
        <v/>
      </c>
      <c r="J412" s="82" t="str">
        <f t="shared" si="25"/>
        <v/>
      </c>
      <c r="K412" s="82" t="str">
        <f t="shared" si="26"/>
        <v/>
      </c>
      <c r="L412" s="82" t="str">
        <f t="shared" si="27"/>
        <v/>
      </c>
      <c r="M412" s="72"/>
      <c r="N412" s="72"/>
    </row>
    <row r="413" spans="1:14">
      <c r="A413" s="73" t="str">
        <f>B413&amp;"_"&amp;COUNTIF($B$3:B413,B413)</f>
        <v>LOCKET_34</v>
      </c>
      <c r="B413" s="74" t="s">
        <v>140</v>
      </c>
      <c r="C413" s="74" t="s">
        <v>1248</v>
      </c>
      <c r="D413" s="74" t="s">
        <v>836</v>
      </c>
      <c r="E413" s="75">
        <v>1.87</v>
      </c>
      <c r="F413" s="72"/>
      <c r="G413" s="72"/>
      <c r="H413" s="82">
        <v>408</v>
      </c>
      <c r="I413" s="82" t="str">
        <f t="shared" si="24"/>
        <v/>
      </c>
      <c r="J413" s="82" t="str">
        <f t="shared" si="25"/>
        <v/>
      </c>
      <c r="K413" s="82" t="str">
        <f t="shared" si="26"/>
        <v/>
      </c>
      <c r="L413" s="82" t="str">
        <f t="shared" si="27"/>
        <v/>
      </c>
      <c r="M413" s="72"/>
      <c r="N413" s="72"/>
    </row>
    <row r="414" spans="1:14">
      <c r="A414" s="73" t="str">
        <f>B414&amp;"_"&amp;COUNTIF($B$3:B414,B414)</f>
        <v>LOCKET_35</v>
      </c>
      <c r="B414" s="74" t="s">
        <v>140</v>
      </c>
      <c r="C414" s="74" t="s">
        <v>1249</v>
      </c>
      <c r="D414" s="74" t="s">
        <v>1138</v>
      </c>
      <c r="E414" s="75">
        <v>1.48</v>
      </c>
      <c r="F414" s="72"/>
      <c r="G414" s="72"/>
      <c r="H414" s="82">
        <v>409</v>
      </c>
      <c r="I414" s="82" t="str">
        <f t="shared" si="24"/>
        <v/>
      </c>
      <c r="J414" s="82" t="str">
        <f t="shared" si="25"/>
        <v/>
      </c>
      <c r="K414" s="82" t="str">
        <f t="shared" si="26"/>
        <v/>
      </c>
      <c r="L414" s="82" t="str">
        <f t="shared" si="27"/>
        <v/>
      </c>
      <c r="M414" s="72"/>
      <c r="N414" s="72"/>
    </row>
    <row r="415" spans="1:14">
      <c r="A415" s="73" t="str">
        <f>B415&amp;"_"&amp;COUNTIF($B$3:B415,B415)</f>
        <v>LOCKET_36</v>
      </c>
      <c r="B415" s="74" t="s">
        <v>140</v>
      </c>
      <c r="C415" s="74" t="s">
        <v>1250</v>
      </c>
      <c r="D415" s="74" t="s">
        <v>1138</v>
      </c>
      <c r="E415" s="75">
        <v>1.87</v>
      </c>
      <c r="F415" s="72"/>
      <c r="G415" s="72"/>
      <c r="H415" s="82">
        <v>410</v>
      </c>
      <c r="I415" s="82" t="str">
        <f t="shared" si="24"/>
        <v/>
      </c>
      <c r="J415" s="82" t="str">
        <f t="shared" si="25"/>
        <v/>
      </c>
      <c r="K415" s="82" t="str">
        <f t="shared" si="26"/>
        <v/>
      </c>
      <c r="L415" s="82" t="str">
        <f t="shared" si="27"/>
        <v/>
      </c>
      <c r="M415" s="72"/>
      <c r="N415" s="72"/>
    </row>
    <row r="416" spans="1:14">
      <c r="A416" s="73" t="str">
        <f>B416&amp;"_"&amp;COUNTIF($B$3:B416,B416)</f>
        <v>LOCKET_37</v>
      </c>
      <c r="B416" s="74" t="s">
        <v>140</v>
      </c>
      <c r="C416" s="74" t="s">
        <v>1251</v>
      </c>
      <c r="D416" s="74" t="s">
        <v>858</v>
      </c>
      <c r="E416" s="75">
        <v>2.7</v>
      </c>
      <c r="F416" s="72"/>
      <c r="G416" s="72"/>
      <c r="H416" s="82">
        <v>411</v>
      </c>
      <c r="I416" s="82" t="str">
        <f t="shared" si="24"/>
        <v/>
      </c>
      <c r="J416" s="82" t="str">
        <f t="shared" si="25"/>
        <v/>
      </c>
      <c r="K416" s="82" t="str">
        <f t="shared" si="26"/>
        <v/>
      </c>
      <c r="L416" s="82" t="str">
        <f t="shared" si="27"/>
        <v/>
      </c>
      <c r="M416" s="72"/>
      <c r="N416" s="72"/>
    </row>
    <row r="417" spans="1:14">
      <c r="A417" s="73" t="str">
        <f>B417&amp;"_"&amp;COUNTIF($B$3:B417,B417)</f>
        <v>LOCKET_38</v>
      </c>
      <c r="B417" s="74" t="s">
        <v>140</v>
      </c>
      <c r="C417" s="74" t="s">
        <v>1252</v>
      </c>
      <c r="D417" s="74" t="s">
        <v>863</v>
      </c>
      <c r="E417" s="75">
        <v>5.94</v>
      </c>
      <c r="F417" s="72"/>
      <c r="G417" s="72"/>
      <c r="H417" s="82">
        <v>412</v>
      </c>
      <c r="I417" s="82" t="str">
        <f t="shared" si="24"/>
        <v/>
      </c>
      <c r="J417" s="82" t="str">
        <f t="shared" si="25"/>
        <v/>
      </c>
      <c r="K417" s="82" t="str">
        <f t="shared" si="26"/>
        <v/>
      </c>
      <c r="L417" s="82" t="str">
        <f t="shared" si="27"/>
        <v/>
      </c>
      <c r="M417" s="72"/>
      <c r="N417" s="72"/>
    </row>
    <row r="418" spans="1:14">
      <c r="A418" s="73" t="str">
        <f>B418&amp;"_"&amp;COUNTIF($B$3:B418,B418)</f>
        <v>LOCKET_39</v>
      </c>
      <c r="B418" s="74" t="s">
        <v>140</v>
      </c>
      <c r="C418" s="74" t="s">
        <v>1253</v>
      </c>
      <c r="D418" s="74" t="s">
        <v>863</v>
      </c>
      <c r="E418" s="75">
        <v>1.34</v>
      </c>
      <c r="F418" s="72"/>
      <c r="G418" s="72"/>
      <c r="H418" s="82">
        <v>413</v>
      </c>
      <c r="I418" s="82" t="str">
        <f t="shared" si="24"/>
        <v/>
      </c>
      <c r="J418" s="82" t="str">
        <f t="shared" si="25"/>
        <v/>
      </c>
      <c r="K418" s="82" t="str">
        <f t="shared" si="26"/>
        <v/>
      </c>
      <c r="L418" s="82" t="str">
        <f t="shared" si="27"/>
        <v/>
      </c>
      <c r="M418" s="72"/>
      <c r="N418" s="72"/>
    </row>
    <row r="419" spans="1:14">
      <c r="A419" s="73" t="str">
        <f>B419&amp;"_"&amp;COUNTIF($B$3:B419,B419)</f>
        <v>LOCKET_40</v>
      </c>
      <c r="B419" s="74" t="s">
        <v>140</v>
      </c>
      <c r="C419" s="74" t="s">
        <v>1254</v>
      </c>
      <c r="D419" s="74" t="s">
        <v>852</v>
      </c>
      <c r="E419" s="75">
        <v>1.8</v>
      </c>
      <c r="F419" s="72"/>
      <c r="G419" s="72"/>
      <c r="H419" s="82">
        <v>414</v>
      </c>
      <c r="I419" s="82" t="str">
        <f t="shared" si="24"/>
        <v/>
      </c>
      <c r="J419" s="82" t="str">
        <f t="shared" si="25"/>
        <v/>
      </c>
      <c r="K419" s="82" t="str">
        <f t="shared" si="26"/>
        <v/>
      </c>
      <c r="L419" s="82" t="str">
        <f t="shared" si="27"/>
        <v/>
      </c>
      <c r="M419" s="72"/>
      <c r="N419" s="72"/>
    </row>
    <row r="420" spans="1:14">
      <c r="A420" s="73" t="str">
        <f>B420&amp;"_"&amp;COUNTIF($B$3:B420,B420)</f>
        <v>LOCKET_41</v>
      </c>
      <c r="B420" s="74" t="s">
        <v>140</v>
      </c>
      <c r="C420" s="74" t="s">
        <v>1255</v>
      </c>
      <c r="D420" s="74" t="s">
        <v>858</v>
      </c>
      <c r="E420" s="75">
        <v>2.0299999999999998</v>
      </c>
      <c r="F420" s="72"/>
      <c r="G420" s="72"/>
      <c r="H420" s="82">
        <v>415</v>
      </c>
      <c r="I420" s="82" t="str">
        <f t="shared" si="24"/>
        <v/>
      </c>
      <c r="J420" s="82" t="str">
        <f t="shared" si="25"/>
        <v/>
      </c>
      <c r="K420" s="82" t="str">
        <f t="shared" si="26"/>
        <v/>
      </c>
      <c r="L420" s="82" t="str">
        <f t="shared" si="27"/>
        <v/>
      </c>
      <c r="M420" s="72"/>
      <c r="N420" s="72"/>
    </row>
    <row r="421" spans="1:14">
      <c r="A421" s="73" t="str">
        <f>B421&amp;"_"&amp;COUNTIF($B$3:B421,B421)</f>
        <v>LOCKET_42</v>
      </c>
      <c r="B421" s="74" t="s">
        <v>140</v>
      </c>
      <c r="C421" s="74" t="s">
        <v>1256</v>
      </c>
      <c r="D421" s="74" t="s">
        <v>858</v>
      </c>
      <c r="E421" s="75">
        <v>2.2200000000000002</v>
      </c>
      <c r="F421" s="72"/>
      <c r="G421" s="72"/>
      <c r="H421" s="82">
        <v>416</v>
      </c>
      <c r="I421" s="82" t="str">
        <f t="shared" si="24"/>
        <v/>
      </c>
      <c r="J421" s="82" t="str">
        <f t="shared" si="25"/>
        <v/>
      </c>
      <c r="K421" s="82" t="str">
        <f t="shared" si="26"/>
        <v/>
      </c>
      <c r="L421" s="82" t="str">
        <f t="shared" si="27"/>
        <v/>
      </c>
      <c r="M421" s="72"/>
      <c r="N421" s="72"/>
    </row>
    <row r="422" spans="1:14">
      <c r="A422" s="73" t="str">
        <f>B422&amp;"_"&amp;COUNTIF($B$3:B422,B422)</f>
        <v>LOCKET_43</v>
      </c>
      <c r="B422" s="74" t="s">
        <v>140</v>
      </c>
      <c r="C422" s="74" t="s">
        <v>1257</v>
      </c>
      <c r="D422" s="74" t="s">
        <v>858</v>
      </c>
      <c r="E422" s="75">
        <v>1.56</v>
      </c>
      <c r="F422" s="72"/>
      <c r="G422" s="72"/>
      <c r="H422" s="82">
        <v>417</v>
      </c>
      <c r="I422" s="82" t="str">
        <f t="shared" si="24"/>
        <v/>
      </c>
      <c r="J422" s="82" t="str">
        <f t="shared" si="25"/>
        <v/>
      </c>
      <c r="K422" s="82" t="str">
        <f t="shared" si="26"/>
        <v/>
      </c>
      <c r="L422" s="82" t="str">
        <f t="shared" si="27"/>
        <v/>
      </c>
      <c r="M422" s="72"/>
      <c r="N422" s="72"/>
    </row>
    <row r="423" spans="1:14">
      <c r="A423" s="73" t="str">
        <f>B423&amp;"_"&amp;COUNTIF($B$3:B423,B423)</f>
        <v>LOCKET_44</v>
      </c>
      <c r="B423" s="74" t="s">
        <v>140</v>
      </c>
      <c r="C423" s="74" t="s">
        <v>1258</v>
      </c>
      <c r="D423" s="74" t="s">
        <v>867</v>
      </c>
      <c r="E423" s="75">
        <v>3.35</v>
      </c>
      <c r="F423" s="72"/>
      <c r="G423" s="72"/>
      <c r="H423" s="82">
        <v>418</v>
      </c>
      <c r="I423" s="82" t="str">
        <f t="shared" si="24"/>
        <v/>
      </c>
      <c r="J423" s="82" t="str">
        <f t="shared" si="25"/>
        <v/>
      </c>
      <c r="K423" s="82" t="str">
        <f t="shared" si="26"/>
        <v/>
      </c>
      <c r="L423" s="82" t="str">
        <f t="shared" si="27"/>
        <v/>
      </c>
      <c r="M423" s="72"/>
      <c r="N423" s="72"/>
    </row>
    <row r="424" spans="1:14">
      <c r="A424" s="73" t="str">
        <f>B424&amp;"_"&amp;COUNTIF($B$3:B424,B424)</f>
        <v>LOCKET_45</v>
      </c>
      <c r="B424" s="74" t="s">
        <v>140</v>
      </c>
      <c r="C424" s="74" t="s">
        <v>1259</v>
      </c>
      <c r="D424" s="74" t="s">
        <v>867</v>
      </c>
      <c r="E424" s="75">
        <v>3.34</v>
      </c>
      <c r="F424" s="72"/>
      <c r="G424" s="72"/>
      <c r="H424" s="82">
        <v>419</v>
      </c>
      <c r="I424" s="82" t="str">
        <f t="shared" si="24"/>
        <v/>
      </c>
      <c r="J424" s="82" t="str">
        <f t="shared" si="25"/>
        <v/>
      </c>
      <c r="K424" s="82" t="str">
        <f t="shared" si="26"/>
        <v/>
      </c>
      <c r="L424" s="82" t="str">
        <f t="shared" si="27"/>
        <v/>
      </c>
      <c r="M424" s="72"/>
      <c r="N424" s="72"/>
    </row>
    <row r="425" spans="1:14">
      <c r="A425" s="73" t="str">
        <f>B425&amp;"_"&amp;COUNTIF($B$3:B425,B425)</f>
        <v>LOCKET_46</v>
      </c>
      <c r="B425" s="74" t="s">
        <v>140</v>
      </c>
      <c r="C425" s="74" t="s">
        <v>1260</v>
      </c>
      <c r="D425" s="74" t="s">
        <v>867</v>
      </c>
      <c r="E425" s="75">
        <v>4.0199999999999996</v>
      </c>
      <c r="F425" s="72"/>
      <c r="G425" s="72"/>
      <c r="H425" s="82">
        <v>420</v>
      </c>
      <c r="I425" s="82" t="str">
        <f t="shared" si="24"/>
        <v/>
      </c>
      <c r="J425" s="82" t="str">
        <f t="shared" si="25"/>
        <v/>
      </c>
      <c r="K425" s="82" t="str">
        <f t="shared" si="26"/>
        <v/>
      </c>
      <c r="L425" s="82" t="str">
        <f t="shared" si="27"/>
        <v/>
      </c>
      <c r="M425" s="72"/>
      <c r="N425" s="72"/>
    </row>
    <row r="426" spans="1:14">
      <c r="A426" s="73" t="str">
        <f>B426&amp;"_"&amp;COUNTIF($B$3:B426,B426)</f>
        <v>LOCKET_47</v>
      </c>
      <c r="B426" s="74" t="s">
        <v>140</v>
      </c>
      <c r="C426" s="74" t="s">
        <v>1261</v>
      </c>
      <c r="D426" s="74" t="s">
        <v>867</v>
      </c>
      <c r="E426" s="75">
        <v>3.4</v>
      </c>
      <c r="F426" s="72"/>
      <c r="G426" s="72"/>
      <c r="H426" s="82">
        <v>421</v>
      </c>
      <c r="I426" s="82" t="str">
        <f t="shared" si="24"/>
        <v/>
      </c>
      <c r="J426" s="82" t="str">
        <f t="shared" si="25"/>
        <v/>
      </c>
      <c r="K426" s="82" t="str">
        <f t="shared" si="26"/>
        <v/>
      </c>
      <c r="L426" s="82" t="str">
        <f t="shared" si="27"/>
        <v/>
      </c>
      <c r="M426" s="72"/>
      <c r="N426" s="72"/>
    </row>
    <row r="427" spans="1:14">
      <c r="A427" s="73" t="str">
        <f>B427&amp;"_"&amp;COUNTIF($B$3:B427,B427)</f>
        <v>LOCKET_48</v>
      </c>
      <c r="B427" s="74" t="s">
        <v>140</v>
      </c>
      <c r="C427" s="74" t="s">
        <v>1262</v>
      </c>
      <c r="D427" s="74" t="s">
        <v>863</v>
      </c>
      <c r="E427" s="75">
        <v>2.06</v>
      </c>
      <c r="F427" s="72"/>
      <c r="G427" s="72"/>
      <c r="H427" s="82">
        <v>422</v>
      </c>
      <c r="I427" s="82" t="str">
        <f t="shared" si="24"/>
        <v/>
      </c>
      <c r="J427" s="82" t="str">
        <f t="shared" si="25"/>
        <v/>
      </c>
      <c r="K427" s="82" t="str">
        <f t="shared" si="26"/>
        <v/>
      </c>
      <c r="L427" s="82" t="str">
        <f t="shared" si="27"/>
        <v/>
      </c>
      <c r="M427" s="72"/>
      <c r="N427" s="72"/>
    </row>
    <row r="428" spans="1:14">
      <c r="A428" s="73" t="str">
        <f>B428&amp;"_"&amp;COUNTIF($B$3:B428,B428)</f>
        <v>LOCKET_49</v>
      </c>
      <c r="B428" s="74" t="s">
        <v>140</v>
      </c>
      <c r="C428" s="74" t="s">
        <v>1263</v>
      </c>
      <c r="D428" s="74" t="s">
        <v>858</v>
      </c>
      <c r="E428" s="75">
        <v>7.04</v>
      </c>
      <c r="F428" s="72"/>
      <c r="G428" s="72"/>
      <c r="H428" s="82">
        <v>423</v>
      </c>
      <c r="I428" s="82" t="str">
        <f t="shared" si="24"/>
        <v/>
      </c>
      <c r="J428" s="82" t="str">
        <f t="shared" si="25"/>
        <v/>
      </c>
      <c r="K428" s="82" t="str">
        <f t="shared" si="26"/>
        <v/>
      </c>
      <c r="L428" s="82" t="str">
        <f t="shared" si="27"/>
        <v/>
      </c>
      <c r="M428" s="72"/>
      <c r="N428" s="72"/>
    </row>
    <row r="429" spans="1:14">
      <c r="A429" s="73" t="str">
        <f>B429&amp;"_"&amp;COUNTIF($B$3:B429,B429)</f>
        <v>LOCKET_50</v>
      </c>
      <c r="B429" s="74" t="s">
        <v>140</v>
      </c>
      <c r="C429" s="74" t="s">
        <v>1264</v>
      </c>
      <c r="D429" s="74" t="s">
        <v>858</v>
      </c>
      <c r="E429" s="75">
        <v>7.9</v>
      </c>
      <c r="F429" s="72"/>
      <c r="G429" s="72"/>
      <c r="H429" s="82">
        <v>424</v>
      </c>
      <c r="I429" s="82" t="str">
        <f t="shared" si="24"/>
        <v/>
      </c>
      <c r="J429" s="82" t="str">
        <f t="shared" si="25"/>
        <v/>
      </c>
      <c r="K429" s="82" t="str">
        <f t="shared" si="26"/>
        <v/>
      </c>
      <c r="L429" s="82" t="str">
        <f t="shared" si="27"/>
        <v/>
      </c>
      <c r="M429" s="72"/>
      <c r="N429" s="72"/>
    </row>
    <row r="430" spans="1:14">
      <c r="A430" s="73" t="str">
        <f>B430&amp;"_"&amp;COUNTIF($B$3:B430,B430)</f>
        <v>LOCKET_51</v>
      </c>
      <c r="B430" s="74" t="s">
        <v>140</v>
      </c>
      <c r="C430" s="74" t="s">
        <v>1265</v>
      </c>
      <c r="D430" s="74" t="s">
        <v>1138</v>
      </c>
      <c r="E430" s="75">
        <v>3.36</v>
      </c>
      <c r="F430" s="72"/>
      <c r="G430" s="72"/>
      <c r="H430" s="82">
        <v>425</v>
      </c>
      <c r="I430" s="82" t="str">
        <f t="shared" si="24"/>
        <v/>
      </c>
      <c r="J430" s="82" t="str">
        <f t="shared" si="25"/>
        <v/>
      </c>
      <c r="K430" s="82" t="str">
        <f t="shared" si="26"/>
        <v/>
      </c>
      <c r="L430" s="82" t="str">
        <f t="shared" si="27"/>
        <v/>
      </c>
      <c r="M430" s="72"/>
      <c r="N430" s="72"/>
    </row>
    <row r="431" spans="1:14">
      <c r="A431" s="73" t="str">
        <f>B431&amp;"_"&amp;COUNTIF($B$3:B431,B431)</f>
        <v>LOCKET_52</v>
      </c>
      <c r="B431" s="74" t="s">
        <v>140</v>
      </c>
      <c r="C431" s="74" t="s">
        <v>1266</v>
      </c>
      <c r="D431" s="74" t="s">
        <v>858</v>
      </c>
      <c r="E431" s="75">
        <v>0.76</v>
      </c>
      <c r="F431" s="72"/>
      <c r="G431" s="72"/>
      <c r="H431" s="82">
        <v>426</v>
      </c>
      <c r="I431" s="82" t="str">
        <f t="shared" si="24"/>
        <v/>
      </c>
      <c r="J431" s="82" t="str">
        <f t="shared" si="25"/>
        <v/>
      </c>
      <c r="K431" s="82" t="str">
        <f t="shared" si="26"/>
        <v/>
      </c>
      <c r="L431" s="82" t="str">
        <f t="shared" si="27"/>
        <v/>
      </c>
      <c r="M431" s="72"/>
      <c r="N431" s="72"/>
    </row>
    <row r="432" spans="1:14">
      <c r="A432" s="73" t="str">
        <f>B432&amp;"_"&amp;COUNTIF($B$3:B432,B432)</f>
        <v>LOCKET_53</v>
      </c>
      <c r="B432" s="74" t="s">
        <v>140</v>
      </c>
      <c r="C432" s="74" t="s">
        <v>1267</v>
      </c>
      <c r="D432" s="74" t="s">
        <v>858</v>
      </c>
      <c r="E432" s="75">
        <v>0.78</v>
      </c>
      <c r="F432" s="72"/>
      <c r="G432" s="72"/>
      <c r="H432" s="82">
        <v>427</v>
      </c>
      <c r="I432" s="82" t="str">
        <f t="shared" si="24"/>
        <v/>
      </c>
      <c r="J432" s="82" t="str">
        <f t="shared" si="25"/>
        <v/>
      </c>
      <c r="K432" s="82" t="str">
        <f t="shared" si="26"/>
        <v/>
      </c>
      <c r="L432" s="82" t="str">
        <f t="shared" si="27"/>
        <v/>
      </c>
      <c r="M432" s="72"/>
      <c r="N432" s="72"/>
    </row>
    <row r="433" spans="1:14">
      <c r="A433" s="73" t="str">
        <f>B433&amp;"_"&amp;COUNTIF($B$3:B433,B433)</f>
        <v>LOCKET_54</v>
      </c>
      <c r="B433" s="74" t="s">
        <v>140</v>
      </c>
      <c r="C433" s="74" t="s">
        <v>1268</v>
      </c>
      <c r="D433" s="74" t="s">
        <v>858</v>
      </c>
      <c r="E433" s="75">
        <v>0.97</v>
      </c>
      <c r="F433" s="72"/>
      <c r="G433" s="72"/>
      <c r="H433" s="82">
        <v>428</v>
      </c>
      <c r="I433" s="82" t="str">
        <f t="shared" si="24"/>
        <v/>
      </c>
      <c r="J433" s="82" t="str">
        <f t="shared" si="25"/>
        <v/>
      </c>
      <c r="K433" s="82" t="str">
        <f t="shared" si="26"/>
        <v/>
      </c>
      <c r="L433" s="82" t="str">
        <f t="shared" si="27"/>
        <v/>
      </c>
      <c r="M433" s="72"/>
      <c r="N433" s="72"/>
    </row>
    <row r="434" spans="1:14">
      <c r="A434" s="73" t="str">
        <f>B434&amp;"_"&amp;COUNTIF($B$3:B434,B434)</f>
        <v>LOCKET_55</v>
      </c>
      <c r="B434" s="74" t="s">
        <v>140</v>
      </c>
      <c r="C434" s="74" t="s">
        <v>1269</v>
      </c>
      <c r="D434" s="74" t="s">
        <v>858</v>
      </c>
      <c r="E434" s="75">
        <v>0.79</v>
      </c>
      <c r="F434" s="72"/>
      <c r="G434" s="72"/>
      <c r="H434" s="82">
        <v>429</v>
      </c>
      <c r="I434" s="82" t="str">
        <f t="shared" si="24"/>
        <v/>
      </c>
      <c r="J434" s="82" t="str">
        <f t="shared" si="25"/>
        <v/>
      </c>
      <c r="K434" s="82" t="str">
        <f t="shared" si="26"/>
        <v/>
      </c>
      <c r="L434" s="82" t="str">
        <f t="shared" si="27"/>
        <v/>
      </c>
      <c r="M434" s="72"/>
      <c r="N434" s="72"/>
    </row>
    <row r="435" spans="1:14">
      <c r="A435" s="73" t="str">
        <f>B435&amp;"_"&amp;COUNTIF($B$3:B435,B435)</f>
        <v>LOCKET_56</v>
      </c>
      <c r="B435" s="74" t="s">
        <v>140</v>
      </c>
      <c r="C435" s="74" t="s">
        <v>1270</v>
      </c>
      <c r="D435" s="74" t="s">
        <v>858</v>
      </c>
      <c r="E435" s="75">
        <v>0.8</v>
      </c>
      <c r="F435" s="72"/>
      <c r="G435" s="72"/>
      <c r="H435" s="82">
        <v>430</v>
      </c>
      <c r="I435" s="82" t="str">
        <f t="shared" si="24"/>
        <v/>
      </c>
      <c r="J435" s="82" t="str">
        <f t="shared" si="25"/>
        <v/>
      </c>
      <c r="K435" s="82" t="str">
        <f t="shared" si="26"/>
        <v/>
      </c>
      <c r="L435" s="82" t="str">
        <f t="shared" si="27"/>
        <v/>
      </c>
      <c r="M435" s="72"/>
      <c r="N435" s="72"/>
    </row>
    <row r="436" spans="1:14">
      <c r="A436" s="73" t="str">
        <f>B436&amp;"_"&amp;COUNTIF($B$3:B436,B436)</f>
        <v>LOCKET_57</v>
      </c>
      <c r="B436" s="74" t="s">
        <v>140</v>
      </c>
      <c r="C436" s="74" t="s">
        <v>1271</v>
      </c>
      <c r="D436" s="74" t="s">
        <v>858</v>
      </c>
      <c r="E436" s="75">
        <v>0.8</v>
      </c>
      <c r="F436" s="72"/>
      <c r="G436" s="72"/>
      <c r="H436" s="82">
        <v>431</v>
      </c>
      <c r="I436" s="82" t="str">
        <f t="shared" si="24"/>
        <v/>
      </c>
      <c r="J436" s="82" t="str">
        <f t="shared" si="25"/>
        <v/>
      </c>
      <c r="K436" s="82" t="str">
        <f t="shared" si="26"/>
        <v/>
      </c>
      <c r="L436" s="82" t="str">
        <f t="shared" si="27"/>
        <v/>
      </c>
      <c r="M436" s="72"/>
      <c r="N436" s="72"/>
    </row>
    <row r="437" spans="1:14">
      <c r="A437" s="73" t="str">
        <f>B437&amp;"_"&amp;COUNTIF($B$3:B437,B437)</f>
        <v>LOCKET_58</v>
      </c>
      <c r="B437" s="74" t="s">
        <v>140</v>
      </c>
      <c r="C437" s="74" t="s">
        <v>1272</v>
      </c>
      <c r="D437" s="74" t="s">
        <v>858</v>
      </c>
      <c r="E437" s="75">
        <v>0.87</v>
      </c>
      <c r="F437" s="72"/>
      <c r="G437" s="72"/>
      <c r="H437" s="82">
        <v>432</v>
      </c>
      <c r="I437" s="82" t="str">
        <f t="shared" si="24"/>
        <v/>
      </c>
      <c r="J437" s="82" t="str">
        <f t="shared" si="25"/>
        <v/>
      </c>
      <c r="K437" s="82" t="str">
        <f t="shared" si="26"/>
        <v/>
      </c>
      <c r="L437" s="82" t="str">
        <f t="shared" si="27"/>
        <v/>
      </c>
      <c r="M437" s="72"/>
      <c r="N437" s="72"/>
    </row>
    <row r="438" spans="1:14">
      <c r="A438" s="73" t="str">
        <f>B438&amp;"_"&amp;COUNTIF($B$3:B438,B438)</f>
        <v>LOCKET_59</v>
      </c>
      <c r="B438" s="74" t="s">
        <v>140</v>
      </c>
      <c r="C438" s="74" t="s">
        <v>1273</v>
      </c>
      <c r="D438" s="74" t="s">
        <v>858</v>
      </c>
      <c r="E438" s="75">
        <v>1.07</v>
      </c>
      <c r="F438" s="72"/>
      <c r="G438" s="72"/>
      <c r="H438" s="82">
        <v>433</v>
      </c>
      <c r="I438" s="82" t="str">
        <f t="shared" si="24"/>
        <v/>
      </c>
      <c r="J438" s="82" t="str">
        <f t="shared" si="25"/>
        <v/>
      </c>
      <c r="K438" s="82" t="str">
        <f t="shared" si="26"/>
        <v/>
      </c>
      <c r="L438" s="82" t="str">
        <f t="shared" si="27"/>
        <v/>
      </c>
      <c r="M438" s="72"/>
      <c r="N438" s="72"/>
    </row>
    <row r="439" spans="1:14">
      <c r="A439" s="73" t="str">
        <f>B439&amp;"_"&amp;COUNTIF($B$3:B439,B439)</f>
        <v>LOCKET_60</v>
      </c>
      <c r="B439" s="74" t="s">
        <v>140</v>
      </c>
      <c r="C439" s="74" t="s">
        <v>1274</v>
      </c>
      <c r="D439" s="74" t="s">
        <v>858</v>
      </c>
      <c r="E439" s="75">
        <v>0.83</v>
      </c>
      <c r="F439" s="72"/>
      <c r="G439" s="72"/>
      <c r="H439" s="82">
        <v>434</v>
      </c>
      <c r="I439" s="82" t="str">
        <f t="shared" si="24"/>
        <v/>
      </c>
      <c r="J439" s="82" t="str">
        <f t="shared" si="25"/>
        <v/>
      </c>
      <c r="K439" s="82" t="str">
        <f t="shared" si="26"/>
        <v/>
      </c>
      <c r="L439" s="82" t="str">
        <f t="shared" si="27"/>
        <v/>
      </c>
      <c r="M439" s="72"/>
      <c r="N439" s="72"/>
    </row>
    <row r="440" spans="1:14">
      <c r="A440" s="73" t="str">
        <f>B440&amp;"_"&amp;COUNTIF($B$3:B440,B440)</f>
        <v>LOCKET_61</v>
      </c>
      <c r="B440" s="74" t="s">
        <v>140</v>
      </c>
      <c r="C440" s="74" t="s">
        <v>1275</v>
      </c>
      <c r="D440" s="74" t="s">
        <v>858</v>
      </c>
      <c r="E440" s="75">
        <v>0.82</v>
      </c>
      <c r="F440" s="72"/>
      <c r="G440" s="72"/>
      <c r="H440" s="82">
        <v>435</v>
      </c>
      <c r="I440" s="82" t="str">
        <f t="shared" si="24"/>
        <v/>
      </c>
      <c r="J440" s="82" t="str">
        <f t="shared" si="25"/>
        <v/>
      </c>
      <c r="K440" s="82" t="str">
        <f t="shared" si="26"/>
        <v/>
      </c>
      <c r="L440" s="82" t="str">
        <f t="shared" si="27"/>
        <v/>
      </c>
      <c r="M440" s="72"/>
      <c r="N440" s="72"/>
    </row>
    <row r="441" spans="1:14">
      <c r="A441" s="73" t="str">
        <f>B441&amp;"_"&amp;COUNTIF($B$3:B441,B441)</f>
        <v>LOCKET_62</v>
      </c>
      <c r="B441" s="74" t="s">
        <v>140</v>
      </c>
      <c r="C441" s="74" t="s">
        <v>1276</v>
      </c>
      <c r="D441" s="74" t="s">
        <v>858</v>
      </c>
      <c r="E441" s="75">
        <v>0.67</v>
      </c>
      <c r="F441" s="72"/>
      <c r="G441" s="72"/>
      <c r="H441" s="82">
        <v>436</v>
      </c>
      <c r="I441" s="82" t="str">
        <f t="shared" si="24"/>
        <v/>
      </c>
      <c r="J441" s="82" t="str">
        <f t="shared" si="25"/>
        <v/>
      </c>
      <c r="K441" s="82" t="str">
        <f t="shared" si="26"/>
        <v/>
      </c>
      <c r="L441" s="82" t="str">
        <f t="shared" si="27"/>
        <v/>
      </c>
      <c r="M441" s="72"/>
      <c r="N441" s="72"/>
    </row>
    <row r="442" spans="1:14">
      <c r="A442" s="73" t="str">
        <f>B442&amp;"_"&amp;COUNTIF($B$3:B442,B442)</f>
        <v>LOCKET_63</v>
      </c>
      <c r="B442" s="74" t="s">
        <v>140</v>
      </c>
      <c r="C442" s="74" t="s">
        <v>1277</v>
      </c>
      <c r="D442" s="74" t="s">
        <v>858</v>
      </c>
      <c r="E442" s="75">
        <v>0.85</v>
      </c>
      <c r="F442" s="72"/>
      <c r="G442" s="72"/>
      <c r="H442" s="82">
        <v>437</v>
      </c>
      <c r="I442" s="82" t="str">
        <f t="shared" si="24"/>
        <v/>
      </c>
      <c r="J442" s="82" t="str">
        <f t="shared" si="25"/>
        <v/>
      </c>
      <c r="K442" s="82" t="str">
        <f t="shared" si="26"/>
        <v/>
      </c>
      <c r="L442" s="82" t="str">
        <f t="shared" si="27"/>
        <v/>
      </c>
      <c r="M442" s="72"/>
      <c r="N442" s="72"/>
    </row>
    <row r="443" spans="1:14">
      <c r="A443" s="73" t="str">
        <f>B443&amp;"_"&amp;COUNTIF($B$3:B443,B443)</f>
        <v>LOCKET_64</v>
      </c>
      <c r="B443" s="74" t="s">
        <v>140</v>
      </c>
      <c r="C443" s="74" t="s">
        <v>1278</v>
      </c>
      <c r="D443" s="74" t="s">
        <v>858</v>
      </c>
      <c r="E443" s="75">
        <v>3.32</v>
      </c>
      <c r="F443" s="72"/>
      <c r="G443" s="72"/>
      <c r="H443" s="82">
        <v>438</v>
      </c>
      <c r="I443" s="82" t="str">
        <f t="shared" si="24"/>
        <v/>
      </c>
      <c r="J443" s="82" t="str">
        <f t="shared" si="25"/>
        <v/>
      </c>
      <c r="K443" s="82" t="str">
        <f t="shared" si="26"/>
        <v/>
      </c>
      <c r="L443" s="82" t="str">
        <f t="shared" si="27"/>
        <v/>
      </c>
      <c r="M443" s="72"/>
      <c r="N443" s="72"/>
    </row>
    <row r="444" spans="1:14">
      <c r="A444" s="73" t="str">
        <f>B444&amp;"_"&amp;COUNTIF($B$3:B444,B444)</f>
        <v>LOCKET_65</v>
      </c>
      <c r="B444" s="74" t="s">
        <v>140</v>
      </c>
      <c r="C444" s="74" t="s">
        <v>1279</v>
      </c>
      <c r="D444" s="74" t="s">
        <v>872</v>
      </c>
      <c r="E444" s="75">
        <v>1.25</v>
      </c>
      <c r="F444" s="72"/>
      <c r="G444" s="72"/>
      <c r="H444" s="82">
        <v>439</v>
      </c>
      <c r="I444" s="82" t="str">
        <f t="shared" si="24"/>
        <v/>
      </c>
      <c r="J444" s="82" t="str">
        <f t="shared" si="25"/>
        <v/>
      </c>
      <c r="K444" s="82" t="str">
        <f t="shared" si="26"/>
        <v/>
      </c>
      <c r="L444" s="82" t="str">
        <f t="shared" si="27"/>
        <v/>
      </c>
      <c r="M444" s="72"/>
      <c r="N444" s="72"/>
    </row>
    <row r="445" spans="1:14">
      <c r="A445" s="73" t="str">
        <f>B445&amp;"_"&amp;COUNTIF($B$3:B445,B445)</f>
        <v>LOCKET_66</v>
      </c>
      <c r="B445" s="74" t="s">
        <v>140</v>
      </c>
      <c r="C445" s="74" t="s">
        <v>1280</v>
      </c>
      <c r="D445" s="74" t="s">
        <v>864</v>
      </c>
      <c r="E445" s="75">
        <v>1.26</v>
      </c>
      <c r="F445" s="72"/>
      <c r="G445" s="72"/>
      <c r="H445" s="82">
        <v>440</v>
      </c>
      <c r="I445" s="82" t="str">
        <f t="shared" si="24"/>
        <v/>
      </c>
      <c r="J445" s="82" t="str">
        <f t="shared" si="25"/>
        <v/>
      </c>
      <c r="K445" s="82" t="str">
        <f t="shared" si="26"/>
        <v/>
      </c>
      <c r="L445" s="82" t="str">
        <f t="shared" si="27"/>
        <v/>
      </c>
      <c r="M445" s="72"/>
      <c r="N445" s="72"/>
    </row>
    <row r="446" spans="1:14">
      <c r="A446" s="73" t="str">
        <f>B446&amp;"_"&amp;COUNTIF($B$3:B446,B446)</f>
        <v>LOCKET_67</v>
      </c>
      <c r="B446" s="74" t="s">
        <v>140</v>
      </c>
      <c r="C446" s="74" t="s">
        <v>1281</v>
      </c>
      <c r="D446" s="74" t="s">
        <v>864</v>
      </c>
      <c r="E446" s="75">
        <v>1.02</v>
      </c>
      <c r="F446" s="72"/>
      <c r="G446" s="72"/>
      <c r="H446" s="82">
        <v>441</v>
      </c>
      <c r="I446" s="82" t="str">
        <f t="shared" si="24"/>
        <v/>
      </c>
      <c r="J446" s="82" t="str">
        <f t="shared" si="25"/>
        <v/>
      </c>
      <c r="K446" s="82" t="str">
        <f t="shared" si="26"/>
        <v/>
      </c>
      <c r="L446" s="82" t="str">
        <f t="shared" si="27"/>
        <v/>
      </c>
      <c r="M446" s="72"/>
      <c r="N446" s="72"/>
    </row>
    <row r="447" spans="1:14">
      <c r="A447" s="73" t="str">
        <f>B447&amp;"_"&amp;COUNTIF($B$3:B447,B447)</f>
        <v>LOCKET_68</v>
      </c>
      <c r="B447" s="74" t="s">
        <v>140</v>
      </c>
      <c r="C447" s="74" t="s">
        <v>1282</v>
      </c>
      <c r="D447" s="74" t="s">
        <v>864</v>
      </c>
      <c r="E447" s="75">
        <v>1.02</v>
      </c>
      <c r="F447" s="72"/>
      <c r="G447" s="72"/>
      <c r="H447" s="82">
        <v>442</v>
      </c>
      <c r="I447" s="82" t="str">
        <f t="shared" si="24"/>
        <v/>
      </c>
      <c r="J447" s="82" t="str">
        <f t="shared" si="25"/>
        <v/>
      </c>
      <c r="K447" s="82" t="str">
        <f t="shared" si="26"/>
        <v/>
      </c>
      <c r="L447" s="82" t="str">
        <f t="shared" si="27"/>
        <v/>
      </c>
      <c r="M447" s="72"/>
      <c r="N447" s="72"/>
    </row>
    <row r="448" spans="1:14">
      <c r="A448" s="73" t="str">
        <f>B448&amp;"_"&amp;COUNTIF($B$3:B448,B448)</f>
        <v>LOCKET_69</v>
      </c>
      <c r="B448" s="74" t="s">
        <v>140</v>
      </c>
      <c r="C448" s="74" t="s">
        <v>1283</v>
      </c>
      <c r="D448" s="74" t="s">
        <v>864</v>
      </c>
      <c r="E448" s="75">
        <v>0.93</v>
      </c>
      <c r="F448" s="72"/>
      <c r="G448" s="72"/>
      <c r="H448" s="82">
        <v>443</v>
      </c>
      <c r="I448" s="82" t="str">
        <f t="shared" si="24"/>
        <v/>
      </c>
      <c r="J448" s="82" t="str">
        <f t="shared" si="25"/>
        <v/>
      </c>
      <c r="K448" s="82" t="str">
        <f t="shared" si="26"/>
        <v/>
      </c>
      <c r="L448" s="82" t="str">
        <f t="shared" si="27"/>
        <v/>
      </c>
      <c r="M448" s="72"/>
      <c r="N448" s="72"/>
    </row>
    <row r="449" spans="1:14">
      <c r="A449" s="73" t="str">
        <f>B449&amp;"_"&amp;COUNTIF($B$3:B449,B449)</f>
        <v>LOCKET_70</v>
      </c>
      <c r="B449" s="74" t="s">
        <v>140</v>
      </c>
      <c r="C449" s="74" t="s">
        <v>1284</v>
      </c>
      <c r="D449" s="74" t="s">
        <v>864</v>
      </c>
      <c r="E449" s="75">
        <v>1.25</v>
      </c>
      <c r="F449" s="72"/>
      <c r="G449" s="72"/>
      <c r="H449" s="82">
        <v>444</v>
      </c>
      <c r="I449" s="82" t="str">
        <f t="shared" si="24"/>
        <v/>
      </c>
      <c r="J449" s="82" t="str">
        <f t="shared" si="25"/>
        <v/>
      </c>
      <c r="K449" s="82" t="str">
        <f t="shared" si="26"/>
        <v/>
      </c>
      <c r="L449" s="82" t="str">
        <f t="shared" si="27"/>
        <v/>
      </c>
      <c r="M449" s="72"/>
      <c r="N449" s="72"/>
    </row>
    <row r="450" spans="1:14">
      <c r="A450" s="73" t="str">
        <f>B450&amp;"_"&amp;COUNTIF($B$3:B450,B450)</f>
        <v>LOCKET_71</v>
      </c>
      <c r="B450" s="74" t="s">
        <v>140</v>
      </c>
      <c r="C450" s="74" t="s">
        <v>1285</v>
      </c>
      <c r="D450" s="74" t="s">
        <v>864</v>
      </c>
      <c r="E450" s="75">
        <v>1.01</v>
      </c>
      <c r="F450" s="72"/>
      <c r="G450" s="72"/>
      <c r="H450" s="82">
        <v>445</v>
      </c>
      <c r="I450" s="82" t="str">
        <f t="shared" si="24"/>
        <v/>
      </c>
      <c r="J450" s="82" t="str">
        <f t="shared" si="25"/>
        <v/>
      </c>
      <c r="K450" s="82" t="str">
        <f t="shared" si="26"/>
        <v/>
      </c>
      <c r="L450" s="82" t="str">
        <f t="shared" si="27"/>
        <v/>
      </c>
      <c r="M450" s="72"/>
      <c r="N450" s="72"/>
    </row>
    <row r="451" spans="1:14">
      <c r="A451" s="73" t="str">
        <f>B451&amp;"_"&amp;COUNTIF($B$3:B451,B451)</f>
        <v>LOCKET_72</v>
      </c>
      <c r="B451" s="74" t="s">
        <v>140</v>
      </c>
      <c r="C451" s="74" t="s">
        <v>1286</v>
      </c>
      <c r="D451" s="74" t="s">
        <v>864</v>
      </c>
      <c r="E451" s="75">
        <v>1.08</v>
      </c>
      <c r="F451" s="72"/>
      <c r="G451" s="72"/>
      <c r="H451" s="82">
        <v>446</v>
      </c>
      <c r="I451" s="82" t="str">
        <f t="shared" si="24"/>
        <v/>
      </c>
      <c r="J451" s="82" t="str">
        <f t="shared" si="25"/>
        <v/>
      </c>
      <c r="K451" s="82" t="str">
        <f t="shared" si="26"/>
        <v/>
      </c>
      <c r="L451" s="82" t="str">
        <f t="shared" si="27"/>
        <v/>
      </c>
      <c r="M451" s="72"/>
      <c r="N451" s="72"/>
    </row>
    <row r="452" spans="1:14">
      <c r="A452" s="73" t="str">
        <f>B452&amp;"_"&amp;COUNTIF($B$3:B452,B452)</f>
        <v>LOCKET_73</v>
      </c>
      <c r="B452" s="74" t="s">
        <v>140</v>
      </c>
      <c r="C452" s="74" t="s">
        <v>1287</v>
      </c>
      <c r="D452" s="74" t="s">
        <v>863</v>
      </c>
      <c r="E452" s="78">
        <v>1.7</v>
      </c>
      <c r="F452" s="72"/>
      <c r="G452" s="72"/>
      <c r="H452" s="82">
        <v>447</v>
      </c>
      <c r="I452" s="82" t="str">
        <f t="shared" si="24"/>
        <v/>
      </c>
      <c r="J452" s="82" t="str">
        <f t="shared" si="25"/>
        <v/>
      </c>
      <c r="K452" s="82" t="str">
        <f t="shared" si="26"/>
        <v/>
      </c>
      <c r="L452" s="82" t="str">
        <f t="shared" si="27"/>
        <v/>
      </c>
      <c r="M452" s="72"/>
      <c r="N452" s="72"/>
    </row>
    <row r="453" spans="1:14">
      <c r="A453" s="73" t="str">
        <f>B453&amp;"_"&amp;COUNTIF($B$3:B453,B453)</f>
        <v>LOCKET_74</v>
      </c>
      <c r="B453" s="74" t="s">
        <v>140</v>
      </c>
      <c r="C453" s="74" t="s">
        <v>1288</v>
      </c>
      <c r="D453" s="74" t="s">
        <v>797</v>
      </c>
      <c r="E453" s="75">
        <v>2.98</v>
      </c>
      <c r="F453" s="72"/>
      <c r="G453" s="72"/>
      <c r="H453" s="82">
        <v>448</v>
      </c>
      <c r="I453" s="82" t="str">
        <f t="shared" si="24"/>
        <v/>
      </c>
      <c r="J453" s="82" t="str">
        <f t="shared" si="25"/>
        <v/>
      </c>
      <c r="K453" s="82" t="str">
        <f t="shared" si="26"/>
        <v/>
      </c>
      <c r="L453" s="82" t="str">
        <f t="shared" si="27"/>
        <v/>
      </c>
      <c r="M453" s="72"/>
      <c r="N453" s="72"/>
    </row>
    <row r="454" spans="1:14">
      <c r="A454" s="73" t="str">
        <f>B454&amp;"_"&amp;COUNTIF($B$3:B454,B454)</f>
        <v>LOCKET_75</v>
      </c>
      <c r="B454" s="74" t="s">
        <v>140</v>
      </c>
      <c r="C454" s="74" t="s">
        <v>1289</v>
      </c>
      <c r="D454" s="74" t="s">
        <v>1290</v>
      </c>
      <c r="E454" s="75">
        <v>3.23</v>
      </c>
      <c r="F454" s="72"/>
      <c r="G454" s="72"/>
      <c r="H454" s="82">
        <v>449</v>
      </c>
      <c r="I454" s="82" t="str">
        <f t="shared" si="24"/>
        <v/>
      </c>
      <c r="J454" s="82" t="str">
        <f t="shared" si="25"/>
        <v/>
      </c>
      <c r="K454" s="82" t="str">
        <f t="shared" si="26"/>
        <v/>
      </c>
      <c r="L454" s="82" t="str">
        <f t="shared" si="27"/>
        <v/>
      </c>
      <c r="M454" s="72"/>
      <c r="N454" s="72"/>
    </row>
    <row r="455" spans="1:14">
      <c r="A455" s="73" t="str">
        <f>B455&amp;"_"&amp;COUNTIF($B$3:B455,B455)</f>
        <v>LOCKET_76</v>
      </c>
      <c r="B455" s="74" t="s">
        <v>140</v>
      </c>
      <c r="C455" s="74" t="s">
        <v>1291</v>
      </c>
      <c r="D455" s="74" t="s">
        <v>1292</v>
      </c>
      <c r="E455" s="75">
        <v>0.59</v>
      </c>
      <c r="F455" s="72"/>
      <c r="G455" s="72"/>
      <c r="H455" s="82">
        <v>450</v>
      </c>
      <c r="I455" s="82" t="str">
        <f t="shared" ref="I455:I505" si="28">IFERROR(VLOOKUP($I$3&amp;"_"&amp;$H455,$A$2:$E$620,2,0),"")</f>
        <v/>
      </c>
      <c r="J455" s="82" t="str">
        <f t="shared" ref="J455:J505" si="29">IFERROR(VLOOKUP($I$3&amp;"_"&amp;$H455,$A$2:$E$620,3,0),"")</f>
        <v/>
      </c>
      <c r="K455" s="82" t="str">
        <f t="shared" ref="K455:K505" si="30">IFERROR(VLOOKUP($I$3&amp;"_"&amp;$H455,$A$2:$E$620,4,0),"")</f>
        <v/>
      </c>
      <c r="L455" s="82" t="str">
        <f t="shared" ref="L455:L505" si="31">IFERROR(VLOOKUP($I$3&amp;"_"&amp;$H455,$A$2:$E$620,5,0),"")</f>
        <v/>
      </c>
      <c r="M455" s="72"/>
      <c r="N455" s="72"/>
    </row>
    <row r="456" spans="1:14">
      <c r="A456" s="73" t="str">
        <f>B456&amp;"_"&amp;COUNTIF($B$3:B456,B456)</f>
        <v>LOCKET_77</v>
      </c>
      <c r="B456" s="74" t="s">
        <v>140</v>
      </c>
      <c r="C456" s="74" t="s">
        <v>1293</v>
      </c>
      <c r="D456" s="74" t="s">
        <v>1294</v>
      </c>
      <c r="E456" s="75">
        <v>2.52</v>
      </c>
      <c r="F456" s="72"/>
      <c r="G456" s="72"/>
      <c r="H456" s="82">
        <v>451</v>
      </c>
      <c r="I456" s="82" t="str">
        <f t="shared" si="28"/>
        <v/>
      </c>
      <c r="J456" s="82" t="str">
        <f t="shared" si="29"/>
        <v/>
      </c>
      <c r="K456" s="82" t="str">
        <f t="shared" si="30"/>
        <v/>
      </c>
      <c r="L456" s="82" t="str">
        <f t="shared" si="31"/>
        <v/>
      </c>
      <c r="M456" s="72"/>
      <c r="N456" s="72"/>
    </row>
    <row r="457" spans="1:14">
      <c r="A457" s="73" t="str">
        <f>B457&amp;"_"&amp;COUNTIF($B$3:B457,B457)</f>
        <v>LOCKET_78</v>
      </c>
      <c r="B457" s="74" t="s">
        <v>140</v>
      </c>
      <c r="C457" s="74" t="s">
        <v>1295</v>
      </c>
      <c r="D457" s="74" t="s">
        <v>1290</v>
      </c>
      <c r="E457" s="75">
        <v>2.4500000000000002</v>
      </c>
      <c r="F457" s="72"/>
      <c r="G457" s="72"/>
      <c r="H457" s="82">
        <v>452</v>
      </c>
      <c r="I457" s="82" t="str">
        <f t="shared" si="28"/>
        <v/>
      </c>
      <c r="J457" s="82" t="str">
        <f t="shared" si="29"/>
        <v/>
      </c>
      <c r="K457" s="82" t="str">
        <f t="shared" si="30"/>
        <v/>
      </c>
      <c r="L457" s="82" t="str">
        <f t="shared" si="31"/>
        <v/>
      </c>
      <c r="M457" s="72"/>
      <c r="N457" s="72"/>
    </row>
    <row r="458" spans="1:14">
      <c r="A458" s="73" t="str">
        <f>B458&amp;"_"&amp;COUNTIF($B$3:B458,B458)</f>
        <v>LOCKET_79</v>
      </c>
      <c r="B458" s="74" t="s">
        <v>140</v>
      </c>
      <c r="C458" s="74" t="s">
        <v>1296</v>
      </c>
      <c r="D458" s="74" t="s">
        <v>885</v>
      </c>
      <c r="E458" s="75">
        <v>2.56</v>
      </c>
      <c r="F458" s="72"/>
      <c r="G458" s="72"/>
      <c r="H458" s="82">
        <v>453</v>
      </c>
      <c r="I458" s="82" t="str">
        <f t="shared" si="28"/>
        <v/>
      </c>
      <c r="J458" s="82" t="str">
        <f t="shared" si="29"/>
        <v/>
      </c>
      <c r="K458" s="82" t="str">
        <f t="shared" si="30"/>
        <v/>
      </c>
      <c r="L458" s="82" t="str">
        <f t="shared" si="31"/>
        <v/>
      </c>
      <c r="M458" s="72"/>
      <c r="N458" s="72"/>
    </row>
    <row r="459" spans="1:14">
      <c r="A459" s="73" t="str">
        <f>B459&amp;"_"&amp;COUNTIF($B$3:B459,B459)</f>
        <v>LOCKET_80</v>
      </c>
      <c r="B459" s="74" t="s">
        <v>140</v>
      </c>
      <c r="C459" s="74" t="s">
        <v>1297</v>
      </c>
      <c r="D459" s="74" t="s">
        <v>797</v>
      </c>
      <c r="E459" s="75">
        <v>3.09</v>
      </c>
      <c r="F459" s="72"/>
      <c r="G459" s="72"/>
      <c r="H459" s="82">
        <v>454</v>
      </c>
      <c r="I459" s="82" t="str">
        <f t="shared" si="28"/>
        <v/>
      </c>
      <c r="J459" s="82" t="str">
        <f t="shared" si="29"/>
        <v/>
      </c>
      <c r="K459" s="82" t="str">
        <f t="shared" si="30"/>
        <v/>
      </c>
      <c r="L459" s="82" t="str">
        <f t="shared" si="31"/>
        <v/>
      </c>
      <c r="M459" s="72"/>
      <c r="N459" s="72"/>
    </row>
    <row r="460" spans="1:14">
      <c r="A460" s="73" t="str">
        <f>B460&amp;"_"&amp;COUNTIF($B$3:B460,B460)</f>
        <v>LOCKET_81</v>
      </c>
      <c r="B460" s="74" t="s">
        <v>140</v>
      </c>
      <c r="C460" s="74" t="s">
        <v>1298</v>
      </c>
      <c r="D460" s="74" t="s">
        <v>885</v>
      </c>
      <c r="E460" s="75">
        <v>2.3199999999999998</v>
      </c>
      <c r="F460" s="72"/>
      <c r="G460" s="72"/>
      <c r="H460" s="82">
        <v>455</v>
      </c>
      <c r="I460" s="82" t="str">
        <f t="shared" si="28"/>
        <v/>
      </c>
      <c r="J460" s="82" t="str">
        <f t="shared" si="29"/>
        <v/>
      </c>
      <c r="K460" s="82" t="str">
        <f t="shared" si="30"/>
        <v/>
      </c>
      <c r="L460" s="82" t="str">
        <f t="shared" si="31"/>
        <v/>
      </c>
      <c r="M460" s="72"/>
      <c r="N460" s="72"/>
    </row>
    <row r="461" spans="1:14">
      <c r="A461" s="73" t="str">
        <f>B461&amp;"_"&amp;COUNTIF($B$3:B461,B461)</f>
        <v>LOCKET_82</v>
      </c>
      <c r="B461" s="74" t="s">
        <v>140</v>
      </c>
      <c r="C461" s="74" t="s">
        <v>1299</v>
      </c>
      <c r="D461" s="74" t="s">
        <v>1290</v>
      </c>
      <c r="E461" s="75">
        <v>2.12</v>
      </c>
      <c r="F461" s="72"/>
      <c r="G461" s="72"/>
      <c r="H461" s="82">
        <v>456</v>
      </c>
      <c r="I461" s="82" t="str">
        <f t="shared" si="28"/>
        <v/>
      </c>
      <c r="J461" s="82" t="str">
        <f t="shared" si="29"/>
        <v/>
      </c>
      <c r="K461" s="82" t="str">
        <f t="shared" si="30"/>
        <v/>
      </c>
      <c r="L461" s="82" t="str">
        <f t="shared" si="31"/>
        <v/>
      </c>
      <c r="M461" s="72"/>
      <c r="N461" s="72"/>
    </row>
    <row r="462" spans="1:14">
      <c r="A462" s="73" t="str">
        <f>B462&amp;"_"&amp;COUNTIF($B$3:B462,B462)</f>
        <v>LOCKET_83</v>
      </c>
      <c r="B462" s="74" t="s">
        <v>140</v>
      </c>
      <c r="C462" s="74" t="s">
        <v>1300</v>
      </c>
      <c r="D462" s="74" t="s">
        <v>885</v>
      </c>
      <c r="E462" s="75">
        <v>2.06</v>
      </c>
      <c r="F462" s="72"/>
      <c r="G462" s="72"/>
      <c r="H462" s="82">
        <v>457</v>
      </c>
      <c r="I462" s="82" t="str">
        <f t="shared" si="28"/>
        <v/>
      </c>
      <c r="J462" s="82" t="str">
        <f t="shared" si="29"/>
        <v/>
      </c>
      <c r="K462" s="82" t="str">
        <f t="shared" si="30"/>
        <v/>
      </c>
      <c r="L462" s="82" t="str">
        <f t="shared" si="31"/>
        <v/>
      </c>
      <c r="M462" s="72"/>
      <c r="N462" s="72"/>
    </row>
    <row r="463" spans="1:14">
      <c r="A463" s="73" t="str">
        <f>B463&amp;"_"&amp;COUNTIF($B$3:B463,B463)</f>
        <v>LOCKET_84</v>
      </c>
      <c r="B463" s="74" t="s">
        <v>140</v>
      </c>
      <c r="C463" s="74" t="s">
        <v>1301</v>
      </c>
      <c r="D463" s="74" t="s">
        <v>797</v>
      </c>
      <c r="E463" s="75">
        <v>3.23</v>
      </c>
      <c r="F463" s="72"/>
      <c r="G463" s="72"/>
      <c r="H463" s="82">
        <v>458</v>
      </c>
      <c r="I463" s="82" t="str">
        <f t="shared" si="28"/>
        <v/>
      </c>
      <c r="J463" s="82" t="str">
        <f t="shared" si="29"/>
        <v/>
      </c>
      <c r="K463" s="82" t="str">
        <f t="shared" si="30"/>
        <v/>
      </c>
      <c r="L463" s="82" t="str">
        <f t="shared" si="31"/>
        <v/>
      </c>
      <c r="M463" s="72"/>
      <c r="N463" s="72"/>
    </row>
    <row r="464" spans="1:14">
      <c r="A464" s="73" t="str">
        <f>B464&amp;"_"&amp;COUNTIF($B$3:B464,B464)</f>
        <v>LOCKET_85</v>
      </c>
      <c r="B464" s="74" t="s">
        <v>140</v>
      </c>
      <c r="C464" s="74" t="s">
        <v>1302</v>
      </c>
      <c r="D464" s="74" t="s">
        <v>975</v>
      </c>
      <c r="E464" s="75">
        <v>1.4</v>
      </c>
      <c r="F464" s="72"/>
      <c r="G464" s="72"/>
      <c r="H464" s="82">
        <v>459</v>
      </c>
      <c r="I464" s="82" t="str">
        <f t="shared" si="28"/>
        <v/>
      </c>
      <c r="J464" s="82" t="str">
        <f t="shared" si="29"/>
        <v/>
      </c>
      <c r="K464" s="82" t="str">
        <f t="shared" si="30"/>
        <v/>
      </c>
      <c r="L464" s="82" t="str">
        <f t="shared" si="31"/>
        <v/>
      </c>
      <c r="M464" s="72"/>
      <c r="N464" s="72"/>
    </row>
    <row r="465" spans="1:14">
      <c r="A465" s="73" t="str">
        <f>B465&amp;"_"&amp;COUNTIF($B$3:B465,B465)</f>
        <v>LOCKET_86</v>
      </c>
      <c r="B465" s="74" t="s">
        <v>140</v>
      </c>
      <c r="C465" s="74" t="s">
        <v>1303</v>
      </c>
      <c r="D465" s="74" t="s">
        <v>797</v>
      </c>
      <c r="E465" s="75">
        <v>1.52</v>
      </c>
      <c r="F465" s="72"/>
      <c r="G465" s="72"/>
      <c r="H465" s="82">
        <v>460</v>
      </c>
      <c r="I465" s="82" t="str">
        <f t="shared" si="28"/>
        <v/>
      </c>
      <c r="J465" s="82" t="str">
        <f t="shared" si="29"/>
        <v/>
      </c>
      <c r="K465" s="82" t="str">
        <f t="shared" si="30"/>
        <v/>
      </c>
      <c r="L465" s="82" t="str">
        <f t="shared" si="31"/>
        <v/>
      </c>
      <c r="M465" s="72"/>
      <c r="N465" s="72"/>
    </row>
    <row r="466" spans="1:14">
      <c r="A466" s="73" t="str">
        <f>B466&amp;"_"&amp;COUNTIF($B$3:B466,B466)</f>
        <v>LOCKET_87</v>
      </c>
      <c r="B466" s="74" t="s">
        <v>140</v>
      </c>
      <c r="C466" s="74" t="s">
        <v>1304</v>
      </c>
      <c r="D466" s="74" t="s">
        <v>885</v>
      </c>
      <c r="E466" s="75">
        <v>2.5099999999999998</v>
      </c>
      <c r="F466" s="72"/>
      <c r="G466" s="72"/>
      <c r="H466" s="82">
        <v>461</v>
      </c>
      <c r="I466" s="82" t="str">
        <f t="shared" si="28"/>
        <v/>
      </c>
      <c r="J466" s="82" t="str">
        <f t="shared" si="29"/>
        <v/>
      </c>
      <c r="K466" s="82" t="str">
        <f t="shared" si="30"/>
        <v/>
      </c>
      <c r="L466" s="82" t="str">
        <f t="shared" si="31"/>
        <v/>
      </c>
      <c r="M466" s="72"/>
      <c r="N466" s="72"/>
    </row>
    <row r="467" spans="1:14">
      <c r="A467" s="73" t="str">
        <f>B467&amp;"_"&amp;COUNTIF($B$3:B467,B467)</f>
        <v>LOCKET_88</v>
      </c>
      <c r="B467" s="74" t="s">
        <v>140</v>
      </c>
      <c r="C467" s="74" t="s">
        <v>1305</v>
      </c>
      <c r="D467" s="74" t="s">
        <v>1292</v>
      </c>
      <c r="E467" s="75">
        <v>0.52</v>
      </c>
      <c r="F467" s="72"/>
      <c r="G467" s="72"/>
      <c r="H467" s="82">
        <v>462</v>
      </c>
      <c r="I467" s="82" t="str">
        <f t="shared" si="28"/>
        <v/>
      </c>
      <c r="J467" s="82" t="str">
        <f t="shared" si="29"/>
        <v/>
      </c>
      <c r="K467" s="82" t="str">
        <f t="shared" si="30"/>
        <v/>
      </c>
      <c r="L467" s="82" t="str">
        <f t="shared" si="31"/>
        <v/>
      </c>
      <c r="M467" s="72"/>
      <c r="N467" s="72"/>
    </row>
    <row r="468" spans="1:14">
      <c r="A468" s="73" t="str">
        <f>B468&amp;"_"&amp;COUNTIF($B$3:B468,B468)</f>
        <v>LOCKET_89</v>
      </c>
      <c r="B468" s="74" t="s">
        <v>140</v>
      </c>
      <c r="C468" s="74" t="s">
        <v>1306</v>
      </c>
      <c r="D468" s="74" t="s">
        <v>1292</v>
      </c>
      <c r="E468" s="75">
        <v>0.84</v>
      </c>
      <c r="F468" s="72"/>
      <c r="G468" s="72"/>
      <c r="H468" s="82">
        <v>463</v>
      </c>
      <c r="I468" s="82" t="str">
        <f t="shared" si="28"/>
        <v/>
      </c>
      <c r="J468" s="82" t="str">
        <f t="shared" si="29"/>
        <v/>
      </c>
      <c r="K468" s="82" t="str">
        <f t="shared" si="30"/>
        <v/>
      </c>
      <c r="L468" s="82" t="str">
        <f t="shared" si="31"/>
        <v/>
      </c>
      <c r="M468" s="72"/>
      <c r="N468" s="72"/>
    </row>
    <row r="469" spans="1:14">
      <c r="A469" s="73" t="str">
        <f>B469&amp;"_"&amp;COUNTIF($B$3:B469,B469)</f>
        <v>LOCKET_90</v>
      </c>
      <c r="B469" s="74" t="s">
        <v>140</v>
      </c>
      <c r="C469" s="74" t="s">
        <v>1307</v>
      </c>
      <c r="D469" s="74" t="s">
        <v>1292</v>
      </c>
      <c r="E469" s="75">
        <v>0.68</v>
      </c>
      <c r="F469" s="72"/>
      <c r="G469" s="72"/>
      <c r="H469" s="82">
        <v>464</v>
      </c>
      <c r="I469" s="82" t="str">
        <f t="shared" si="28"/>
        <v/>
      </c>
      <c r="J469" s="82" t="str">
        <f t="shared" si="29"/>
        <v/>
      </c>
      <c r="K469" s="82" t="str">
        <f t="shared" si="30"/>
        <v/>
      </c>
      <c r="L469" s="82" t="str">
        <f t="shared" si="31"/>
        <v/>
      </c>
      <c r="M469" s="72"/>
      <c r="N469" s="72"/>
    </row>
    <row r="470" spans="1:14">
      <c r="A470" s="73" t="str">
        <f>B470&amp;"_"&amp;COUNTIF($B$3:B470,B470)</f>
        <v>LOCKET_91</v>
      </c>
      <c r="B470" s="74" t="s">
        <v>140</v>
      </c>
      <c r="C470" s="74" t="s">
        <v>1308</v>
      </c>
      <c r="D470" s="74" t="s">
        <v>1292</v>
      </c>
      <c r="E470" s="75">
        <v>0.68</v>
      </c>
      <c r="F470" s="72"/>
      <c r="G470" s="72"/>
      <c r="H470" s="82">
        <v>465</v>
      </c>
      <c r="I470" s="82" t="str">
        <f t="shared" si="28"/>
        <v/>
      </c>
      <c r="J470" s="82" t="str">
        <f t="shared" si="29"/>
        <v/>
      </c>
      <c r="K470" s="82" t="str">
        <f t="shared" si="30"/>
        <v/>
      </c>
      <c r="L470" s="82" t="str">
        <f t="shared" si="31"/>
        <v/>
      </c>
      <c r="M470" s="72"/>
      <c r="N470" s="72"/>
    </row>
    <row r="471" spans="1:14">
      <c r="A471" s="73" t="str">
        <f>B471&amp;"_"&amp;COUNTIF($B$3:B471,B471)</f>
        <v>LOCKET_92</v>
      </c>
      <c r="B471" s="74" t="s">
        <v>140</v>
      </c>
      <c r="C471" s="74" t="s">
        <v>1309</v>
      </c>
      <c r="D471" s="74" t="s">
        <v>1292</v>
      </c>
      <c r="E471" s="75">
        <v>0.52</v>
      </c>
      <c r="F471" s="72"/>
      <c r="G471" s="72"/>
      <c r="H471" s="82">
        <v>466</v>
      </c>
      <c r="I471" s="82" t="str">
        <f t="shared" si="28"/>
        <v/>
      </c>
      <c r="J471" s="82" t="str">
        <f t="shared" si="29"/>
        <v/>
      </c>
      <c r="K471" s="82" t="str">
        <f t="shared" si="30"/>
        <v/>
      </c>
      <c r="L471" s="82" t="str">
        <f t="shared" si="31"/>
        <v/>
      </c>
      <c r="M471" s="72"/>
      <c r="N471" s="72"/>
    </row>
    <row r="472" spans="1:14">
      <c r="A472" s="73" t="str">
        <f>B472&amp;"_"&amp;COUNTIF($B$3:B472,B472)</f>
        <v>LOCKET_93</v>
      </c>
      <c r="B472" s="74" t="s">
        <v>140</v>
      </c>
      <c r="C472" s="74" t="s">
        <v>1310</v>
      </c>
      <c r="D472" s="74" t="s">
        <v>885</v>
      </c>
      <c r="E472" s="75">
        <v>2.56</v>
      </c>
      <c r="F472" s="72"/>
      <c r="G472" s="72"/>
      <c r="H472" s="82">
        <v>467</v>
      </c>
      <c r="I472" s="82" t="str">
        <f t="shared" si="28"/>
        <v/>
      </c>
      <c r="J472" s="82" t="str">
        <f t="shared" si="29"/>
        <v/>
      </c>
      <c r="K472" s="82" t="str">
        <f t="shared" si="30"/>
        <v/>
      </c>
      <c r="L472" s="82" t="str">
        <f t="shared" si="31"/>
        <v/>
      </c>
      <c r="M472" s="72"/>
      <c r="N472" s="72"/>
    </row>
    <row r="473" spans="1:14">
      <c r="A473" s="73" t="str">
        <f>B473&amp;"_"&amp;COUNTIF($B$3:B473,B473)</f>
        <v>LOCKET_94</v>
      </c>
      <c r="B473" s="74" t="s">
        <v>140</v>
      </c>
      <c r="C473" s="74" t="s">
        <v>1311</v>
      </c>
      <c r="D473" s="74" t="s">
        <v>1294</v>
      </c>
      <c r="E473" s="75">
        <v>2.0299999999999998</v>
      </c>
      <c r="F473" s="72"/>
      <c r="G473" s="72"/>
      <c r="H473" s="82">
        <v>468</v>
      </c>
      <c r="I473" s="82" t="str">
        <f t="shared" si="28"/>
        <v/>
      </c>
      <c r="J473" s="82" t="str">
        <f t="shared" si="29"/>
        <v/>
      </c>
      <c r="K473" s="82" t="str">
        <f t="shared" si="30"/>
        <v/>
      </c>
      <c r="L473" s="82" t="str">
        <f t="shared" si="31"/>
        <v/>
      </c>
      <c r="M473" s="72"/>
      <c r="N473" s="72"/>
    </row>
    <row r="474" spans="1:14">
      <c r="A474" s="73" t="str">
        <f>B474&amp;"_"&amp;COUNTIF($B$3:B474,B474)</f>
        <v>LOCKET_95</v>
      </c>
      <c r="B474" s="74" t="s">
        <v>140</v>
      </c>
      <c r="C474" s="74" t="s">
        <v>1312</v>
      </c>
      <c r="D474" s="74" t="s">
        <v>1313</v>
      </c>
      <c r="E474" s="75">
        <v>1.86</v>
      </c>
      <c r="F474" s="72"/>
      <c r="G474" s="72"/>
      <c r="H474" s="82">
        <v>469</v>
      </c>
      <c r="I474" s="82" t="str">
        <f t="shared" si="28"/>
        <v/>
      </c>
      <c r="J474" s="82" t="str">
        <f t="shared" si="29"/>
        <v/>
      </c>
      <c r="K474" s="82" t="str">
        <f t="shared" si="30"/>
        <v/>
      </c>
      <c r="L474" s="82" t="str">
        <f t="shared" si="31"/>
        <v/>
      </c>
      <c r="M474" s="72"/>
      <c r="N474" s="72"/>
    </row>
    <row r="475" spans="1:14">
      <c r="A475" s="73" t="str">
        <f>B475&amp;"_"&amp;COUNTIF($B$3:B475,B475)</f>
        <v>LOCKET_96</v>
      </c>
      <c r="B475" s="74" t="s">
        <v>140</v>
      </c>
      <c r="C475" s="74" t="s">
        <v>1314</v>
      </c>
      <c r="D475" s="74" t="s">
        <v>858</v>
      </c>
      <c r="E475" s="75">
        <v>0.97</v>
      </c>
      <c r="F475" s="72"/>
      <c r="G475" s="72"/>
      <c r="H475" s="82">
        <v>470</v>
      </c>
      <c r="I475" s="82" t="str">
        <f t="shared" si="28"/>
        <v/>
      </c>
      <c r="J475" s="82" t="str">
        <f t="shared" si="29"/>
        <v/>
      </c>
      <c r="K475" s="82" t="str">
        <f t="shared" si="30"/>
        <v/>
      </c>
      <c r="L475" s="82" t="str">
        <f t="shared" si="31"/>
        <v/>
      </c>
      <c r="M475" s="72"/>
      <c r="N475" s="72"/>
    </row>
    <row r="476" spans="1:14">
      <c r="A476" s="73" t="str">
        <f>B476&amp;"_"&amp;COUNTIF($B$3:B476,B476)</f>
        <v>LOCKET_97</v>
      </c>
      <c r="B476" s="74" t="s">
        <v>140</v>
      </c>
      <c r="C476" s="74" t="s">
        <v>1315</v>
      </c>
      <c r="D476" s="74" t="s">
        <v>858</v>
      </c>
      <c r="E476" s="75">
        <v>1.1000000000000001</v>
      </c>
      <c r="F476" s="72"/>
      <c r="G476" s="72"/>
      <c r="H476" s="82">
        <v>471</v>
      </c>
      <c r="I476" s="82" t="str">
        <f t="shared" si="28"/>
        <v/>
      </c>
      <c r="J476" s="82" t="str">
        <f t="shared" si="29"/>
        <v/>
      </c>
      <c r="K476" s="82" t="str">
        <f t="shared" si="30"/>
        <v/>
      </c>
      <c r="L476" s="82" t="str">
        <f t="shared" si="31"/>
        <v/>
      </c>
      <c r="M476" s="72"/>
      <c r="N476" s="72"/>
    </row>
    <row r="477" spans="1:14">
      <c r="A477" s="73" t="str">
        <f>B477&amp;"_"&amp;COUNTIF($B$3:B477,B477)</f>
        <v>LOCKET_98</v>
      </c>
      <c r="B477" s="74" t="s">
        <v>140</v>
      </c>
      <c r="C477" s="74" t="s">
        <v>1316</v>
      </c>
      <c r="D477" s="74" t="s">
        <v>858</v>
      </c>
      <c r="E477" s="75">
        <v>0.59</v>
      </c>
      <c r="F477" s="72"/>
      <c r="G477" s="72"/>
      <c r="H477" s="82">
        <v>472</v>
      </c>
      <c r="I477" s="82" t="str">
        <f t="shared" si="28"/>
        <v/>
      </c>
      <c r="J477" s="82" t="str">
        <f t="shared" si="29"/>
        <v/>
      </c>
      <c r="K477" s="82" t="str">
        <f t="shared" si="30"/>
        <v/>
      </c>
      <c r="L477" s="82" t="str">
        <f t="shared" si="31"/>
        <v/>
      </c>
      <c r="M477" s="72"/>
      <c r="N477" s="72"/>
    </row>
    <row r="478" spans="1:14">
      <c r="A478" s="73" t="str">
        <f>B478&amp;"_"&amp;COUNTIF($B$3:B478,B478)</f>
        <v>LOCKET_99</v>
      </c>
      <c r="B478" s="74" t="s">
        <v>140</v>
      </c>
      <c r="C478" s="74" t="s">
        <v>1317</v>
      </c>
      <c r="D478" s="74" t="s">
        <v>858</v>
      </c>
      <c r="E478" s="75">
        <v>0.82</v>
      </c>
      <c r="F478" s="72"/>
      <c r="G478" s="72"/>
      <c r="H478" s="82">
        <v>473</v>
      </c>
      <c r="I478" s="82" t="str">
        <f t="shared" si="28"/>
        <v/>
      </c>
      <c r="J478" s="82" t="str">
        <f t="shared" si="29"/>
        <v/>
      </c>
      <c r="K478" s="82" t="str">
        <f t="shared" si="30"/>
        <v/>
      </c>
      <c r="L478" s="82" t="str">
        <f t="shared" si="31"/>
        <v/>
      </c>
      <c r="M478" s="72"/>
      <c r="N478" s="72"/>
    </row>
    <row r="479" spans="1:14">
      <c r="A479" s="73" t="str">
        <f>B479&amp;"_"&amp;COUNTIF($B$3:B479,B479)</f>
        <v>LOCKET_100</v>
      </c>
      <c r="B479" s="74" t="s">
        <v>140</v>
      </c>
      <c r="C479" s="74" t="s">
        <v>1318</v>
      </c>
      <c r="D479" s="74" t="s">
        <v>858</v>
      </c>
      <c r="E479" s="75">
        <v>0.73</v>
      </c>
      <c r="F479" s="72"/>
      <c r="G479" s="72"/>
      <c r="H479" s="82">
        <v>474</v>
      </c>
      <c r="I479" s="82" t="str">
        <f t="shared" si="28"/>
        <v/>
      </c>
      <c r="J479" s="82" t="str">
        <f t="shared" si="29"/>
        <v/>
      </c>
      <c r="K479" s="82" t="str">
        <f t="shared" si="30"/>
        <v/>
      </c>
      <c r="L479" s="82" t="str">
        <f t="shared" si="31"/>
        <v/>
      </c>
      <c r="M479" s="72"/>
      <c r="N479" s="72"/>
    </row>
    <row r="480" spans="1:14">
      <c r="A480" s="73" t="str">
        <f>B480&amp;"_"&amp;COUNTIF($B$3:B480,B480)</f>
        <v>LOCKET_101</v>
      </c>
      <c r="B480" s="74" t="s">
        <v>140</v>
      </c>
      <c r="C480" s="74" t="s">
        <v>1319</v>
      </c>
      <c r="D480" s="74" t="s">
        <v>858</v>
      </c>
      <c r="E480" s="75">
        <v>1.0900000000000001</v>
      </c>
      <c r="F480" s="72"/>
      <c r="G480" s="72"/>
      <c r="H480" s="82">
        <v>475</v>
      </c>
      <c r="I480" s="82" t="str">
        <f t="shared" si="28"/>
        <v/>
      </c>
      <c r="J480" s="82" t="str">
        <f t="shared" si="29"/>
        <v/>
      </c>
      <c r="K480" s="82" t="str">
        <f t="shared" si="30"/>
        <v/>
      </c>
      <c r="L480" s="82" t="str">
        <f t="shared" si="31"/>
        <v/>
      </c>
      <c r="M480" s="72"/>
      <c r="N480" s="72"/>
    </row>
    <row r="481" spans="1:14">
      <c r="A481" s="73" t="str">
        <f>B481&amp;"_"&amp;COUNTIF($B$3:B481,B481)</f>
        <v>LOCKET_102</v>
      </c>
      <c r="B481" s="74" t="s">
        <v>140</v>
      </c>
      <c r="C481" s="74" t="s">
        <v>1320</v>
      </c>
      <c r="D481" s="74" t="s">
        <v>858</v>
      </c>
      <c r="E481" s="75">
        <v>1</v>
      </c>
      <c r="F481" s="72"/>
      <c r="G481" s="72"/>
      <c r="H481" s="82">
        <v>476</v>
      </c>
      <c r="I481" s="82" t="str">
        <f t="shared" si="28"/>
        <v/>
      </c>
      <c r="J481" s="82" t="str">
        <f t="shared" si="29"/>
        <v/>
      </c>
      <c r="K481" s="82" t="str">
        <f t="shared" si="30"/>
        <v/>
      </c>
      <c r="L481" s="82" t="str">
        <f t="shared" si="31"/>
        <v/>
      </c>
      <c r="M481" s="72"/>
      <c r="N481" s="72"/>
    </row>
    <row r="482" spans="1:14">
      <c r="A482" s="73" t="str">
        <f>B482&amp;"_"&amp;COUNTIF($B$3:B482,B482)</f>
        <v>LOCKET_103</v>
      </c>
      <c r="B482" s="74" t="s">
        <v>140</v>
      </c>
      <c r="C482" s="74" t="s">
        <v>1321</v>
      </c>
      <c r="D482" s="74" t="s">
        <v>858</v>
      </c>
      <c r="E482" s="75">
        <v>1.18</v>
      </c>
      <c r="F482" s="72"/>
      <c r="G482" s="72"/>
      <c r="H482" s="82">
        <v>477</v>
      </c>
      <c r="I482" s="82" t="str">
        <f t="shared" si="28"/>
        <v/>
      </c>
      <c r="J482" s="82" t="str">
        <f t="shared" si="29"/>
        <v/>
      </c>
      <c r="K482" s="82" t="str">
        <f t="shared" si="30"/>
        <v/>
      </c>
      <c r="L482" s="82" t="str">
        <f t="shared" si="31"/>
        <v/>
      </c>
      <c r="M482" s="72"/>
      <c r="N482" s="72"/>
    </row>
    <row r="483" spans="1:14">
      <c r="A483" s="73" t="str">
        <f>B483&amp;"_"&amp;COUNTIF($B$3:B483,B483)</f>
        <v>KOLKATA _1</v>
      </c>
      <c r="B483" s="74" t="s">
        <v>795</v>
      </c>
      <c r="C483" s="74" t="s">
        <v>1322</v>
      </c>
      <c r="D483" s="74" t="s">
        <v>271</v>
      </c>
      <c r="E483" s="75">
        <v>0.98</v>
      </c>
      <c r="F483" s="72"/>
      <c r="G483" s="72"/>
      <c r="H483" s="82">
        <v>478</v>
      </c>
      <c r="I483" s="82" t="str">
        <f t="shared" si="28"/>
        <v/>
      </c>
      <c r="J483" s="82" t="str">
        <f t="shared" si="29"/>
        <v/>
      </c>
      <c r="K483" s="82" t="str">
        <f t="shared" si="30"/>
        <v/>
      </c>
      <c r="L483" s="82" t="str">
        <f t="shared" si="31"/>
        <v/>
      </c>
      <c r="M483" s="72"/>
      <c r="N483" s="72"/>
    </row>
    <row r="484" spans="1:14">
      <c r="A484" s="73" t="str">
        <f>B484&amp;"_"&amp;COUNTIF($B$3:B484,B484)</f>
        <v>KOLKATA _2</v>
      </c>
      <c r="B484" s="74" t="s">
        <v>795</v>
      </c>
      <c r="C484" s="74" t="s">
        <v>1323</v>
      </c>
      <c r="D484" s="74" t="s">
        <v>271</v>
      </c>
      <c r="E484" s="75">
        <v>0.98</v>
      </c>
      <c r="F484" s="72"/>
      <c r="G484" s="72"/>
      <c r="H484" s="82">
        <v>479</v>
      </c>
      <c r="I484" s="82" t="str">
        <f t="shared" si="28"/>
        <v/>
      </c>
      <c r="J484" s="82" t="str">
        <f t="shared" si="29"/>
        <v/>
      </c>
      <c r="K484" s="82" t="str">
        <f t="shared" si="30"/>
        <v/>
      </c>
      <c r="L484" s="82" t="str">
        <f t="shared" si="31"/>
        <v/>
      </c>
      <c r="M484" s="72"/>
      <c r="N484" s="72"/>
    </row>
    <row r="485" spans="1:14">
      <c r="A485" s="73" t="str">
        <f>B485&amp;"_"&amp;COUNTIF($B$3:B485,B485)</f>
        <v>KOLKATA _3</v>
      </c>
      <c r="B485" s="74" t="s">
        <v>795</v>
      </c>
      <c r="C485" s="74" t="s">
        <v>1324</v>
      </c>
      <c r="D485" s="74" t="s">
        <v>271</v>
      </c>
      <c r="E485" s="75">
        <v>1.1499999999999999</v>
      </c>
      <c r="F485" s="72"/>
      <c r="G485" s="72"/>
      <c r="H485" s="82">
        <v>480</v>
      </c>
      <c r="I485" s="82" t="str">
        <f t="shared" si="28"/>
        <v/>
      </c>
      <c r="J485" s="82" t="str">
        <f t="shared" si="29"/>
        <v/>
      </c>
      <c r="K485" s="82" t="str">
        <f t="shared" si="30"/>
        <v/>
      </c>
      <c r="L485" s="82" t="str">
        <f t="shared" si="31"/>
        <v/>
      </c>
      <c r="M485" s="72"/>
      <c r="N485" s="72"/>
    </row>
    <row r="486" spans="1:14">
      <c r="A486" s="73" t="str">
        <f>B486&amp;"_"&amp;COUNTIF($B$3:B486,B486)</f>
        <v>PARTHO_1</v>
      </c>
      <c r="B486" s="74" t="s">
        <v>1064</v>
      </c>
      <c r="C486" s="74" t="s">
        <v>1325</v>
      </c>
      <c r="D486" s="74" t="s">
        <v>140</v>
      </c>
      <c r="E486" s="75">
        <v>2.72</v>
      </c>
      <c r="F486" s="72"/>
      <c r="G486" s="72"/>
      <c r="H486" s="82">
        <v>481</v>
      </c>
      <c r="I486" s="82" t="str">
        <f t="shared" si="28"/>
        <v/>
      </c>
      <c r="J486" s="82" t="str">
        <f t="shared" si="29"/>
        <v/>
      </c>
      <c r="K486" s="82" t="str">
        <f t="shared" si="30"/>
        <v/>
      </c>
      <c r="L486" s="82" t="str">
        <f t="shared" si="31"/>
        <v/>
      </c>
      <c r="M486" s="72"/>
      <c r="N486" s="72"/>
    </row>
    <row r="487" spans="1:14">
      <c r="A487" s="73" t="str">
        <f>B487&amp;"_"&amp;COUNTIF($B$3:B487,B487)</f>
        <v>PARTHO_2</v>
      </c>
      <c r="B487" s="74" t="s">
        <v>1064</v>
      </c>
      <c r="C487" s="74" t="s">
        <v>1326</v>
      </c>
      <c r="D487" s="74" t="s">
        <v>140</v>
      </c>
      <c r="E487" s="75">
        <v>1.43</v>
      </c>
      <c r="F487" s="72"/>
      <c r="G487" s="72"/>
      <c r="H487" s="82">
        <v>482</v>
      </c>
      <c r="I487" s="82" t="str">
        <f t="shared" si="28"/>
        <v/>
      </c>
      <c r="J487" s="82" t="str">
        <f t="shared" si="29"/>
        <v/>
      </c>
      <c r="K487" s="82" t="str">
        <f t="shared" si="30"/>
        <v/>
      </c>
      <c r="L487" s="82" t="str">
        <f t="shared" si="31"/>
        <v/>
      </c>
      <c r="M487" s="72"/>
      <c r="N487" s="72"/>
    </row>
    <row r="488" spans="1:14">
      <c r="A488" s="73" t="str">
        <f>B488&amp;"_"&amp;COUNTIF($B$3:B488,B488)</f>
        <v>PARTHO_3</v>
      </c>
      <c r="B488" s="74" t="s">
        <v>1064</v>
      </c>
      <c r="C488" s="74" t="s">
        <v>1327</v>
      </c>
      <c r="D488" s="74" t="s">
        <v>140</v>
      </c>
      <c r="E488" s="75">
        <v>2.68</v>
      </c>
      <c r="F488" s="72"/>
      <c r="G488" s="72"/>
      <c r="H488" s="82">
        <v>483</v>
      </c>
      <c r="I488" s="82" t="str">
        <f t="shared" si="28"/>
        <v/>
      </c>
      <c r="J488" s="82" t="str">
        <f t="shared" si="29"/>
        <v/>
      </c>
      <c r="K488" s="82" t="str">
        <f t="shared" si="30"/>
        <v/>
      </c>
      <c r="L488" s="82" t="str">
        <f t="shared" si="31"/>
        <v/>
      </c>
      <c r="M488" s="72"/>
      <c r="N488" s="72"/>
    </row>
    <row r="489" spans="1:14">
      <c r="A489" s="73" t="str">
        <f>B489&amp;"_"&amp;COUNTIF($B$3:B489,B489)</f>
        <v>PARTHO_4</v>
      </c>
      <c r="B489" s="74" t="s">
        <v>1064</v>
      </c>
      <c r="C489" s="74" t="s">
        <v>1328</v>
      </c>
      <c r="D489" s="74" t="s">
        <v>140</v>
      </c>
      <c r="E489" s="75">
        <v>2.63</v>
      </c>
      <c r="F489" s="72"/>
      <c r="G489" s="72"/>
      <c r="H489" s="82">
        <v>484</v>
      </c>
      <c r="I489" s="82" t="str">
        <f t="shared" si="28"/>
        <v/>
      </c>
      <c r="J489" s="82" t="str">
        <f t="shared" si="29"/>
        <v/>
      </c>
      <c r="K489" s="82" t="str">
        <f t="shared" si="30"/>
        <v/>
      </c>
      <c r="L489" s="82" t="str">
        <f t="shared" si="31"/>
        <v/>
      </c>
      <c r="M489" s="72"/>
      <c r="N489" s="72"/>
    </row>
    <row r="490" spans="1:14">
      <c r="A490" s="73" t="str">
        <f>B490&amp;"_"&amp;COUNTIF($B$3:B490,B490)</f>
        <v>PARTHO_5</v>
      </c>
      <c r="B490" s="74" t="s">
        <v>1064</v>
      </c>
      <c r="C490" s="74" t="s">
        <v>1329</v>
      </c>
      <c r="D490" s="74" t="s">
        <v>140</v>
      </c>
      <c r="E490" s="75">
        <v>2.83</v>
      </c>
      <c r="F490" s="72"/>
      <c r="G490" s="72"/>
      <c r="H490" s="82">
        <v>485</v>
      </c>
      <c r="I490" s="82" t="str">
        <f t="shared" si="28"/>
        <v/>
      </c>
      <c r="J490" s="82" t="str">
        <f t="shared" si="29"/>
        <v/>
      </c>
      <c r="K490" s="82" t="str">
        <f t="shared" si="30"/>
        <v/>
      </c>
      <c r="L490" s="82" t="str">
        <f t="shared" si="31"/>
        <v/>
      </c>
      <c r="M490" s="72"/>
      <c r="N490" s="72"/>
    </row>
    <row r="491" spans="1:14">
      <c r="A491" s="73" t="str">
        <f>B491&amp;"_"&amp;COUNTIF($B$3:B491,B491)</f>
        <v>PARTHO_6</v>
      </c>
      <c r="B491" s="74" t="s">
        <v>1064</v>
      </c>
      <c r="C491" s="74" t="s">
        <v>1330</v>
      </c>
      <c r="D491" s="74" t="s">
        <v>140</v>
      </c>
      <c r="E491" s="75">
        <v>2.1800000000000002</v>
      </c>
      <c r="F491" s="72"/>
      <c r="G491" s="72"/>
      <c r="H491" s="82">
        <v>486</v>
      </c>
      <c r="I491" s="82" t="str">
        <f t="shared" si="28"/>
        <v/>
      </c>
      <c r="J491" s="82" t="str">
        <f t="shared" si="29"/>
        <v/>
      </c>
      <c r="K491" s="82" t="str">
        <f t="shared" si="30"/>
        <v/>
      </c>
      <c r="L491" s="82" t="str">
        <f t="shared" si="31"/>
        <v/>
      </c>
      <c r="M491" s="72"/>
      <c r="N491" s="72"/>
    </row>
    <row r="492" spans="1:14">
      <c r="A492" s="73" t="str">
        <f>B492&amp;"_"&amp;COUNTIF($B$3:B492,B492)</f>
        <v>ABS_1</v>
      </c>
      <c r="B492" s="74" t="s">
        <v>863</v>
      </c>
      <c r="C492" s="74" t="s">
        <v>1331</v>
      </c>
      <c r="D492" s="74" t="s">
        <v>140</v>
      </c>
      <c r="E492" s="75">
        <v>2.5299999999999998</v>
      </c>
      <c r="F492" s="72"/>
      <c r="G492" s="72"/>
      <c r="H492" s="82">
        <v>487</v>
      </c>
      <c r="I492" s="82" t="str">
        <f t="shared" si="28"/>
        <v/>
      </c>
      <c r="J492" s="82" t="str">
        <f t="shared" si="29"/>
        <v/>
      </c>
      <c r="K492" s="82" t="str">
        <f t="shared" si="30"/>
        <v/>
      </c>
      <c r="L492" s="82" t="str">
        <f t="shared" si="31"/>
        <v/>
      </c>
      <c r="M492" s="72"/>
      <c r="N492" s="72"/>
    </row>
    <row r="493" spans="1:14">
      <c r="A493" s="73" t="str">
        <f>B493&amp;"_"&amp;COUNTIF($B$3:B493,B493)</f>
        <v>ABS_2</v>
      </c>
      <c r="B493" s="74" t="s">
        <v>863</v>
      </c>
      <c r="C493" s="74" t="s">
        <v>1332</v>
      </c>
      <c r="D493" s="74" t="s">
        <v>140</v>
      </c>
      <c r="E493" s="75">
        <v>2.2000000000000002</v>
      </c>
      <c r="F493" s="72"/>
      <c r="G493" s="72"/>
      <c r="H493" s="82">
        <v>488</v>
      </c>
      <c r="I493" s="82" t="str">
        <f t="shared" si="28"/>
        <v/>
      </c>
      <c r="J493" s="82" t="str">
        <f t="shared" si="29"/>
        <v/>
      </c>
      <c r="K493" s="82" t="str">
        <f t="shared" si="30"/>
        <v/>
      </c>
      <c r="L493" s="82" t="str">
        <f t="shared" si="31"/>
        <v/>
      </c>
      <c r="M493" s="72"/>
      <c r="N493" s="72"/>
    </row>
    <row r="494" spans="1:14">
      <c r="A494" s="73" t="str">
        <f>B494&amp;"_"&amp;COUNTIF($B$3:B494,B494)</f>
        <v>ABS_3</v>
      </c>
      <c r="B494" s="74" t="s">
        <v>863</v>
      </c>
      <c r="C494" s="74" t="s">
        <v>1333</v>
      </c>
      <c r="D494" s="74" t="s">
        <v>140</v>
      </c>
      <c r="E494" s="75">
        <v>2.36</v>
      </c>
      <c r="F494" s="72"/>
      <c r="G494" s="72"/>
      <c r="H494" s="82">
        <v>489</v>
      </c>
      <c r="I494" s="82" t="str">
        <f t="shared" si="28"/>
        <v/>
      </c>
      <c r="J494" s="82" t="str">
        <f t="shared" si="29"/>
        <v/>
      </c>
      <c r="K494" s="82" t="str">
        <f t="shared" si="30"/>
        <v/>
      </c>
      <c r="L494" s="82" t="str">
        <f t="shared" si="31"/>
        <v/>
      </c>
      <c r="M494" s="72"/>
      <c r="N494" s="72"/>
    </row>
    <row r="495" spans="1:14">
      <c r="A495" s="73" t="str">
        <f>B495&amp;"_"&amp;COUNTIF($B$3:B495,B495)</f>
        <v>ABS_4</v>
      </c>
      <c r="B495" s="74" t="s">
        <v>863</v>
      </c>
      <c r="C495" s="74" t="s">
        <v>1334</v>
      </c>
      <c r="D495" s="74" t="s">
        <v>140</v>
      </c>
      <c r="E495" s="75">
        <v>1.97</v>
      </c>
      <c r="F495" s="72"/>
      <c r="G495" s="72"/>
      <c r="H495" s="82">
        <v>490</v>
      </c>
      <c r="I495" s="82" t="str">
        <f t="shared" si="28"/>
        <v/>
      </c>
      <c r="J495" s="82" t="str">
        <f t="shared" si="29"/>
        <v/>
      </c>
      <c r="K495" s="82" t="str">
        <f t="shared" si="30"/>
        <v/>
      </c>
      <c r="L495" s="82" t="str">
        <f t="shared" si="31"/>
        <v/>
      </c>
      <c r="M495" s="72"/>
      <c r="N495" s="72"/>
    </row>
    <row r="496" spans="1:14">
      <c r="A496" s="73" t="str">
        <f>B496&amp;"_"&amp;COUNTIF($B$3:B496,B496)</f>
        <v>ABS_5</v>
      </c>
      <c r="B496" s="74" t="s">
        <v>863</v>
      </c>
      <c r="C496" s="74" t="s">
        <v>1335</v>
      </c>
      <c r="D496" s="74" t="s">
        <v>140</v>
      </c>
      <c r="E496" s="75">
        <v>2.12</v>
      </c>
      <c r="F496" s="72"/>
      <c r="G496" s="72"/>
      <c r="H496" s="82">
        <v>491</v>
      </c>
      <c r="I496" s="82" t="str">
        <f t="shared" si="28"/>
        <v/>
      </c>
      <c r="J496" s="82" t="str">
        <f t="shared" si="29"/>
        <v/>
      </c>
      <c r="K496" s="82" t="str">
        <f t="shared" si="30"/>
        <v/>
      </c>
      <c r="L496" s="82" t="str">
        <f t="shared" si="31"/>
        <v/>
      </c>
      <c r="M496" s="72"/>
      <c r="N496" s="72"/>
    </row>
    <row r="497" spans="1:14">
      <c r="A497" s="73" t="str">
        <f>B497&amp;"_"&amp;COUNTIF($B$3:B497,B497)</f>
        <v>ABS_6</v>
      </c>
      <c r="B497" s="74" t="s">
        <v>863</v>
      </c>
      <c r="C497" s="74" t="s">
        <v>1336</v>
      </c>
      <c r="D497" s="74" t="s">
        <v>140</v>
      </c>
      <c r="E497" s="75">
        <v>1.54</v>
      </c>
      <c r="F497" s="72"/>
      <c r="G497" s="72"/>
      <c r="H497" s="82">
        <v>492</v>
      </c>
      <c r="I497" s="82" t="str">
        <f t="shared" si="28"/>
        <v/>
      </c>
      <c r="J497" s="82" t="str">
        <f t="shared" si="29"/>
        <v/>
      </c>
      <c r="K497" s="82" t="str">
        <f t="shared" si="30"/>
        <v/>
      </c>
      <c r="L497" s="82" t="str">
        <f t="shared" si="31"/>
        <v/>
      </c>
      <c r="M497" s="72"/>
      <c r="N497" s="72"/>
    </row>
    <row r="498" spans="1:14">
      <c r="A498" s="73" t="str">
        <f>B498&amp;"_"&amp;COUNTIF($B$3:B498,B498)</f>
        <v>ABS_7</v>
      </c>
      <c r="B498" s="74" t="s">
        <v>863</v>
      </c>
      <c r="C498" s="74" t="s">
        <v>1337</v>
      </c>
      <c r="D498" s="74" t="s">
        <v>140</v>
      </c>
      <c r="E498" s="75">
        <v>1.57</v>
      </c>
      <c r="F498" s="72"/>
      <c r="G498" s="72"/>
      <c r="H498" s="82">
        <v>493</v>
      </c>
      <c r="I498" s="82" t="str">
        <f t="shared" si="28"/>
        <v/>
      </c>
      <c r="J498" s="82" t="str">
        <f t="shared" si="29"/>
        <v/>
      </c>
      <c r="K498" s="82" t="str">
        <f t="shared" si="30"/>
        <v/>
      </c>
      <c r="L498" s="82" t="str">
        <f t="shared" si="31"/>
        <v/>
      </c>
      <c r="M498" s="72"/>
      <c r="N498" s="72"/>
    </row>
    <row r="499" spans="1:14">
      <c r="A499" s="73" t="str">
        <f>B499&amp;"_"&amp;COUNTIF($B$3:B499,B499)</f>
        <v>ABS_8</v>
      </c>
      <c r="B499" s="74" t="s">
        <v>863</v>
      </c>
      <c r="C499" s="74" t="s">
        <v>1338</v>
      </c>
      <c r="D499" s="74" t="s">
        <v>140</v>
      </c>
      <c r="E499" s="75">
        <v>1.48</v>
      </c>
      <c r="F499" s="72"/>
      <c r="G499" s="72"/>
      <c r="H499" s="82">
        <v>494</v>
      </c>
      <c r="I499" s="82" t="str">
        <f t="shared" si="28"/>
        <v/>
      </c>
      <c r="J499" s="82" t="str">
        <f t="shared" si="29"/>
        <v/>
      </c>
      <c r="K499" s="82" t="str">
        <f t="shared" si="30"/>
        <v/>
      </c>
      <c r="L499" s="82" t="str">
        <f t="shared" si="31"/>
        <v/>
      </c>
      <c r="M499" s="72"/>
      <c r="N499" s="72"/>
    </row>
    <row r="500" spans="1:14">
      <c r="A500" s="73" t="str">
        <f>B500&amp;"_"&amp;COUNTIF($B$3:B500,B500)</f>
        <v>ABS_9</v>
      </c>
      <c r="B500" s="74" t="s">
        <v>863</v>
      </c>
      <c r="C500" s="74" t="s">
        <v>1339</v>
      </c>
      <c r="D500" s="74" t="s">
        <v>140</v>
      </c>
      <c r="E500" s="75">
        <v>2.02</v>
      </c>
      <c r="F500" s="72"/>
      <c r="G500" s="72"/>
      <c r="H500" s="82">
        <v>495</v>
      </c>
      <c r="I500" s="82" t="str">
        <f t="shared" si="28"/>
        <v/>
      </c>
      <c r="J500" s="82" t="str">
        <f t="shared" si="29"/>
        <v/>
      </c>
      <c r="K500" s="82" t="str">
        <f t="shared" si="30"/>
        <v/>
      </c>
      <c r="L500" s="82" t="str">
        <f t="shared" si="31"/>
        <v/>
      </c>
      <c r="M500" s="72"/>
      <c r="N500" s="72"/>
    </row>
    <row r="501" spans="1:14">
      <c r="A501" s="73" t="str">
        <f>B501&amp;"_"&amp;COUNTIF($B$3:B501,B501)</f>
        <v>PARTHO_7</v>
      </c>
      <c r="B501" s="74" t="s">
        <v>1064</v>
      </c>
      <c r="C501" s="74" t="s">
        <v>1340</v>
      </c>
      <c r="D501" s="74" t="s">
        <v>140</v>
      </c>
      <c r="E501" s="75">
        <v>1.69</v>
      </c>
      <c r="F501" s="72"/>
      <c r="G501" s="72"/>
      <c r="H501" s="82">
        <v>496</v>
      </c>
      <c r="I501" s="82" t="str">
        <f t="shared" si="28"/>
        <v/>
      </c>
      <c r="J501" s="82" t="str">
        <f t="shared" si="29"/>
        <v/>
      </c>
      <c r="K501" s="82" t="str">
        <f t="shared" si="30"/>
        <v/>
      </c>
      <c r="L501" s="82" t="str">
        <f t="shared" si="31"/>
        <v/>
      </c>
      <c r="M501" s="72"/>
      <c r="N501" s="72"/>
    </row>
    <row r="502" spans="1:14">
      <c r="A502" s="73" t="str">
        <f>B502&amp;"_"&amp;COUNTIF($B$3:B502,B502)</f>
        <v>PARTHO_8</v>
      </c>
      <c r="B502" s="74" t="s">
        <v>1064</v>
      </c>
      <c r="C502" s="74" t="s">
        <v>1341</v>
      </c>
      <c r="D502" s="74" t="s">
        <v>140</v>
      </c>
      <c r="E502" s="75">
        <v>3.08</v>
      </c>
      <c r="F502" s="72"/>
      <c r="G502" s="72"/>
      <c r="H502" s="82">
        <v>497</v>
      </c>
      <c r="I502" s="82" t="str">
        <f t="shared" si="28"/>
        <v/>
      </c>
      <c r="J502" s="82" t="str">
        <f t="shared" si="29"/>
        <v/>
      </c>
      <c r="K502" s="82" t="str">
        <f t="shared" si="30"/>
        <v/>
      </c>
      <c r="L502" s="82" t="str">
        <f t="shared" si="31"/>
        <v/>
      </c>
      <c r="M502" s="72"/>
      <c r="N502" s="72"/>
    </row>
    <row r="503" spans="1:14">
      <c r="A503" s="73" t="str">
        <f>B503&amp;"_"&amp;COUNTIF($B$3:B503,B503)</f>
        <v>PARTHO_9</v>
      </c>
      <c r="B503" s="74" t="s">
        <v>1064</v>
      </c>
      <c r="C503" s="74" t="s">
        <v>1342</v>
      </c>
      <c r="D503" s="74" t="s">
        <v>140</v>
      </c>
      <c r="E503" s="75">
        <v>2.42</v>
      </c>
      <c r="F503" s="72"/>
      <c r="G503" s="72"/>
      <c r="H503" s="82">
        <v>498</v>
      </c>
      <c r="I503" s="82" t="str">
        <f t="shared" si="28"/>
        <v/>
      </c>
      <c r="J503" s="82" t="str">
        <f t="shared" si="29"/>
        <v/>
      </c>
      <c r="K503" s="82" t="str">
        <f t="shared" si="30"/>
        <v/>
      </c>
      <c r="L503" s="82" t="str">
        <f t="shared" si="31"/>
        <v/>
      </c>
      <c r="M503" s="72"/>
      <c r="N503" s="72"/>
    </row>
    <row r="504" spans="1:14">
      <c r="A504" s="73" t="str">
        <f>B504&amp;"_"&amp;COUNTIF($B$3:B504,B504)</f>
        <v>PARTHO_10</v>
      </c>
      <c r="B504" s="74" t="s">
        <v>1064</v>
      </c>
      <c r="C504" s="74" t="s">
        <v>1343</v>
      </c>
      <c r="D504" s="74" t="s">
        <v>140</v>
      </c>
      <c r="E504" s="75">
        <v>2.4900000000000002</v>
      </c>
      <c r="F504" s="72"/>
      <c r="G504" s="72"/>
      <c r="H504" s="82">
        <v>499</v>
      </c>
      <c r="I504" s="82" t="str">
        <f t="shared" si="28"/>
        <v/>
      </c>
      <c r="J504" s="82" t="str">
        <f t="shared" si="29"/>
        <v/>
      </c>
      <c r="K504" s="82" t="str">
        <f t="shared" si="30"/>
        <v/>
      </c>
      <c r="L504" s="82" t="str">
        <f t="shared" si="31"/>
        <v/>
      </c>
      <c r="M504" s="72"/>
      <c r="N504" s="72"/>
    </row>
    <row r="505" spans="1:14">
      <c r="A505" s="73" t="str">
        <f>B505&amp;"_"&amp;COUNTIF($B$3:B505,B505)</f>
        <v>PARTHO_11</v>
      </c>
      <c r="B505" s="74" t="s">
        <v>1064</v>
      </c>
      <c r="C505" s="74" t="s">
        <v>1344</v>
      </c>
      <c r="D505" s="74" t="s">
        <v>140</v>
      </c>
      <c r="E505" s="75">
        <v>3.4</v>
      </c>
      <c r="F505" s="72"/>
      <c r="G505" s="72"/>
      <c r="H505" s="82">
        <v>500</v>
      </c>
      <c r="I505" s="82" t="str">
        <f t="shared" si="28"/>
        <v/>
      </c>
      <c r="J505" s="82" t="str">
        <f t="shared" si="29"/>
        <v/>
      </c>
      <c r="K505" s="82" t="str">
        <f t="shared" si="30"/>
        <v/>
      </c>
      <c r="L505" s="82" t="str">
        <f t="shared" si="31"/>
        <v/>
      </c>
      <c r="M505" s="72"/>
      <c r="N505" s="72"/>
    </row>
    <row r="506" spans="1:14">
      <c r="A506" s="73" t="str">
        <f>B506&amp;"_"&amp;COUNTIF($B$3:B506,B506)</f>
        <v>PARTHO_12</v>
      </c>
      <c r="B506" s="74" t="s">
        <v>1064</v>
      </c>
      <c r="C506" s="74" t="s">
        <v>1345</v>
      </c>
      <c r="D506" s="74" t="s">
        <v>140</v>
      </c>
      <c r="E506" s="75">
        <v>1.73</v>
      </c>
      <c r="F506" s="72"/>
      <c r="G506" s="72"/>
      <c r="H506" s="82"/>
      <c r="I506" s="82"/>
      <c r="J506" s="82"/>
      <c r="K506" s="82"/>
      <c r="L506" s="82"/>
      <c r="M506" s="72"/>
      <c r="N506" s="72"/>
    </row>
    <row r="507" spans="1:14">
      <c r="A507" s="73" t="str">
        <f>B507&amp;"_"&amp;COUNTIF($B$3:B507,B507)</f>
        <v>PARTHO_13</v>
      </c>
      <c r="B507" s="74" t="s">
        <v>1064</v>
      </c>
      <c r="C507" s="74" t="s">
        <v>1346</v>
      </c>
      <c r="D507" s="74" t="s">
        <v>140</v>
      </c>
      <c r="E507" s="75">
        <v>2.76</v>
      </c>
      <c r="F507" s="72"/>
      <c r="G507" s="72"/>
      <c r="H507" s="82"/>
      <c r="I507" s="82"/>
      <c r="J507" s="82"/>
      <c r="K507" s="82"/>
      <c r="L507" s="82"/>
      <c r="M507" s="72"/>
      <c r="N507" s="72"/>
    </row>
    <row r="508" spans="1:14">
      <c r="A508" s="73" t="str">
        <f>B508&amp;"_"&amp;COUNTIF($B$3:B508,B508)</f>
        <v>PARTHO_14</v>
      </c>
      <c r="B508" s="74" t="s">
        <v>1064</v>
      </c>
      <c r="C508" s="74" t="s">
        <v>1347</v>
      </c>
      <c r="D508" s="74" t="s">
        <v>140</v>
      </c>
      <c r="E508" s="75">
        <v>2.5499999999999998</v>
      </c>
      <c r="F508" s="72"/>
      <c r="G508" s="72"/>
      <c r="H508" s="82"/>
      <c r="I508" s="82"/>
      <c r="J508" s="82"/>
      <c r="K508" s="82"/>
      <c r="L508" s="82"/>
      <c r="M508" s="72"/>
      <c r="N508" s="72"/>
    </row>
    <row r="509" spans="1:14">
      <c r="A509" s="73" t="str">
        <f>B509&amp;"_"&amp;COUNTIF($B$3:B509,B509)</f>
        <v>PARTHO_15</v>
      </c>
      <c r="B509" s="74" t="s">
        <v>1064</v>
      </c>
      <c r="C509" s="74" t="s">
        <v>1348</v>
      </c>
      <c r="D509" s="74" t="s">
        <v>140</v>
      </c>
      <c r="E509" s="75">
        <v>2.3199999999999998</v>
      </c>
      <c r="F509" s="72"/>
      <c r="G509" s="72"/>
      <c r="H509" s="82"/>
      <c r="I509" s="82"/>
      <c r="J509" s="82"/>
      <c r="K509" s="82"/>
      <c r="L509" s="82"/>
      <c r="M509" s="72"/>
      <c r="N509" s="72"/>
    </row>
    <row r="510" spans="1:14">
      <c r="A510" s="73" t="str">
        <f>B510&amp;"_"&amp;COUNTIF($B$3:B510,B510)</f>
        <v>PARTHO_16</v>
      </c>
      <c r="B510" s="74" t="s">
        <v>1064</v>
      </c>
      <c r="C510" s="74" t="s">
        <v>1349</v>
      </c>
      <c r="D510" s="74" t="s">
        <v>140</v>
      </c>
      <c r="E510" s="75">
        <v>1.95</v>
      </c>
      <c r="F510" s="72"/>
      <c r="G510" s="72"/>
      <c r="H510" s="82"/>
      <c r="I510" s="82"/>
      <c r="J510" s="82"/>
      <c r="K510" s="82"/>
      <c r="L510" s="82"/>
      <c r="M510" s="72"/>
      <c r="N510" s="72"/>
    </row>
    <row r="511" spans="1:14">
      <c r="A511" s="73" t="str">
        <f>B511&amp;"_"&amp;COUNTIF($B$3:B511,B511)</f>
        <v>PARTHO_17</v>
      </c>
      <c r="B511" s="74" t="s">
        <v>1064</v>
      </c>
      <c r="C511" s="74" t="s">
        <v>1350</v>
      </c>
      <c r="D511" s="74" t="s">
        <v>140</v>
      </c>
      <c r="E511" s="75">
        <v>2.46</v>
      </c>
      <c r="F511" s="72"/>
      <c r="G511" s="72"/>
      <c r="H511" s="82"/>
      <c r="I511" s="82"/>
      <c r="J511" s="82"/>
      <c r="K511" s="82"/>
      <c r="L511" s="82"/>
      <c r="M511" s="72"/>
      <c r="N511" s="72"/>
    </row>
    <row r="512" spans="1:14">
      <c r="A512" s="73" t="str">
        <f>B512&amp;"_"&amp;COUNTIF($B$3:B512,B512)</f>
        <v>PARTHO_18</v>
      </c>
      <c r="B512" s="74" t="s">
        <v>1064</v>
      </c>
      <c r="C512" s="74" t="s">
        <v>1351</v>
      </c>
      <c r="D512" s="74" t="s">
        <v>140</v>
      </c>
      <c r="E512" s="75">
        <v>3.09</v>
      </c>
      <c r="F512" s="72"/>
      <c r="G512" s="72"/>
      <c r="H512" s="82"/>
      <c r="I512" s="82"/>
      <c r="J512" s="82"/>
      <c r="K512" s="82"/>
      <c r="L512" s="82"/>
      <c r="M512" s="72"/>
      <c r="N512" s="72"/>
    </row>
    <row r="513" spans="1:14">
      <c r="A513" s="73" t="str">
        <f>B513&amp;"_"&amp;COUNTIF($B$3:B513,B513)</f>
        <v>PARTHO_19</v>
      </c>
      <c r="B513" s="74" t="s">
        <v>1064</v>
      </c>
      <c r="C513" s="74" t="s">
        <v>1352</v>
      </c>
      <c r="D513" s="74" t="s">
        <v>140</v>
      </c>
      <c r="E513" s="75">
        <v>2.1800000000000002</v>
      </c>
      <c r="F513" s="72"/>
      <c r="G513" s="72"/>
      <c r="H513" s="82"/>
      <c r="I513" s="82"/>
      <c r="J513" s="82"/>
      <c r="K513" s="82"/>
      <c r="L513" s="82"/>
      <c r="M513" s="72"/>
      <c r="N513" s="72"/>
    </row>
    <row r="514" spans="1:14">
      <c r="A514" s="73" t="str">
        <f>B514&amp;"_"&amp;COUNTIF($B$3:B514,B514)</f>
        <v>PARTHO_20</v>
      </c>
      <c r="B514" s="74" t="s">
        <v>1064</v>
      </c>
      <c r="C514" s="74" t="s">
        <v>1353</v>
      </c>
      <c r="D514" s="74" t="s">
        <v>140</v>
      </c>
      <c r="E514" s="75">
        <v>3.01</v>
      </c>
      <c r="F514" s="72"/>
      <c r="G514" s="72"/>
      <c r="H514" s="82"/>
      <c r="I514" s="82"/>
      <c r="J514" s="82"/>
      <c r="K514" s="82"/>
      <c r="L514" s="82"/>
      <c r="M514" s="72"/>
      <c r="N514" s="72"/>
    </row>
    <row r="515" spans="1:14">
      <c r="A515" s="73" t="str">
        <f>B515&amp;"_"&amp;COUNTIF($B$3:B515,B515)</f>
        <v>PARTHO_21</v>
      </c>
      <c r="B515" s="74" t="s">
        <v>1064</v>
      </c>
      <c r="C515" s="74" t="s">
        <v>1354</v>
      </c>
      <c r="D515" s="74" t="s">
        <v>140</v>
      </c>
      <c r="E515" s="75">
        <v>3.25</v>
      </c>
      <c r="F515" s="72"/>
      <c r="G515" s="72"/>
      <c r="H515" s="82"/>
      <c r="I515" s="82"/>
      <c r="J515" s="82"/>
      <c r="K515" s="82"/>
      <c r="L515" s="82"/>
      <c r="M515" s="72"/>
      <c r="N515" s="72"/>
    </row>
    <row r="516" spans="1:14">
      <c r="A516" s="73" t="str">
        <f>B516&amp;"_"&amp;COUNTIF($B$3:B516,B516)</f>
        <v>PARTHO_22</v>
      </c>
      <c r="B516" s="74" t="s">
        <v>1064</v>
      </c>
      <c r="C516" s="74" t="s">
        <v>1355</v>
      </c>
      <c r="D516" s="74" t="s">
        <v>140</v>
      </c>
      <c r="E516" s="75">
        <v>2.82</v>
      </c>
      <c r="F516" s="72"/>
      <c r="G516" s="72"/>
      <c r="H516" s="82"/>
      <c r="I516" s="82"/>
      <c r="J516" s="82"/>
      <c r="K516" s="82"/>
      <c r="L516" s="82"/>
      <c r="M516" s="72"/>
      <c r="N516" s="72"/>
    </row>
    <row r="517" spans="1:14">
      <c r="A517" s="73" t="str">
        <f>B517&amp;"_"&amp;COUNTIF($B$3:B517,B517)</f>
        <v>PARTHO_23</v>
      </c>
      <c r="B517" s="74" t="s">
        <v>1064</v>
      </c>
      <c r="C517" s="74" t="s">
        <v>1356</v>
      </c>
      <c r="D517" s="74" t="s">
        <v>140</v>
      </c>
      <c r="E517" s="75">
        <v>4.58</v>
      </c>
      <c r="F517" s="72"/>
      <c r="G517" s="72"/>
      <c r="H517" s="82"/>
      <c r="I517" s="82"/>
      <c r="J517" s="82"/>
      <c r="K517" s="82"/>
      <c r="L517" s="82"/>
      <c r="M517" s="72"/>
      <c r="N517" s="72"/>
    </row>
    <row r="518" spans="1:14">
      <c r="A518" s="73" t="str">
        <f>B518&amp;"_"&amp;COUNTIF($B$3:B518,B518)</f>
        <v>PARTHO_24</v>
      </c>
      <c r="B518" s="74" t="s">
        <v>1064</v>
      </c>
      <c r="C518" s="74" t="s">
        <v>1357</v>
      </c>
      <c r="D518" s="74" t="s">
        <v>140</v>
      </c>
      <c r="E518" s="75">
        <v>2.42</v>
      </c>
      <c r="F518" s="72"/>
      <c r="G518" s="72"/>
      <c r="H518" s="82"/>
      <c r="I518" s="82"/>
      <c r="J518" s="82"/>
      <c r="K518" s="82"/>
      <c r="L518" s="82"/>
      <c r="M518" s="72"/>
      <c r="N518" s="72"/>
    </row>
    <row r="519" spans="1:14">
      <c r="A519" s="73" t="str">
        <f>B519&amp;"_"&amp;COUNTIF($B$3:B519,B519)</f>
        <v>CHAIN_1</v>
      </c>
      <c r="B519" s="74" t="s">
        <v>39</v>
      </c>
      <c r="C519" s="74" t="s">
        <v>1358</v>
      </c>
      <c r="D519" s="74" t="s">
        <v>1138</v>
      </c>
      <c r="E519" s="75">
        <v>12.98</v>
      </c>
      <c r="F519" s="72"/>
      <c r="G519" s="72"/>
      <c r="H519" s="82"/>
      <c r="I519" s="82"/>
      <c r="J519" s="82"/>
      <c r="K519" s="82"/>
      <c r="L519" s="82"/>
      <c r="M519" s="72"/>
      <c r="N519" s="72"/>
    </row>
    <row r="520" spans="1:14">
      <c r="A520" s="73" t="str">
        <f>B520&amp;"_"&amp;COUNTIF($B$3:B520,B520)</f>
        <v>CHAIN_2</v>
      </c>
      <c r="B520" s="74" t="s">
        <v>39</v>
      </c>
      <c r="C520" s="74" t="s">
        <v>1359</v>
      </c>
      <c r="D520" s="74" t="s">
        <v>1138</v>
      </c>
      <c r="E520" s="75">
        <v>20.38</v>
      </c>
      <c r="F520" s="72"/>
      <c r="G520" s="72"/>
      <c r="H520" s="82"/>
      <c r="I520" s="82"/>
      <c r="J520" s="82"/>
      <c r="K520" s="82"/>
      <c r="L520" s="82"/>
      <c r="M520" s="72"/>
      <c r="N520" s="72"/>
    </row>
    <row r="521" spans="1:14">
      <c r="A521" s="73" t="str">
        <f>B521&amp;"_"&amp;COUNTIF($B$3:B521,B521)</f>
        <v>CHAIN_3</v>
      </c>
      <c r="B521" s="74" t="s">
        <v>39</v>
      </c>
      <c r="C521" s="74" t="s">
        <v>1360</v>
      </c>
      <c r="D521" s="74" t="s">
        <v>1138</v>
      </c>
      <c r="E521" s="75">
        <v>18.059999999999999</v>
      </c>
      <c r="F521" s="72"/>
      <c r="G521" s="72"/>
      <c r="H521" s="82"/>
      <c r="I521" s="82"/>
      <c r="J521" s="82"/>
      <c r="K521" s="82"/>
      <c r="L521" s="82"/>
      <c r="M521" s="72"/>
      <c r="N521" s="72"/>
    </row>
    <row r="522" spans="1:14">
      <c r="A522" s="73" t="str">
        <f>B522&amp;"_"&amp;COUNTIF($B$3:B522,B522)</f>
        <v>CHAIN_4</v>
      </c>
      <c r="B522" s="74" t="s">
        <v>39</v>
      </c>
      <c r="C522" s="74" t="s">
        <v>1361</v>
      </c>
      <c r="D522" s="74" t="s">
        <v>1138</v>
      </c>
      <c r="E522" s="75">
        <v>12.79</v>
      </c>
      <c r="F522" s="72"/>
      <c r="G522" s="72"/>
      <c r="H522" s="82"/>
      <c r="I522" s="82"/>
      <c r="J522" s="82"/>
      <c r="K522" s="82"/>
      <c r="L522" s="82"/>
      <c r="M522" s="72"/>
      <c r="N522" s="72"/>
    </row>
    <row r="523" spans="1:14">
      <c r="A523" s="73" t="str">
        <f>B523&amp;"_"&amp;COUNTIF($B$3:B523,B523)</f>
        <v>CHAIN_5</v>
      </c>
      <c r="B523" s="74" t="s">
        <v>39</v>
      </c>
      <c r="C523" s="74" t="s">
        <v>1362</v>
      </c>
      <c r="D523" s="74" t="s">
        <v>1138</v>
      </c>
      <c r="E523" s="75">
        <v>14.21</v>
      </c>
      <c r="F523" s="72"/>
      <c r="G523" s="72"/>
      <c r="H523" s="82"/>
      <c r="I523" s="82"/>
      <c r="J523" s="82"/>
      <c r="K523" s="82"/>
      <c r="L523" s="82"/>
      <c r="M523" s="72"/>
      <c r="N523" s="72"/>
    </row>
    <row r="524" spans="1:14">
      <c r="A524" s="73" t="str">
        <f>B524&amp;"_"&amp;COUNTIF($B$3:B524,B524)</f>
        <v>CHAIN_6</v>
      </c>
      <c r="B524" s="74" t="s">
        <v>39</v>
      </c>
      <c r="C524" s="74" t="s">
        <v>1363</v>
      </c>
      <c r="D524" s="74" t="s">
        <v>988</v>
      </c>
      <c r="E524" s="75">
        <v>15.75</v>
      </c>
      <c r="F524" s="72"/>
      <c r="G524" s="72"/>
      <c r="H524" s="82"/>
      <c r="I524" s="82"/>
      <c r="J524" s="82"/>
      <c r="K524" s="82"/>
      <c r="L524" s="82"/>
      <c r="M524" s="72"/>
      <c r="N524" s="72"/>
    </row>
    <row r="525" spans="1:14">
      <c r="A525" s="73" t="str">
        <f>B525&amp;"_"&amp;COUNTIF($B$3:B525,B525)</f>
        <v>CHAIN_7</v>
      </c>
      <c r="B525" s="74" t="s">
        <v>39</v>
      </c>
      <c r="C525" s="74" t="s">
        <v>1364</v>
      </c>
      <c r="D525" s="74" t="s">
        <v>1138</v>
      </c>
      <c r="E525" s="75">
        <v>14.26</v>
      </c>
      <c r="F525" s="72"/>
      <c r="G525" s="72"/>
      <c r="H525" s="82"/>
      <c r="I525" s="82"/>
      <c r="J525" s="82"/>
      <c r="K525" s="82"/>
      <c r="L525" s="82"/>
      <c r="M525" s="72"/>
      <c r="N525" s="72"/>
    </row>
    <row r="526" spans="1:14">
      <c r="A526" s="73" t="str">
        <f>B526&amp;"_"&amp;COUNTIF($B$3:B526,B526)</f>
        <v>CHAIN_8</v>
      </c>
      <c r="B526" s="74" t="s">
        <v>39</v>
      </c>
      <c r="C526" s="74" t="s">
        <v>1365</v>
      </c>
      <c r="D526" s="74" t="s">
        <v>1138</v>
      </c>
      <c r="E526" s="75">
        <v>17</v>
      </c>
      <c r="F526" s="72"/>
      <c r="G526" s="72"/>
      <c r="H526" s="82"/>
      <c r="I526" s="82"/>
      <c r="J526" s="82"/>
      <c r="K526" s="82"/>
      <c r="L526" s="82"/>
      <c r="M526" s="72"/>
      <c r="N526" s="72"/>
    </row>
    <row r="527" spans="1:14">
      <c r="A527" s="73" t="str">
        <f>B527&amp;"_"&amp;COUNTIF($B$3:B527,B527)</f>
        <v>CHAIN_9</v>
      </c>
      <c r="B527" s="74" t="s">
        <v>39</v>
      </c>
      <c r="C527" s="74" t="s">
        <v>1366</v>
      </c>
      <c r="D527" s="74" t="s">
        <v>1138</v>
      </c>
      <c r="E527" s="75">
        <v>15.01</v>
      </c>
      <c r="F527" s="72"/>
      <c r="G527" s="72"/>
      <c r="H527" s="82"/>
      <c r="I527" s="82"/>
      <c r="J527" s="82"/>
      <c r="K527" s="82"/>
      <c r="L527" s="82"/>
      <c r="M527" s="72"/>
      <c r="N527" s="72"/>
    </row>
    <row r="528" spans="1:14">
      <c r="A528" s="73" t="str">
        <f>B528&amp;"_"&amp;COUNTIF($B$3:B528,B528)</f>
        <v>CHAIN_10</v>
      </c>
      <c r="B528" s="74" t="s">
        <v>39</v>
      </c>
      <c r="C528" s="74" t="s">
        <v>1367</v>
      </c>
      <c r="D528" s="74" t="s">
        <v>1138</v>
      </c>
      <c r="E528" s="75">
        <v>14.86</v>
      </c>
      <c r="F528" s="72"/>
      <c r="G528" s="72"/>
      <c r="H528" s="82"/>
      <c r="I528" s="82"/>
      <c r="J528" s="82"/>
      <c r="K528" s="82"/>
      <c r="L528" s="82"/>
      <c r="M528" s="72"/>
      <c r="N528" s="72"/>
    </row>
    <row r="529" spans="1:14">
      <c r="A529" s="73" t="str">
        <f>B529&amp;"_"&amp;COUNTIF($B$3:B529,B529)</f>
        <v>CHAIN_11</v>
      </c>
      <c r="B529" s="74" t="s">
        <v>39</v>
      </c>
      <c r="C529" s="74" t="s">
        <v>1368</v>
      </c>
      <c r="D529" s="74" t="s">
        <v>1138</v>
      </c>
      <c r="E529" s="75">
        <v>13.55</v>
      </c>
      <c r="F529" s="72"/>
      <c r="G529" s="72"/>
      <c r="H529" s="82"/>
      <c r="I529" s="82"/>
      <c r="J529" s="82"/>
      <c r="K529" s="82"/>
      <c r="L529" s="82"/>
      <c r="M529" s="72"/>
      <c r="N529" s="72"/>
    </row>
    <row r="530" spans="1:14">
      <c r="A530" s="73" t="str">
        <f>B530&amp;"_"&amp;COUNTIF($B$3:B530,B530)</f>
        <v>CHAIN_12</v>
      </c>
      <c r="B530" s="74" t="s">
        <v>39</v>
      </c>
      <c r="C530" s="74" t="s">
        <v>1369</v>
      </c>
      <c r="D530" s="74" t="s">
        <v>1138</v>
      </c>
      <c r="E530" s="75">
        <v>16.89</v>
      </c>
      <c r="F530" s="72"/>
      <c r="G530" s="72"/>
      <c r="H530" s="82"/>
      <c r="I530" s="82"/>
      <c r="J530" s="82"/>
      <c r="K530" s="82"/>
      <c r="L530" s="82"/>
      <c r="M530" s="72"/>
      <c r="N530" s="72"/>
    </row>
    <row r="531" spans="1:14">
      <c r="A531" s="73" t="str">
        <f>B531&amp;"_"&amp;COUNTIF($B$3:B531,B531)</f>
        <v>CHAIN_13</v>
      </c>
      <c r="B531" s="74" t="s">
        <v>39</v>
      </c>
      <c r="C531" s="74" t="s">
        <v>1370</v>
      </c>
      <c r="D531" s="74" t="s">
        <v>988</v>
      </c>
      <c r="E531" s="75">
        <v>15.55</v>
      </c>
      <c r="F531" s="72"/>
      <c r="G531" s="72"/>
      <c r="H531" s="82"/>
      <c r="I531" s="82"/>
      <c r="J531" s="82"/>
      <c r="K531" s="82"/>
      <c r="L531" s="82"/>
      <c r="M531" s="72"/>
      <c r="N531" s="72"/>
    </row>
    <row r="532" spans="1:14">
      <c r="A532" s="73" t="str">
        <f>B532&amp;"_"&amp;COUNTIF($B$3:B532,B532)</f>
        <v>CHAIN_14</v>
      </c>
      <c r="B532" s="74" t="s">
        <v>39</v>
      </c>
      <c r="C532" s="74" t="s">
        <v>1371</v>
      </c>
      <c r="D532" s="74" t="s">
        <v>1138</v>
      </c>
      <c r="E532" s="75">
        <v>14.27</v>
      </c>
      <c r="F532" s="72"/>
      <c r="G532" s="72"/>
      <c r="H532" s="82"/>
      <c r="I532" s="82"/>
      <c r="J532" s="82"/>
      <c r="K532" s="82"/>
      <c r="L532" s="82"/>
      <c r="M532" s="72"/>
      <c r="N532" s="72"/>
    </row>
    <row r="533" spans="1:14">
      <c r="A533" s="73" t="str">
        <f>B533&amp;"_"&amp;COUNTIF($B$3:B533,B533)</f>
        <v>CHAIN_15</v>
      </c>
      <c r="B533" s="74" t="s">
        <v>39</v>
      </c>
      <c r="C533" s="74" t="s">
        <v>1372</v>
      </c>
      <c r="D533" s="74" t="s">
        <v>1138</v>
      </c>
      <c r="E533" s="75">
        <v>23.28</v>
      </c>
      <c r="F533" s="72"/>
      <c r="G533" s="72"/>
      <c r="H533" s="82"/>
      <c r="I533" s="82"/>
      <c r="J533" s="82"/>
      <c r="K533" s="82"/>
      <c r="L533" s="82"/>
      <c r="M533" s="72"/>
      <c r="N533" s="72"/>
    </row>
    <row r="534" spans="1:14">
      <c r="A534" s="73" t="str">
        <f>B534&amp;"_"&amp;COUNTIF($B$3:B534,B534)</f>
        <v>CHAIN_16</v>
      </c>
      <c r="B534" s="74" t="s">
        <v>39</v>
      </c>
      <c r="C534" s="74" t="s">
        <v>1373</v>
      </c>
      <c r="D534" s="74" t="s">
        <v>1138</v>
      </c>
      <c r="E534" s="75">
        <v>20.21</v>
      </c>
      <c r="F534" s="72"/>
      <c r="G534" s="72"/>
      <c r="H534" s="82"/>
      <c r="I534" s="82"/>
      <c r="J534" s="82"/>
      <c r="K534" s="82"/>
      <c r="L534" s="82"/>
      <c r="M534" s="72"/>
      <c r="N534" s="72"/>
    </row>
    <row r="535" spans="1:14">
      <c r="A535" s="73" t="str">
        <f>B535&amp;"_"&amp;COUNTIF($B$3:B535,B535)</f>
        <v>CHAIN_17</v>
      </c>
      <c r="B535" s="74" t="s">
        <v>39</v>
      </c>
      <c r="C535" s="74" t="s">
        <v>1374</v>
      </c>
      <c r="D535" s="74" t="s">
        <v>1138</v>
      </c>
      <c r="E535" s="75">
        <v>13.94</v>
      </c>
      <c r="F535" s="72"/>
      <c r="G535" s="72"/>
      <c r="H535" s="82"/>
      <c r="I535" s="82"/>
      <c r="J535" s="82"/>
      <c r="K535" s="82"/>
      <c r="L535" s="82"/>
      <c r="M535" s="72"/>
      <c r="N535" s="72"/>
    </row>
    <row r="536" spans="1:14">
      <c r="A536" s="73" t="str">
        <f>B536&amp;"_"&amp;COUNTIF($B$3:B536,B536)</f>
        <v>CHAIN_18</v>
      </c>
      <c r="B536" s="74" t="s">
        <v>39</v>
      </c>
      <c r="C536" s="74" t="s">
        <v>1375</v>
      </c>
      <c r="D536" s="74" t="s">
        <v>1138</v>
      </c>
      <c r="E536" s="75">
        <v>29.85</v>
      </c>
      <c r="F536" s="72"/>
      <c r="G536" s="72"/>
      <c r="H536" s="82"/>
      <c r="I536" s="82"/>
      <c r="J536" s="82"/>
      <c r="K536" s="82"/>
      <c r="L536" s="82"/>
      <c r="M536" s="72"/>
      <c r="N536" s="72"/>
    </row>
    <row r="537" spans="1:14">
      <c r="A537" s="73" t="str">
        <f>B537&amp;"_"&amp;COUNTIF($B$3:B537,B537)</f>
        <v>CHAIN_19</v>
      </c>
      <c r="B537" s="74" t="s">
        <v>39</v>
      </c>
      <c r="C537" s="74" t="s">
        <v>1376</v>
      </c>
      <c r="D537" s="74" t="s">
        <v>1138</v>
      </c>
      <c r="E537" s="75">
        <v>14.35</v>
      </c>
      <c r="F537" s="72"/>
      <c r="G537" s="72"/>
      <c r="H537" s="82"/>
      <c r="I537" s="82"/>
      <c r="J537" s="82"/>
      <c r="K537" s="82"/>
      <c r="L537" s="82"/>
      <c r="M537" s="72"/>
      <c r="N537" s="72"/>
    </row>
    <row r="538" spans="1:14">
      <c r="A538" s="73" t="str">
        <f>B538&amp;"_"&amp;COUNTIF($B$3:B538,B538)</f>
        <v>CHAIN_20</v>
      </c>
      <c r="B538" s="74" t="s">
        <v>39</v>
      </c>
      <c r="C538" s="74" t="s">
        <v>1377</v>
      </c>
      <c r="D538" s="74" t="s">
        <v>1138</v>
      </c>
      <c r="E538" s="75">
        <v>23.05</v>
      </c>
      <c r="F538" s="72"/>
      <c r="G538" s="72"/>
      <c r="H538" s="82"/>
      <c r="I538" s="82"/>
      <c r="J538" s="82"/>
      <c r="K538" s="82"/>
      <c r="L538" s="82"/>
      <c r="M538" s="72"/>
      <c r="N538" s="72"/>
    </row>
    <row r="539" spans="1:14">
      <c r="A539" s="73" t="str">
        <f>B539&amp;"_"&amp;COUNTIF($B$3:B539,B539)</f>
        <v>CHAIN_21</v>
      </c>
      <c r="B539" s="74" t="s">
        <v>39</v>
      </c>
      <c r="C539" s="74" t="s">
        <v>1378</v>
      </c>
      <c r="D539" s="74" t="s">
        <v>1138</v>
      </c>
      <c r="E539" s="75">
        <v>25.68</v>
      </c>
      <c r="F539" s="72"/>
      <c r="G539" s="72"/>
      <c r="H539" s="82"/>
      <c r="I539" s="82"/>
      <c r="J539" s="82"/>
      <c r="K539" s="82"/>
      <c r="L539" s="82"/>
      <c r="M539" s="72"/>
      <c r="N539" s="72"/>
    </row>
    <row r="540" spans="1:14">
      <c r="A540" s="73" t="str">
        <f>B540&amp;"_"&amp;COUNTIF($B$3:B540,B540)</f>
        <v>CHAIN_22</v>
      </c>
      <c r="B540" s="74" t="s">
        <v>39</v>
      </c>
      <c r="C540" s="74" t="s">
        <v>1379</v>
      </c>
      <c r="D540" s="74" t="s">
        <v>1138</v>
      </c>
      <c r="E540" s="75">
        <v>47.23</v>
      </c>
      <c r="F540" s="72"/>
      <c r="G540" s="72"/>
      <c r="H540" s="82"/>
      <c r="I540" s="82"/>
      <c r="J540" s="82"/>
      <c r="K540" s="82"/>
      <c r="L540" s="82"/>
      <c r="M540" s="72"/>
      <c r="N540" s="72"/>
    </row>
    <row r="541" spans="1:14">
      <c r="A541" s="73" t="str">
        <f>B541&amp;"_"&amp;COUNTIF($B$3:B541,B541)</f>
        <v>CHAIN_23</v>
      </c>
      <c r="B541" s="74" t="s">
        <v>39</v>
      </c>
      <c r="C541" s="74" t="s">
        <v>1380</v>
      </c>
      <c r="D541" s="74" t="s">
        <v>1138</v>
      </c>
      <c r="E541" s="75">
        <v>33.21</v>
      </c>
      <c r="F541" s="72"/>
      <c r="G541" s="72"/>
      <c r="H541" s="82"/>
      <c r="I541" s="82"/>
      <c r="J541" s="82"/>
      <c r="K541" s="82"/>
      <c r="L541" s="82"/>
      <c r="M541" s="72"/>
      <c r="N541" s="72"/>
    </row>
    <row r="542" spans="1:14">
      <c r="A542" s="73" t="str">
        <f>B542&amp;"_"&amp;COUNTIF($B$3:B542,B542)</f>
        <v>CHAIN_24</v>
      </c>
      <c r="B542" s="74" t="s">
        <v>39</v>
      </c>
      <c r="C542" s="74" t="s">
        <v>1381</v>
      </c>
      <c r="D542" s="74" t="s">
        <v>1138</v>
      </c>
      <c r="E542" s="75">
        <v>12.57</v>
      </c>
      <c r="F542" s="72"/>
      <c r="G542" s="72"/>
      <c r="H542" s="82"/>
      <c r="I542" s="82"/>
      <c r="J542" s="82"/>
      <c r="K542" s="82"/>
      <c r="L542" s="82"/>
      <c r="M542" s="72"/>
      <c r="N542" s="72"/>
    </row>
    <row r="543" spans="1:14">
      <c r="A543" s="73" t="str">
        <f>B543&amp;"_"&amp;COUNTIF($B$3:B543,B543)</f>
        <v>CHAIN_25</v>
      </c>
      <c r="B543" s="74" t="s">
        <v>39</v>
      </c>
      <c r="C543" s="74" t="s">
        <v>1382</v>
      </c>
      <c r="D543" s="74" t="s">
        <v>1138</v>
      </c>
      <c r="E543" s="75">
        <v>14.16</v>
      </c>
      <c r="F543" s="72"/>
      <c r="G543" s="72"/>
      <c r="H543" s="82"/>
      <c r="I543" s="82"/>
      <c r="J543" s="82"/>
      <c r="K543" s="82"/>
      <c r="L543" s="82"/>
      <c r="M543" s="72"/>
      <c r="N543" s="72"/>
    </row>
    <row r="544" spans="1:14">
      <c r="A544" s="73" t="str">
        <f>B544&amp;"_"&amp;COUNTIF($B$3:B544,B544)</f>
        <v>CHAIN_26</v>
      </c>
      <c r="B544" s="74" t="s">
        <v>39</v>
      </c>
      <c r="C544" s="74" t="s">
        <v>1383</v>
      </c>
      <c r="D544" s="74" t="s">
        <v>1138</v>
      </c>
      <c r="E544" s="75">
        <v>17.079999999999998</v>
      </c>
      <c r="F544" s="72"/>
      <c r="G544" s="72"/>
      <c r="H544" s="82"/>
      <c r="I544" s="82"/>
      <c r="J544" s="82"/>
      <c r="K544" s="82"/>
      <c r="L544" s="82"/>
      <c r="M544" s="72"/>
      <c r="N544" s="72"/>
    </row>
    <row r="545" spans="1:14">
      <c r="A545" s="73" t="str">
        <f>B545&amp;"_"&amp;COUNTIF($B$3:B545,B545)</f>
        <v>CHAIN_27</v>
      </c>
      <c r="B545" s="74" t="s">
        <v>39</v>
      </c>
      <c r="C545" s="74" t="s">
        <v>1384</v>
      </c>
      <c r="D545" s="74" t="s">
        <v>1138</v>
      </c>
      <c r="E545" s="75">
        <v>14.51</v>
      </c>
      <c r="F545" s="72"/>
      <c r="G545" s="72"/>
      <c r="H545" s="82"/>
      <c r="I545" s="82"/>
      <c r="J545" s="82"/>
      <c r="K545" s="82"/>
      <c r="L545" s="82"/>
      <c r="M545" s="72"/>
      <c r="N545" s="72"/>
    </row>
    <row r="546" spans="1:14">
      <c r="A546" s="73" t="str">
        <f>B546&amp;"_"&amp;COUNTIF($B$3:B546,B546)</f>
        <v>CHAIN_28</v>
      </c>
      <c r="B546" s="74" t="s">
        <v>39</v>
      </c>
      <c r="C546" s="74" t="s">
        <v>1385</v>
      </c>
      <c r="D546" s="74" t="s">
        <v>1138</v>
      </c>
      <c r="E546" s="75">
        <v>13.02</v>
      </c>
      <c r="F546" s="72"/>
      <c r="G546" s="72"/>
      <c r="H546" s="82"/>
      <c r="I546" s="82"/>
      <c r="J546" s="82"/>
      <c r="K546" s="82"/>
      <c r="L546" s="82"/>
      <c r="M546" s="72"/>
      <c r="N546" s="72"/>
    </row>
    <row r="547" spans="1:14">
      <c r="A547" s="73" t="str">
        <f>B547&amp;"_"&amp;COUNTIF($B$3:B547,B547)</f>
        <v>CHAIN_29</v>
      </c>
      <c r="B547" s="74" t="s">
        <v>39</v>
      </c>
      <c r="C547" s="74" t="s">
        <v>1386</v>
      </c>
      <c r="D547" s="74" t="s">
        <v>1138</v>
      </c>
      <c r="E547" s="75">
        <v>49.42</v>
      </c>
      <c r="F547" s="72"/>
      <c r="G547" s="72"/>
      <c r="H547" s="82"/>
      <c r="I547" s="82"/>
      <c r="J547" s="82"/>
      <c r="K547" s="82"/>
      <c r="L547" s="82"/>
      <c r="M547" s="72"/>
      <c r="N547" s="72"/>
    </row>
    <row r="548" spans="1:14">
      <c r="A548" s="73" t="str">
        <f>B548&amp;"_"&amp;COUNTIF($B$3:B548,B548)</f>
        <v>CHAIN_30</v>
      </c>
      <c r="B548" s="74" t="s">
        <v>39</v>
      </c>
      <c r="C548" s="74" t="s">
        <v>1387</v>
      </c>
      <c r="D548" s="74" t="s">
        <v>1138</v>
      </c>
      <c r="E548" s="75">
        <v>17</v>
      </c>
      <c r="F548" s="72"/>
      <c r="G548" s="72"/>
      <c r="H548" s="82"/>
      <c r="I548" s="82"/>
      <c r="J548" s="82"/>
      <c r="K548" s="82"/>
      <c r="L548" s="82"/>
      <c r="M548" s="72"/>
      <c r="N548" s="72"/>
    </row>
    <row r="549" spans="1:14">
      <c r="A549" s="73" t="str">
        <f>B549&amp;"_"&amp;COUNTIF($B$3:B549,B549)</f>
        <v>CHAIN_31</v>
      </c>
      <c r="B549" s="74" t="s">
        <v>39</v>
      </c>
      <c r="C549" s="74" t="s">
        <v>1388</v>
      </c>
      <c r="D549" s="74" t="s">
        <v>1138</v>
      </c>
      <c r="E549" s="75">
        <v>17.3</v>
      </c>
      <c r="F549" s="72"/>
      <c r="G549" s="72"/>
      <c r="H549" s="82"/>
      <c r="I549" s="82"/>
      <c r="J549" s="82"/>
      <c r="K549" s="82"/>
      <c r="L549" s="82"/>
      <c r="M549" s="72"/>
      <c r="N549" s="72"/>
    </row>
    <row r="550" spans="1:14">
      <c r="A550" s="73" t="str">
        <f>B550&amp;"_"&amp;COUNTIF($B$3:B550,B550)</f>
        <v>CHAIN_32</v>
      </c>
      <c r="B550" s="74" t="s">
        <v>39</v>
      </c>
      <c r="C550" s="74" t="s">
        <v>1389</v>
      </c>
      <c r="D550" s="74" t="s">
        <v>1138</v>
      </c>
      <c r="E550" s="75">
        <v>29.93</v>
      </c>
      <c r="F550" s="72"/>
      <c r="G550" s="72"/>
      <c r="H550" s="82"/>
      <c r="I550" s="82"/>
      <c r="J550" s="82"/>
      <c r="K550" s="82"/>
      <c r="L550" s="82"/>
      <c r="M550" s="72"/>
      <c r="N550" s="72"/>
    </row>
    <row r="551" spans="1:14">
      <c r="A551" s="73" t="str">
        <f>B551&amp;"_"&amp;COUNTIF($B$3:B551,B551)</f>
        <v>CHAIN_33</v>
      </c>
      <c r="B551" s="74" t="s">
        <v>39</v>
      </c>
      <c r="C551" s="74" t="s">
        <v>1390</v>
      </c>
      <c r="D551" s="74" t="s">
        <v>1138</v>
      </c>
      <c r="E551" s="75">
        <v>3.54</v>
      </c>
      <c r="F551" s="72"/>
      <c r="G551" s="72"/>
      <c r="H551" s="82"/>
      <c r="I551" s="82"/>
      <c r="J551" s="82"/>
      <c r="K551" s="82"/>
      <c r="L551" s="82"/>
      <c r="M551" s="72"/>
      <c r="N551" s="72"/>
    </row>
    <row r="552" spans="1:14">
      <c r="A552" s="73" t="str">
        <f>B552&amp;"_"&amp;COUNTIF($B$3:B552,B552)</f>
        <v>CHAIN_34</v>
      </c>
      <c r="B552" s="74" t="s">
        <v>39</v>
      </c>
      <c r="C552" s="74" t="s">
        <v>1391</v>
      </c>
      <c r="D552" s="74" t="s">
        <v>1138</v>
      </c>
      <c r="E552" s="75">
        <v>3.73</v>
      </c>
      <c r="F552" s="72"/>
      <c r="G552" s="72"/>
      <c r="H552" s="82"/>
      <c r="I552" s="82"/>
      <c r="J552" s="82"/>
      <c r="K552" s="82"/>
      <c r="L552" s="82"/>
      <c r="M552" s="72"/>
      <c r="N552" s="72"/>
    </row>
    <row r="553" spans="1:14">
      <c r="A553" s="73" t="str">
        <f>B553&amp;"_"&amp;COUNTIF($B$3:B553,B553)</f>
        <v>CHAIN_35</v>
      </c>
      <c r="B553" s="74" t="s">
        <v>39</v>
      </c>
      <c r="C553" s="74" t="s">
        <v>1392</v>
      </c>
      <c r="D553" s="74" t="s">
        <v>1138</v>
      </c>
      <c r="E553" s="75">
        <v>3.81</v>
      </c>
      <c r="F553" s="72"/>
      <c r="G553" s="72"/>
      <c r="H553" s="82"/>
      <c r="I553" s="82"/>
      <c r="J553" s="82"/>
      <c r="K553" s="82"/>
      <c r="L553" s="82"/>
      <c r="M553" s="72"/>
      <c r="N553" s="72"/>
    </row>
    <row r="554" spans="1:14">
      <c r="A554" s="73" t="str">
        <f>B554&amp;"_"&amp;COUNTIF($B$3:B554,B554)</f>
        <v>CHAIN_36</v>
      </c>
      <c r="B554" s="74" t="s">
        <v>39</v>
      </c>
      <c r="C554" s="74" t="s">
        <v>1393</v>
      </c>
      <c r="D554" s="74" t="s">
        <v>1138</v>
      </c>
      <c r="E554" s="75">
        <v>3.75</v>
      </c>
      <c r="F554" s="72"/>
      <c r="G554" s="72"/>
      <c r="H554" s="82"/>
      <c r="I554" s="82"/>
      <c r="J554" s="82"/>
      <c r="K554" s="82"/>
      <c r="L554" s="82"/>
      <c r="M554" s="72"/>
      <c r="N554" s="72"/>
    </row>
    <row r="555" spans="1:14">
      <c r="A555" s="73" t="str">
        <f>B555&amp;"_"&amp;COUNTIF($B$3:B555,B555)</f>
        <v>CHAIN_37</v>
      </c>
      <c r="B555" s="74" t="s">
        <v>39</v>
      </c>
      <c r="C555" s="74" t="s">
        <v>1394</v>
      </c>
      <c r="D555" s="74" t="s">
        <v>1138</v>
      </c>
      <c r="E555" s="75">
        <v>3.93</v>
      </c>
      <c r="F555" s="72"/>
      <c r="G555" s="72"/>
      <c r="H555" s="82"/>
      <c r="I555" s="82"/>
      <c r="J555" s="82"/>
      <c r="K555" s="82"/>
      <c r="L555" s="82"/>
      <c r="M555" s="72"/>
      <c r="N555" s="72"/>
    </row>
    <row r="556" spans="1:14">
      <c r="A556" s="73" t="str">
        <f>B556&amp;"_"&amp;COUNTIF($B$3:B556,B556)</f>
        <v>CHAIN_38</v>
      </c>
      <c r="B556" s="74" t="s">
        <v>39</v>
      </c>
      <c r="C556" s="74" t="s">
        <v>1395</v>
      </c>
      <c r="D556" s="74" t="s">
        <v>1138</v>
      </c>
      <c r="E556" s="75">
        <v>30.02</v>
      </c>
      <c r="F556" s="72"/>
      <c r="G556" s="72"/>
      <c r="H556" s="82"/>
      <c r="I556" s="82"/>
      <c r="J556" s="82"/>
      <c r="K556" s="82"/>
      <c r="L556" s="82"/>
      <c r="M556" s="72"/>
      <c r="N556" s="72"/>
    </row>
    <row r="557" spans="1:14">
      <c r="A557" s="73" t="str">
        <f>B557&amp;"_"&amp;COUNTIF($B$3:B557,B557)</f>
        <v>CHAIN_39</v>
      </c>
      <c r="B557" s="74" t="s">
        <v>39</v>
      </c>
      <c r="C557" s="74" t="s">
        <v>1396</v>
      </c>
      <c r="D557" s="74" t="s">
        <v>1138</v>
      </c>
      <c r="E557" s="75">
        <v>15.14</v>
      </c>
      <c r="F557" s="72"/>
      <c r="G557" s="72"/>
      <c r="H557" s="82"/>
      <c r="I557" s="82"/>
      <c r="J557" s="82"/>
      <c r="K557" s="82"/>
      <c r="L557" s="82"/>
      <c r="M557" s="72"/>
      <c r="N557" s="72"/>
    </row>
    <row r="558" spans="1:14">
      <c r="A558" s="73" t="str">
        <f>B558&amp;"_"&amp;COUNTIF($B$3:B558,B558)</f>
        <v>CHAIN_40</v>
      </c>
      <c r="B558" s="74" t="s">
        <v>39</v>
      </c>
      <c r="C558" s="74" t="s">
        <v>1397</v>
      </c>
      <c r="D558" s="74" t="s">
        <v>1138</v>
      </c>
      <c r="E558" s="75">
        <v>8</v>
      </c>
      <c r="F558" s="72"/>
      <c r="G558" s="72"/>
      <c r="H558" s="82"/>
      <c r="I558" s="82"/>
      <c r="J558" s="82"/>
      <c r="K558" s="82"/>
      <c r="L558" s="82"/>
      <c r="M558" s="72"/>
      <c r="N558" s="72"/>
    </row>
    <row r="559" spans="1:14">
      <c r="A559" s="73" t="str">
        <f>B559&amp;"_"&amp;COUNTIF($B$3:B559,B559)</f>
        <v>CHAIN_41</v>
      </c>
      <c r="B559" s="74" t="s">
        <v>39</v>
      </c>
      <c r="C559" s="74" t="s">
        <v>1398</v>
      </c>
      <c r="D559" s="74" t="s">
        <v>1138</v>
      </c>
      <c r="E559" s="75">
        <v>8.66</v>
      </c>
      <c r="F559" s="72"/>
      <c r="G559" s="72"/>
      <c r="H559" s="82"/>
      <c r="I559" s="82"/>
      <c r="J559" s="82"/>
      <c r="K559" s="82"/>
      <c r="L559" s="82"/>
      <c r="M559" s="72"/>
      <c r="N559" s="72"/>
    </row>
    <row r="560" spans="1:14">
      <c r="A560" s="73" t="str">
        <f>B560&amp;"_"&amp;COUNTIF($B$3:B560,B560)</f>
        <v>CHAIN_42</v>
      </c>
      <c r="B560" s="74" t="s">
        <v>39</v>
      </c>
      <c r="C560" s="74" t="s">
        <v>1399</v>
      </c>
      <c r="D560" s="74" t="s">
        <v>1138</v>
      </c>
      <c r="E560" s="75">
        <v>3.92</v>
      </c>
      <c r="F560" s="72"/>
      <c r="G560" s="72"/>
      <c r="H560" s="82"/>
      <c r="I560" s="82"/>
      <c r="J560" s="82"/>
      <c r="K560" s="82"/>
      <c r="L560" s="82"/>
      <c r="M560" s="72"/>
      <c r="N560" s="72"/>
    </row>
    <row r="561" spans="1:14">
      <c r="A561" s="73" t="str">
        <f>B561&amp;"_"&amp;COUNTIF($B$3:B561,B561)</f>
        <v>CHAIN_43</v>
      </c>
      <c r="B561" s="74" t="s">
        <v>39</v>
      </c>
      <c r="C561" s="74" t="s">
        <v>1400</v>
      </c>
      <c r="D561" s="74" t="s">
        <v>1138</v>
      </c>
      <c r="E561" s="75">
        <v>83.68</v>
      </c>
      <c r="F561" s="72"/>
      <c r="G561" s="72"/>
      <c r="H561" s="82"/>
      <c r="I561" s="82"/>
      <c r="J561" s="82"/>
      <c r="K561" s="82"/>
      <c r="L561" s="82"/>
      <c r="M561" s="72"/>
      <c r="N561" s="72"/>
    </row>
    <row r="562" spans="1:14">
      <c r="A562" s="73" t="str">
        <f>B562&amp;"_"&amp;COUNTIF($B$3:B562,B562)</f>
        <v>CHAIN_44</v>
      </c>
      <c r="B562" s="74" t="s">
        <v>39</v>
      </c>
      <c r="C562" s="74" t="s">
        <v>1401</v>
      </c>
      <c r="D562" s="74" t="s">
        <v>836</v>
      </c>
      <c r="E562" s="75">
        <v>21.72</v>
      </c>
      <c r="F562" s="72"/>
      <c r="G562" s="72"/>
      <c r="H562" s="82"/>
      <c r="I562" s="82"/>
      <c r="J562" s="82"/>
      <c r="K562" s="82"/>
      <c r="L562" s="82"/>
      <c r="M562" s="72"/>
      <c r="N562" s="72"/>
    </row>
    <row r="563" spans="1:14">
      <c r="A563" s="73" t="str">
        <f>B563&amp;"_"&amp;COUNTIF($B$3:B563,B563)</f>
        <v>CHAIN_45</v>
      </c>
      <c r="B563" s="74" t="s">
        <v>39</v>
      </c>
      <c r="C563" s="74" t="s">
        <v>1402</v>
      </c>
      <c r="D563" s="74" t="s">
        <v>836</v>
      </c>
      <c r="E563" s="75">
        <v>17.489999999999998</v>
      </c>
      <c r="F563" s="72"/>
      <c r="G563" s="72"/>
      <c r="H563" s="82"/>
      <c r="I563" s="82"/>
      <c r="J563" s="82"/>
      <c r="K563" s="82"/>
      <c r="L563" s="82"/>
      <c r="M563" s="72"/>
      <c r="N563" s="72"/>
    </row>
    <row r="564" spans="1:14">
      <c r="A564" s="73" t="str">
        <f>B564&amp;"_"&amp;COUNTIF($B$3:B564,B564)</f>
        <v>CHAIN_46</v>
      </c>
      <c r="B564" s="74" t="s">
        <v>39</v>
      </c>
      <c r="C564" s="74" t="s">
        <v>1403</v>
      </c>
      <c r="D564" s="74" t="s">
        <v>1138</v>
      </c>
      <c r="E564" s="75">
        <v>20.77</v>
      </c>
      <c r="F564" s="72"/>
      <c r="G564" s="72"/>
      <c r="H564" s="82"/>
      <c r="I564" s="82"/>
      <c r="J564" s="82"/>
      <c r="K564" s="82"/>
      <c r="L564" s="82"/>
      <c r="M564" s="72"/>
      <c r="N564" s="72"/>
    </row>
    <row r="565" spans="1:14">
      <c r="A565" s="73" t="str">
        <f>B565&amp;"_"&amp;COUNTIF($B$3:B565,B565)</f>
        <v>CHAIN_47</v>
      </c>
      <c r="B565" s="74" t="s">
        <v>39</v>
      </c>
      <c r="C565" s="74" t="s">
        <v>1404</v>
      </c>
      <c r="D565" s="74" t="s">
        <v>1138</v>
      </c>
      <c r="E565" s="75">
        <v>15.77</v>
      </c>
      <c r="F565" s="72"/>
      <c r="G565" s="72"/>
      <c r="H565" s="82"/>
      <c r="I565" s="82"/>
      <c r="J565" s="82"/>
      <c r="K565" s="82"/>
      <c r="L565" s="82"/>
      <c r="M565" s="72"/>
      <c r="N565" s="72"/>
    </row>
    <row r="566" spans="1:14">
      <c r="A566" s="73" t="str">
        <f>B566&amp;"_"&amp;COUNTIF($B$3:B566,B566)</f>
        <v>CHAIN_48</v>
      </c>
      <c r="B566" s="74" t="s">
        <v>39</v>
      </c>
      <c r="C566" s="74" t="s">
        <v>1405</v>
      </c>
      <c r="D566" s="74" t="s">
        <v>1138</v>
      </c>
      <c r="E566" s="75">
        <v>14.57</v>
      </c>
      <c r="F566" s="72"/>
      <c r="G566" s="72"/>
      <c r="H566" s="82"/>
      <c r="I566" s="82"/>
      <c r="J566" s="82"/>
      <c r="K566" s="82"/>
      <c r="L566" s="82"/>
      <c r="M566" s="72"/>
      <c r="N566" s="72"/>
    </row>
    <row r="567" spans="1:14">
      <c r="A567" s="73" t="str">
        <f>B567&amp;"_"&amp;COUNTIF($B$3:B567,B567)</f>
        <v>CHAIN_49</v>
      </c>
      <c r="B567" s="74" t="s">
        <v>39</v>
      </c>
      <c r="C567" s="74" t="s">
        <v>1406</v>
      </c>
      <c r="D567" s="74" t="s">
        <v>1138</v>
      </c>
      <c r="E567" s="75">
        <v>45.87</v>
      </c>
      <c r="F567" s="72"/>
      <c r="G567" s="72"/>
      <c r="H567" s="82"/>
      <c r="I567" s="82"/>
      <c r="J567" s="82"/>
      <c r="K567" s="82"/>
      <c r="L567" s="82"/>
      <c r="M567" s="72"/>
      <c r="N567" s="72"/>
    </row>
    <row r="568" spans="1:14">
      <c r="A568" s="73" t="str">
        <f>B568&amp;"_"&amp;COUNTIF($B$3:B568,B568)</f>
        <v>CHAIN_50</v>
      </c>
      <c r="B568" s="74" t="s">
        <v>39</v>
      </c>
      <c r="C568" s="74" t="s">
        <v>1407</v>
      </c>
      <c r="D568" s="74" t="s">
        <v>1408</v>
      </c>
      <c r="E568" s="75">
        <v>15.73</v>
      </c>
      <c r="F568" s="72"/>
      <c r="G568" s="72"/>
      <c r="H568" s="82"/>
      <c r="I568" s="82"/>
      <c r="J568" s="82"/>
      <c r="K568" s="82"/>
      <c r="L568" s="82"/>
      <c r="M568" s="72"/>
      <c r="N568" s="72"/>
    </row>
    <row r="569" spans="1:14">
      <c r="A569" s="73" t="str">
        <f>B569&amp;"_"&amp;COUNTIF($B$3:B569,B569)</f>
        <v>CHAIN_51</v>
      </c>
      <c r="B569" s="74" t="s">
        <v>39</v>
      </c>
      <c r="C569" s="74" t="s">
        <v>1409</v>
      </c>
      <c r="D569" s="74" t="s">
        <v>1138</v>
      </c>
      <c r="E569" s="75">
        <v>58.68</v>
      </c>
      <c r="F569" s="72"/>
      <c r="G569" s="72"/>
      <c r="H569" s="82"/>
      <c r="I569" s="82"/>
      <c r="J569" s="82"/>
      <c r="K569" s="82"/>
      <c r="L569" s="82"/>
      <c r="M569" s="72"/>
      <c r="N569" s="72"/>
    </row>
    <row r="570" spans="1:14">
      <c r="A570" s="73" t="str">
        <f>B570&amp;"_"&amp;COUNTIF($B$3:B570,B570)</f>
        <v>CHAIN_52</v>
      </c>
      <c r="B570" s="74" t="s">
        <v>39</v>
      </c>
      <c r="C570" s="74" t="s">
        <v>1410</v>
      </c>
      <c r="D570" s="74" t="s">
        <v>1138</v>
      </c>
      <c r="E570" s="75">
        <v>45.01</v>
      </c>
      <c r="F570" s="72"/>
      <c r="G570" s="72"/>
      <c r="H570" s="82"/>
      <c r="I570" s="82"/>
      <c r="J570" s="82"/>
      <c r="K570" s="82"/>
      <c r="L570" s="82"/>
      <c r="M570" s="72"/>
      <c r="N570" s="72"/>
    </row>
    <row r="571" spans="1:14">
      <c r="A571" s="73" t="str">
        <f>B571&amp;"_"&amp;COUNTIF($B$3:B571,B571)</f>
        <v>CHAIN_53</v>
      </c>
      <c r="B571" s="74" t="s">
        <v>39</v>
      </c>
      <c r="C571" s="74" t="s">
        <v>1411</v>
      </c>
      <c r="D571" s="74" t="s">
        <v>1408</v>
      </c>
      <c r="E571" s="75">
        <v>7.7</v>
      </c>
      <c r="F571" s="72"/>
      <c r="G571" s="72"/>
      <c r="H571" s="82"/>
      <c r="I571" s="82"/>
      <c r="J571" s="82"/>
      <c r="K571" s="82"/>
      <c r="L571" s="82"/>
      <c r="M571" s="72"/>
      <c r="N571" s="72"/>
    </row>
    <row r="572" spans="1:14">
      <c r="A572" s="73" t="str">
        <f>B572&amp;"_"&amp;COUNTIF($B$3:B572,B572)</f>
        <v>CHAIN_54</v>
      </c>
      <c r="B572" s="74" t="s">
        <v>39</v>
      </c>
      <c r="C572" s="74" t="s">
        <v>1412</v>
      </c>
      <c r="D572" s="74" t="s">
        <v>1408</v>
      </c>
      <c r="E572" s="75">
        <v>5.55</v>
      </c>
      <c r="F572" s="72"/>
      <c r="G572" s="72"/>
      <c r="H572" s="82"/>
      <c r="I572" s="82"/>
      <c r="J572" s="82"/>
      <c r="K572" s="82"/>
      <c r="L572" s="82"/>
      <c r="M572" s="72"/>
      <c r="N572" s="72"/>
    </row>
    <row r="573" spans="1:14">
      <c r="A573" s="73" t="str">
        <f>B573&amp;"_"&amp;COUNTIF($B$3:B573,B573)</f>
        <v>CHAIN_55</v>
      </c>
      <c r="B573" s="74" t="s">
        <v>39</v>
      </c>
      <c r="C573" s="74" t="s">
        <v>1413</v>
      </c>
      <c r="D573" s="74" t="s">
        <v>1408</v>
      </c>
      <c r="E573" s="75">
        <v>5.91</v>
      </c>
      <c r="F573" s="72"/>
      <c r="G573" s="72"/>
      <c r="H573" s="82"/>
      <c r="I573" s="82"/>
      <c r="J573" s="82"/>
      <c r="K573" s="82"/>
      <c r="L573" s="82"/>
      <c r="M573" s="72"/>
      <c r="N573" s="72"/>
    </row>
    <row r="574" spans="1:14">
      <c r="A574" s="73" t="str">
        <f>B574&amp;"_"&amp;COUNTIF($B$3:B574,B574)</f>
        <v>CHAIN_56</v>
      </c>
      <c r="B574" s="74" t="s">
        <v>39</v>
      </c>
      <c r="C574" s="74" t="s">
        <v>1414</v>
      </c>
      <c r="D574" s="74" t="s">
        <v>1408</v>
      </c>
      <c r="E574" s="75">
        <v>6.77</v>
      </c>
      <c r="F574" s="72"/>
      <c r="G574" s="72"/>
      <c r="H574" s="82"/>
      <c r="I574" s="82"/>
      <c r="J574" s="82"/>
      <c r="K574" s="82"/>
      <c r="L574" s="82"/>
      <c r="M574" s="72"/>
      <c r="N574" s="72"/>
    </row>
    <row r="575" spans="1:14">
      <c r="A575" s="73" t="str">
        <f>B575&amp;"_"&amp;COUNTIF($B$3:B575,B575)</f>
        <v>CHAIN_57</v>
      </c>
      <c r="B575" s="74" t="s">
        <v>39</v>
      </c>
      <c r="C575" s="74" t="s">
        <v>1415</v>
      </c>
      <c r="D575" s="74" t="s">
        <v>1408</v>
      </c>
      <c r="E575" s="75">
        <v>6.01</v>
      </c>
      <c r="F575" s="72"/>
      <c r="G575" s="72"/>
      <c r="H575" s="82"/>
      <c r="I575" s="82"/>
      <c r="J575" s="82"/>
      <c r="K575" s="82"/>
      <c r="L575" s="82"/>
      <c r="M575" s="72"/>
      <c r="N575" s="72"/>
    </row>
    <row r="576" spans="1:14">
      <c r="A576" s="73" t="str">
        <f>B576&amp;"_"&amp;COUNTIF($B$3:B576,B576)</f>
        <v>CHAIN_58</v>
      </c>
      <c r="B576" s="74" t="s">
        <v>39</v>
      </c>
      <c r="C576" s="74" t="s">
        <v>1416</v>
      </c>
      <c r="D576" s="74" t="s">
        <v>1408</v>
      </c>
      <c r="E576" s="75">
        <v>6.07</v>
      </c>
      <c r="F576" s="72"/>
      <c r="G576" s="72"/>
      <c r="H576" s="82"/>
      <c r="I576" s="82"/>
      <c r="J576" s="82"/>
      <c r="K576" s="82"/>
      <c r="L576" s="82"/>
      <c r="M576" s="72"/>
      <c r="N576" s="72"/>
    </row>
    <row r="577" spans="1:14">
      <c r="A577" s="73" t="str">
        <f>B577&amp;"_"&amp;COUNTIF($B$3:B577,B577)</f>
        <v>CHAIN_59</v>
      </c>
      <c r="B577" s="74" t="s">
        <v>39</v>
      </c>
      <c r="C577" s="74" t="s">
        <v>1417</v>
      </c>
      <c r="D577" s="74" t="s">
        <v>1138</v>
      </c>
      <c r="E577" s="75">
        <v>3.33</v>
      </c>
      <c r="F577" s="72"/>
      <c r="G577" s="72"/>
      <c r="H577" s="82"/>
      <c r="I577" s="82"/>
      <c r="J577" s="82"/>
      <c r="K577" s="82"/>
      <c r="L577" s="82"/>
      <c r="M577" s="72"/>
      <c r="N577" s="72"/>
    </row>
    <row r="578" spans="1:14">
      <c r="A578" s="73" t="str">
        <f>B578&amp;"_"&amp;COUNTIF($B$3:B578,B578)</f>
        <v>CHAIN_60</v>
      </c>
      <c r="B578" s="74" t="s">
        <v>39</v>
      </c>
      <c r="C578" s="74" t="s">
        <v>1418</v>
      </c>
      <c r="D578" s="74" t="s">
        <v>1419</v>
      </c>
      <c r="E578" s="75">
        <v>15.73</v>
      </c>
      <c r="F578" s="72"/>
      <c r="G578" s="72"/>
      <c r="H578" s="82"/>
      <c r="I578" s="82"/>
      <c r="J578" s="82"/>
      <c r="K578" s="82"/>
      <c r="L578" s="82"/>
      <c r="M578" s="72"/>
      <c r="N578" s="72"/>
    </row>
    <row r="579" spans="1:14">
      <c r="A579" s="73" t="str">
        <f>B579&amp;"_"&amp;COUNTIF($B$3:B579,B579)</f>
        <v>CHAIN_61</v>
      </c>
      <c r="B579" s="74" t="s">
        <v>39</v>
      </c>
      <c r="C579" s="74" t="s">
        <v>1420</v>
      </c>
      <c r="D579" s="74" t="s">
        <v>795</v>
      </c>
      <c r="E579" s="75">
        <v>12.9</v>
      </c>
      <c r="F579" s="72"/>
      <c r="G579" s="72"/>
      <c r="H579" s="82"/>
      <c r="I579" s="82"/>
      <c r="J579" s="82"/>
      <c r="K579" s="82"/>
      <c r="L579" s="82"/>
      <c r="M579" s="72"/>
      <c r="N579" s="72"/>
    </row>
    <row r="580" spans="1:14">
      <c r="A580" s="73" t="str">
        <f>B580&amp;"_"&amp;COUNTIF($B$3:B580,B580)</f>
        <v>CHAIN_62</v>
      </c>
      <c r="B580" s="74" t="s">
        <v>39</v>
      </c>
      <c r="C580" s="74" t="s">
        <v>1421</v>
      </c>
      <c r="D580" s="74" t="s">
        <v>795</v>
      </c>
      <c r="E580" s="75">
        <v>14.36</v>
      </c>
      <c r="F580" s="72"/>
      <c r="G580" s="72"/>
      <c r="H580" s="82"/>
      <c r="I580" s="82"/>
      <c r="J580" s="82"/>
      <c r="K580" s="82"/>
      <c r="L580" s="82"/>
      <c r="M580" s="72"/>
      <c r="N580" s="72"/>
    </row>
    <row r="581" spans="1:14">
      <c r="A581" s="73" t="str">
        <f>B581&amp;"_"&amp;COUNTIF($B$3:B581,B581)</f>
        <v>CHAIN_63</v>
      </c>
      <c r="B581" s="74" t="s">
        <v>39</v>
      </c>
      <c r="C581" s="74" t="s">
        <v>1422</v>
      </c>
      <c r="D581" s="74" t="s">
        <v>795</v>
      </c>
      <c r="E581" s="75">
        <v>9.5299999999999994</v>
      </c>
      <c r="F581" s="72"/>
      <c r="G581" s="72"/>
      <c r="H581" s="82"/>
      <c r="I581" s="82"/>
      <c r="J581" s="82"/>
      <c r="K581" s="82"/>
      <c r="L581" s="82"/>
      <c r="M581" s="72"/>
      <c r="N581" s="72"/>
    </row>
    <row r="582" spans="1:14">
      <c r="A582" s="73" t="str">
        <f>B582&amp;"_"&amp;COUNTIF($B$3:B582,B582)</f>
        <v>CHAIN_64</v>
      </c>
      <c r="B582" s="74" t="s">
        <v>39</v>
      </c>
      <c r="C582" s="74" t="s">
        <v>1423</v>
      </c>
      <c r="D582" s="74" t="s">
        <v>795</v>
      </c>
      <c r="E582" s="75">
        <v>15.58</v>
      </c>
      <c r="F582" s="72"/>
      <c r="G582" s="72"/>
      <c r="H582" s="82"/>
      <c r="I582" s="82"/>
      <c r="J582" s="82"/>
      <c r="K582" s="82"/>
      <c r="L582" s="82"/>
      <c r="M582" s="72"/>
      <c r="N582" s="72"/>
    </row>
    <row r="583" spans="1:14">
      <c r="A583" s="73" t="str">
        <f>B583&amp;"_"&amp;COUNTIF($B$3:B583,B583)</f>
        <v>CHAIN_65</v>
      </c>
      <c r="B583" s="74" t="s">
        <v>39</v>
      </c>
      <c r="C583" s="74" t="s">
        <v>1424</v>
      </c>
      <c r="D583" s="74" t="s">
        <v>988</v>
      </c>
      <c r="E583" s="75">
        <v>15.08</v>
      </c>
      <c r="F583" s="72"/>
      <c r="G583" s="72"/>
      <c r="H583" s="82"/>
      <c r="I583" s="82"/>
      <c r="J583" s="82"/>
      <c r="K583" s="82"/>
      <c r="L583" s="82"/>
      <c r="M583" s="72"/>
      <c r="N583" s="72"/>
    </row>
    <row r="584" spans="1:14">
      <c r="A584" s="73" t="str">
        <f>B584&amp;"_"&amp;COUNTIF($B$3:B584,B584)</f>
        <v>CHAIN_66</v>
      </c>
      <c r="B584" s="74" t="s">
        <v>39</v>
      </c>
      <c r="C584" s="74" t="s">
        <v>1425</v>
      </c>
      <c r="D584" s="74" t="s">
        <v>797</v>
      </c>
      <c r="E584" s="75">
        <v>3.94</v>
      </c>
      <c r="F584" s="72"/>
      <c r="G584" s="72"/>
      <c r="H584" s="82"/>
      <c r="I584" s="82"/>
      <c r="J584" s="82"/>
      <c r="K584" s="82"/>
      <c r="L584" s="82"/>
      <c r="M584" s="72"/>
      <c r="N584" s="72"/>
    </row>
    <row r="585" spans="1:14">
      <c r="A585" s="73" t="str">
        <f>B585&amp;"_"&amp;COUNTIF($B$3:B585,B585)</f>
        <v>CHAIN_67</v>
      </c>
      <c r="B585" s="74" t="s">
        <v>39</v>
      </c>
      <c r="C585" s="74" t="s">
        <v>1426</v>
      </c>
      <c r="D585" s="74" t="s">
        <v>797</v>
      </c>
      <c r="E585" s="75">
        <v>3.7</v>
      </c>
      <c r="F585" s="72"/>
      <c r="G585" s="72"/>
      <c r="H585" s="82"/>
      <c r="I585" s="82"/>
      <c r="J585" s="82"/>
      <c r="K585" s="82"/>
      <c r="L585" s="82"/>
      <c r="M585" s="72"/>
      <c r="N585" s="72"/>
    </row>
    <row r="586" spans="1:14">
      <c r="A586" s="73" t="str">
        <f>B586&amp;"_"&amp;COUNTIF($B$3:B586,B586)</f>
        <v>CHAIN_68</v>
      </c>
      <c r="B586" s="74" t="s">
        <v>39</v>
      </c>
      <c r="C586" s="74" t="s">
        <v>1427</v>
      </c>
      <c r="D586" s="74" t="s">
        <v>1408</v>
      </c>
      <c r="E586" s="75">
        <v>5.37</v>
      </c>
      <c r="F586" s="72"/>
      <c r="G586" s="72"/>
      <c r="H586" s="82"/>
      <c r="I586" s="82"/>
      <c r="J586" s="82"/>
      <c r="K586" s="82"/>
      <c r="L586" s="82"/>
      <c r="M586" s="72"/>
      <c r="N586" s="72"/>
    </row>
    <row r="587" spans="1:14">
      <c r="A587" s="73" t="str">
        <f>B587&amp;"_"&amp;COUNTIF($B$3:B587,B587)</f>
        <v>CHAIN_69</v>
      </c>
      <c r="B587" s="74" t="s">
        <v>39</v>
      </c>
      <c r="C587" s="74" t="s">
        <v>1428</v>
      </c>
      <c r="D587" s="74" t="s">
        <v>1408</v>
      </c>
      <c r="E587" s="75">
        <v>4.91</v>
      </c>
      <c r="F587" s="72"/>
      <c r="G587" s="72"/>
      <c r="H587" s="82"/>
      <c r="I587" s="82"/>
      <c r="J587" s="82"/>
      <c r="K587" s="82"/>
      <c r="L587" s="82"/>
      <c r="M587" s="72"/>
      <c r="N587" s="72"/>
    </row>
    <row r="588" spans="1:14">
      <c r="A588" s="73" t="str">
        <f>B588&amp;"_"&amp;COUNTIF($B$3:B588,B588)</f>
        <v>CHAIN_70</v>
      </c>
      <c r="B588" s="74" t="s">
        <v>39</v>
      </c>
      <c r="C588" s="74" t="s">
        <v>1429</v>
      </c>
      <c r="D588" s="74" t="s">
        <v>797</v>
      </c>
      <c r="E588" s="75">
        <v>5.51</v>
      </c>
      <c r="F588" s="72"/>
      <c r="G588" s="72"/>
      <c r="H588" s="82"/>
      <c r="I588" s="82"/>
      <c r="J588" s="82"/>
      <c r="K588" s="82"/>
      <c r="L588" s="82"/>
      <c r="M588" s="72"/>
      <c r="N588" s="72"/>
    </row>
    <row r="589" spans="1:14">
      <c r="A589" s="73" t="str">
        <f>B589&amp;"_"&amp;COUNTIF($B$3:B589,B589)</f>
        <v>CHAIN_71</v>
      </c>
      <c r="B589" s="74" t="s">
        <v>39</v>
      </c>
      <c r="C589" s="74" t="s">
        <v>1430</v>
      </c>
      <c r="D589" s="74" t="s">
        <v>1408</v>
      </c>
      <c r="E589" s="75">
        <v>12.96</v>
      </c>
      <c r="F589" s="72"/>
      <c r="G589" s="72"/>
      <c r="H589" s="82"/>
      <c r="I589" s="82"/>
      <c r="J589" s="82"/>
      <c r="K589" s="82"/>
      <c r="L589" s="82"/>
      <c r="M589" s="72"/>
      <c r="N589" s="72"/>
    </row>
    <row r="590" spans="1:14">
      <c r="A590" s="73" t="str">
        <f>B590&amp;"_"&amp;COUNTIF($B$3:B590,B590)</f>
        <v>CHAIN_72</v>
      </c>
      <c r="B590" s="74" t="s">
        <v>39</v>
      </c>
      <c r="C590" s="74" t="s">
        <v>1431</v>
      </c>
      <c r="D590" s="74" t="s">
        <v>1408</v>
      </c>
      <c r="E590" s="75">
        <v>12.74</v>
      </c>
      <c r="F590" s="72"/>
      <c r="G590" s="72"/>
      <c r="H590" s="82"/>
      <c r="I590" s="82"/>
      <c r="J590" s="82"/>
      <c r="K590" s="82"/>
      <c r="L590" s="82"/>
      <c r="M590" s="72"/>
      <c r="N590" s="72"/>
    </row>
    <row r="591" spans="1:14">
      <c r="A591" s="73" t="str">
        <f>B591&amp;"_"&amp;COUNTIF($B$3:B591,B591)</f>
        <v>CHAIN_73</v>
      </c>
      <c r="B591" s="74" t="s">
        <v>39</v>
      </c>
      <c r="C591" s="74" t="s">
        <v>1432</v>
      </c>
      <c r="D591" s="74" t="s">
        <v>797</v>
      </c>
      <c r="E591" s="75">
        <v>5.79</v>
      </c>
      <c r="F591" s="72"/>
      <c r="G591" s="72"/>
      <c r="H591" s="82"/>
      <c r="I591" s="82"/>
      <c r="J591" s="82"/>
      <c r="K591" s="82"/>
      <c r="L591" s="82"/>
      <c r="M591" s="72"/>
      <c r="N591" s="72"/>
    </row>
    <row r="592" spans="1:14">
      <c r="A592" s="73" t="str">
        <f>B592&amp;"_"&amp;COUNTIF($B$3:B592,B592)</f>
        <v>CHAIN_74</v>
      </c>
      <c r="B592" s="74" t="s">
        <v>39</v>
      </c>
      <c r="C592" s="74" t="s">
        <v>1433</v>
      </c>
      <c r="D592" s="74" t="s">
        <v>797</v>
      </c>
      <c r="E592" s="75">
        <v>3.23</v>
      </c>
      <c r="F592" s="72"/>
      <c r="G592" s="72"/>
      <c r="H592" s="82"/>
      <c r="I592" s="82"/>
      <c r="J592" s="82"/>
      <c r="K592" s="82"/>
      <c r="L592" s="82"/>
      <c r="M592" s="72"/>
      <c r="N592" s="72"/>
    </row>
    <row r="593" spans="1:14">
      <c r="A593" s="73" t="str">
        <f>B593&amp;"_"&amp;COUNTIF($B$3:B593,B593)</f>
        <v>CHAIN_75</v>
      </c>
      <c r="B593" s="74" t="s">
        <v>39</v>
      </c>
      <c r="C593" s="74" t="s">
        <v>1434</v>
      </c>
      <c r="D593" s="74" t="s">
        <v>988</v>
      </c>
      <c r="E593" s="75">
        <v>3.22</v>
      </c>
      <c r="F593" s="72"/>
      <c r="G593" s="72"/>
      <c r="H593" s="82"/>
      <c r="I593" s="82"/>
      <c r="J593" s="82"/>
      <c r="K593" s="82"/>
      <c r="L593" s="82"/>
      <c r="M593" s="72"/>
      <c r="N593" s="72"/>
    </row>
    <row r="594" spans="1:14">
      <c r="A594" s="73" t="str">
        <f>B594&amp;"_"&amp;COUNTIF($B$3:B594,B594)</f>
        <v>CHAIN_76</v>
      </c>
      <c r="B594" s="74" t="s">
        <v>39</v>
      </c>
      <c r="C594" s="74" t="s">
        <v>1435</v>
      </c>
      <c r="D594" s="74" t="s">
        <v>797</v>
      </c>
      <c r="E594" s="75">
        <v>3.51</v>
      </c>
      <c r="F594" s="72"/>
      <c r="G594" s="72"/>
      <c r="H594" s="82"/>
      <c r="I594" s="82"/>
      <c r="J594" s="82"/>
      <c r="K594" s="82"/>
      <c r="L594" s="82"/>
      <c r="M594" s="72"/>
      <c r="N594" s="72"/>
    </row>
    <row r="595" spans="1:14">
      <c r="A595" s="73" t="str">
        <f>B595&amp;"_"&amp;COUNTIF($B$3:B595,B595)</f>
        <v>CHAIN_77</v>
      </c>
      <c r="B595" s="74" t="s">
        <v>39</v>
      </c>
      <c r="C595" s="74" t="s">
        <v>1436</v>
      </c>
      <c r="D595" s="74" t="s">
        <v>1408</v>
      </c>
      <c r="E595" s="75">
        <v>9.5299999999999994</v>
      </c>
      <c r="F595" s="72"/>
      <c r="G595" s="72"/>
      <c r="H595" s="82"/>
      <c r="I595" s="82"/>
      <c r="J595" s="82"/>
      <c r="K595" s="82"/>
      <c r="L595" s="82"/>
      <c r="M595" s="72"/>
      <c r="N595" s="72"/>
    </row>
    <row r="596" spans="1:14">
      <c r="A596" s="73" t="str">
        <f>B596&amp;"_"&amp;COUNTIF($B$3:B596,B596)</f>
        <v>CHAIN _1</v>
      </c>
      <c r="B596" s="74" t="s">
        <v>181</v>
      </c>
      <c r="C596" s="74" t="s">
        <v>1437</v>
      </c>
      <c r="D596" s="74" t="s">
        <v>795</v>
      </c>
      <c r="E596" s="75">
        <v>7.58</v>
      </c>
      <c r="F596" s="72"/>
      <c r="G596" s="72"/>
      <c r="H596" s="82"/>
      <c r="I596" s="82"/>
      <c r="J596" s="82"/>
      <c r="K596" s="82"/>
      <c r="L596" s="82"/>
      <c r="M596" s="72"/>
      <c r="N596" s="72"/>
    </row>
    <row r="597" spans="1:14">
      <c r="A597" s="73" t="str">
        <f>B597&amp;"_"&amp;COUNTIF($B$3:B597,B597)</f>
        <v>CHAIN _2</v>
      </c>
      <c r="B597" s="74" t="s">
        <v>181</v>
      </c>
      <c r="C597" s="74" t="s">
        <v>1438</v>
      </c>
      <c r="D597" s="74" t="s">
        <v>797</v>
      </c>
      <c r="E597" s="75">
        <v>9.18</v>
      </c>
      <c r="F597" s="72"/>
      <c r="G597" s="72"/>
      <c r="H597" s="82"/>
      <c r="I597" s="82"/>
      <c r="J597" s="82"/>
      <c r="K597" s="82"/>
      <c r="L597" s="82"/>
      <c r="M597" s="72"/>
      <c r="N597" s="72"/>
    </row>
    <row r="598" spans="1:14">
      <c r="A598" s="73" t="str">
        <f>B598&amp;"_"&amp;COUNTIF($B$3:B598,B598)</f>
        <v>CHAIN_78</v>
      </c>
      <c r="B598" s="74" t="s">
        <v>39</v>
      </c>
      <c r="C598" s="74" t="s">
        <v>1439</v>
      </c>
      <c r="D598" s="74" t="s">
        <v>1440</v>
      </c>
      <c r="E598" s="75">
        <v>5.78</v>
      </c>
      <c r="F598" s="72"/>
      <c r="G598" s="72"/>
      <c r="H598" s="82"/>
      <c r="I598" s="82"/>
      <c r="J598" s="82"/>
      <c r="K598" s="82"/>
      <c r="L598" s="82"/>
      <c r="M598" s="72"/>
      <c r="N598" s="72"/>
    </row>
    <row r="599" spans="1:14">
      <c r="A599" s="73" t="str">
        <f>B599&amp;"_"&amp;COUNTIF($B$3:B599,B599)</f>
        <v>CHAIN_79</v>
      </c>
      <c r="B599" s="74" t="s">
        <v>39</v>
      </c>
      <c r="C599" s="74" t="s">
        <v>1441</v>
      </c>
      <c r="D599" s="74" t="s">
        <v>1440</v>
      </c>
      <c r="E599" s="75">
        <v>8.11</v>
      </c>
      <c r="F599" s="72"/>
      <c r="G599" s="72"/>
      <c r="H599" s="82"/>
      <c r="I599" s="82"/>
      <c r="J599" s="82"/>
      <c r="K599" s="82"/>
      <c r="L599" s="82"/>
      <c r="M599" s="72"/>
      <c r="N599" s="72"/>
    </row>
    <row r="600" spans="1:14">
      <c r="A600" s="73" t="str">
        <f>B600&amp;"_"&amp;COUNTIF($B$3:B600,B600)</f>
        <v>CHAIN_80</v>
      </c>
      <c r="B600" s="74" t="s">
        <v>39</v>
      </c>
      <c r="C600" s="74" t="s">
        <v>1442</v>
      </c>
      <c r="D600" s="74" t="s">
        <v>1440</v>
      </c>
      <c r="E600" s="75">
        <v>10.039999999999999</v>
      </c>
      <c r="F600" s="72"/>
      <c r="G600" s="72"/>
      <c r="H600" s="82"/>
      <c r="I600" s="82"/>
      <c r="J600" s="82"/>
      <c r="K600" s="82"/>
      <c r="L600" s="82"/>
      <c r="M600" s="72"/>
      <c r="N600" s="72"/>
    </row>
    <row r="601" spans="1:14">
      <c r="A601" s="73" t="str">
        <f>B601&amp;"_"&amp;COUNTIF($B$3:B601,B601)</f>
        <v>CHAIN_81</v>
      </c>
      <c r="B601" s="74" t="s">
        <v>39</v>
      </c>
      <c r="C601" s="74" t="s">
        <v>1443</v>
      </c>
      <c r="D601" s="74" t="s">
        <v>1440</v>
      </c>
      <c r="E601" s="75">
        <v>16.91</v>
      </c>
      <c r="F601" s="72"/>
      <c r="G601" s="72"/>
      <c r="H601" s="82"/>
      <c r="I601" s="82"/>
      <c r="J601" s="82"/>
      <c r="K601" s="82"/>
      <c r="L601" s="82"/>
      <c r="M601" s="72"/>
      <c r="N601" s="72"/>
    </row>
    <row r="602" spans="1:14">
      <c r="A602" s="73" t="str">
        <f>B602&amp;"_"&amp;COUNTIF($B$3:B602,B602)</f>
        <v>CHAIN_82</v>
      </c>
      <c r="B602" s="74" t="s">
        <v>39</v>
      </c>
      <c r="C602" s="74" t="s">
        <v>1444</v>
      </c>
      <c r="D602" s="74" t="s">
        <v>1440</v>
      </c>
      <c r="E602" s="75">
        <v>12.06</v>
      </c>
      <c r="F602" s="72"/>
      <c r="G602" s="72"/>
      <c r="H602" s="82"/>
      <c r="I602" s="82"/>
      <c r="J602" s="82"/>
      <c r="K602" s="82"/>
      <c r="L602" s="82"/>
      <c r="M602" s="72"/>
      <c r="N602" s="72"/>
    </row>
    <row r="603" spans="1:14">
      <c r="A603" s="73" t="str">
        <f>B603&amp;"_"&amp;COUNTIF($B$3:B603,B603)</f>
        <v>CHAIN_83</v>
      </c>
      <c r="B603" s="74" t="s">
        <v>39</v>
      </c>
      <c r="C603" s="74" t="s">
        <v>1445</v>
      </c>
      <c r="D603" s="74" t="s">
        <v>1440</v>
      </c>
      <c r="E603" s="75">
        <v>12.56</v>
      </c>
      <c r="F603" s="72"/>
      <c r="G603" s="72"/>
      <c r="H603" s="82"/>
      <c r="I603" s="82"/>
      <c r="J603" s="82"/>
      <c r="K603" s="82"/>
      <c r="L603" s="82"/>
      <c r="M603" s="72"/>
      <c r="N603" s="72"/>
    </row>
    <row r="604" spans="1:14">
      <c r="A604" s="73" t="str">
        <f>B604&amp;"_"&amp;COUNTIF($B$3:B604,B604)</f>
        <v>CHAIN_84</v>
      </c>
      <c r="B604" s="74" t="s">
        <v>39</v>
      </c>
      <c r="C604" s="74" t="s">
        <v>1446</v>
      </c>
      <c r="D604" s="74" t="s">
        <v>1440</v>
      </c>
      <c r="E604" s="75">
        <v>11.45</v>
      </c>
      <c r="F604" s="72"/>
      <c r="G604" s="72"/>
      <c r="H604" s="82"/>
      <c r="I604" s="82"/>
      <c r="J604" s="82"/>
      <c r="K604" s="82"/>
      <c r="L604" s="82"/>
      <c r="M604" s="72"/>
      <c r="N604" s="72"/>
    </row>
    <row r="605" spans="1:14">
      <c r="A605" s="73" t="str">
        <f>B605&amp;"_"&amp;COUNTIF($B$3:B605,B605)</f>
        <v>CHAIN_85</v>
      </c>
      <c r="B605" s="74" t="s">
        <v>39</v>
      </c>
      <c r="C605" s="74" t="s">
        <v>1447</v>
      </c>
      <c r="D605" s="74" t="s">
        <v>1419</v>
      </c>
      <c r="E605" s="75">
        <v>11.44</v>
      </c>
      <c r="F605" s="72"/>
      <c r="G605" s="72"/>
      <c r="H605" s="82"/>
      <c r="I605" s="82"/>
      <c r="J605" s="82"/>
      <c r="K605" s="82"/>
      <c r="L605" s="82"/>
      <c r="M605" s="72"/>
      <c r="N605" s="72"/>
    </row>
    <row r="606" spans="1:14">
      <c r="A606" s="73" t="str">
        <f>B606&amp;"_"&amp;COUNTIF($B$3:B606,B606)</f>
        <v>CHAIN_86</v>
      </c>
      <c r="B606" s="74" t="s">
        <v>39</v>
      </c>
      <c r="C606" s="74" t="s">
        <v>1448</v>
      </c>
      <c r="D606" s="74" t="s">
        <v>1419</v>
      </c>
      <c r="E606" s="75">
        <v>13.57</v>
      </c>
      <c r="F606" s="72"/>
      <c r="G606" s="72"/>
      <c r="H606" s="82"/>
      <c r="I606" s="82"/>
      <c r="J606" s="82"/>
      <c r="K606" s="82"/>
      <c r="L606" s="82"/>
      <c r="M606" s="72"/>
      <c r="N606" s="72"/>
    </row>
    <row r="607" spans="1:14">
      <c r="A607" s="73" t="str">
        <f>B607&amp;"_"&amp;COUNTIF($B$3:B607,B607)</f>
        <v>CHAIN_87</v>
      </c>
      <c r="B607" s="74" t="s">
        <v>39</v>
      </c>
      <c r="C607" s="74" t="s">
        <v>1449</v>
      </c>
      <c r="D607" s="74" t="s">
        <v>1419</v>
      </c>
      <c r="E607" s="75">
        <v>14.27</v>
      </c>
      <c r="F607" s="72"/>
      <c r="G607" s="72"/>
      <c r="H607" s="82"/>
      <c r="I607" s="82"/>
      <c r="J607" s="82"/>
      <c r="K607" s="82"/>
      <c r="L607" s="82"/>
      <c r="M607" s="72"/>
      <c r="N607" s="72"/>
    </row>
    <row r="608" spans="1:14">
      <c r="A608" s="73" t="str">
        <f>B608&amp;"_"&amp;COUNTIF($B$3:B608,B608)</f>
        <v>CHAIN_88</v>
      </c>
      <c r="B608" s="74" t="s">
        <v>39</v>
      </c>
      <c r="C608" s="74" t="s">
        <v>1450</v>
      </c>
      <c r="D608" s="74" t="s">
        <v>1419</v>
      </c>
      <c r="E608" s="75">
        <v>14.01</v>
      </c>
      <c r="F608" s="72"/>
      <c r="G608" s="72"/>
      <c r="H608" s="82"/>
      <c r="I608" s="82"/>
      <c r="J608" s="82"/>
      <c r="K608" s="82"/>
      <c r="L608" s="82"/>
      <c r="M608" s="72"/>
      <c r="N608" s="72"/>
    </row>
    <row r="609" spans="1:14">
      <c r="A609" s="73" t="str">
        <f>B609&amp;"_"&amp;COUNTIF($B$3:B609,B609)</f>
        <v>CHAIN_89</v>
      </c>
      <c r="B609" s="74" t="s">
        <v>39</v>
      </c>
      <c r="C609" s="74" t="s">
        <v>1451</v>
      </c>
      <c r="D609" s="74" t="s">
        <v>1064</v>
      </c>
      <c r="E609" s="75">
        <v>9.81</v>
      </c>
      <c r="F609" s="72"/>
      <c r="G609" s="72"/>
      <c r="H609" s="82"/>
      <c r="I609" s="82"/>
      <c r="J609" s="82"/>
      <c r="K609" s="82"/>
      <c r="L609" s="82"/>
      <c r="M609" s="72"/>
      <c r="N609" s="72"/>
    </row>
    <row r="610" spans="1:14">
      <c r="A610" s="73" t="str">
        <f>B610&amp;"_"&amp;COUNTIF($B$3:B610,B610)</f>
        <v>CHAIN_90</v>
      </c>
      <c r="B610" s="74" t="s">
        <v>39</v>
      </c>
      <c r="C610" s="74" t="s">
        <v>1452</v>
      </c>
      <c r="D610" s="74" t="s">
        <v>1064</v>
      </c>
      <c r="E610" s="75">
        <v>10.18</v>
      </c>
      <c r="F610" s="72"/>
      <c r="G610" s="72"/>
      <c r="H610" s="82"/>
      <c r="I610" s="82"/>
      <c r="J610" s="82"/>
      <c r="K610" s="82"/>
      <c r="L610" s="82"/>
      <c r="M610" s="72"/>
      <c r="N610" s="72"/>
    </row>
    <row r="611" spans="1:14">
      <c r="A611" s="73" t="str">
        <f>B611&amp;"_"&amp;COUNTIF($B$3:B611,B611)</f>
        <v>CHAIN_91</v>
      </c>
      <c r="B611" s="74" t="s">
        <v>39</v>
      </c>
      <c r="C611" s="74" t="s">
        <v>1453</v>
      </c>
      <c r="D611" s="74" t="s">
        <v>1064</v>
      </c>
      <c r="E611" s="75">
        <v>10.220000000000001</v>
      </c>
      <c r="F611" s="72"/>
      <c r="G611" s="72"/>
      <c r="H611" s="82"/>
      <c r="I611" s="82"/>
      <c r="J611" s="82"/>
      <c r="K611" s="82"/>
      <c r="L611" s="82"/>
      <c r="M611" s="72"/>
      <c r="N611" s="72"/>
    </row>
    <row r="612" spans="1:14">
      <c r="A612" s="73" t="str">
        <f>B612&amp;"_"&amp;COUNTIF($B$3:B612,B612)</f>
        <v>CHAIN_92</v>
      </c>
      <c r="B612" s="74" t="s">
        <v>39</v>
      </c>
      <c r="C612" s="74" t="s">
        <v>1454</v>
      </c>
      <c r="D612" s="74" t="s">
        <v>1064</v>
      </c>
      <c r="E612" s="75">
        <v>12.18</v>
      </c>
      <c r="F612" s="72"/>
      <c r="G612" s="72"/>
      <c r="H612" s="82"/>
      <c r="I612" s="82"/>
      <c r="J612" s="82"/>
      <c r="K612" s="82"/>
      <c r="L612" s="82"/>
      <c r="M612" s="72"/>
      <c r="N612" s="72"/>
    </row>
    <row r="613" spans="1:14">
      <c r="A613" s="73" t="str">
        <f>B613&amp;"_"&amp;COUNTIF($B$3:B613,B613)</f>
        <v>CHAIN_93</v>
      </c>
      <c r="B613" s="74" t="s">
        <v>39</v>
      </c>
      <c r="C613" s="74" t="s">
        <v>1455</v>
      </c>
      <c r="D613" s="74" t="s">
        <v>1064</v>
      </c>
      <c r="E613" s="75">
        <v>7.6</v>
      </c>
      <c r="F613" s="72"/>
      <c r="G613" s="72"/>
      <c r="H613" s="82"/>
      <c r="I613" s="82"/>
      <c r="J613" s="82"/>
      <c r="K613" s="82"/>
      <c r="L613" s="82"/>
      <c r="M613" s="72"/>
      <c r="N613" s="72"/>
    </row>
    <row r="614" spans="1:14">
      <c r="A614" s="73" t="str">
        <f>B614&amp;"_"&amp;COUNTIF($B$3:B614,B614)</f>
        <v>CHAIN_94</v>
      </c>
      <c r="B614" s="74" t="s">
        <v>39</v>
      </c>
      <c r="C614" s="74" t="s">
        <v>1456</v>
      </c>
      <c r="D614" s="74" t="s">
        <v>1064</v>
      </c>
      <c r="E614" s="75">
        <v>13.24</v>
      </c>
      <c r="F614" s="72"/>
      <c r="G614" s="72"/>
      <c r="H614" s="82"/>
      <c r="I614" s="82"/>
      <c r="J614" s="82"/>
      <c r="K614" s="82"/>
      <c r="L614" s="82"/>
      <c r="M614" s="72"/>
      <c r="N614" s="72"/>
    </row>
    <row r="615" spans="1:14">
      <c r="A615" s="73" t="str">
        <f>B615&amp;"_"&amp;COUNTIF($B$3:B615,B615)</f>
        <v>CHAIN_95</v>
      </c>
      <c r="B615" s="74" t="s">
        <v>39</v>
      </c>
      <c r="C615" s="74" t="s">
        <v>1457</v>
      </c>
      <c r="D615" s="74" t="s">
        <v>1064</v>
      </c>
      <c r="E615" s="75">
        <v>13.33</v>
      </c>
      <c r="F615" s="72"/>
      <c r="G615" s="72"/>
      <c r="H615" s="82"/>
      <c r="I615" s="82"/>
      <c r="J615" s="82"/>
      <c r="K615" s="82"/>
      <c r="L615" s="82"/>
      <c r="M615" s="72"/>
      <c r="N615" s="72"/>
    </row>
    <row r="616" spans="1:14">
      <c r="A616" s="73" t="str">
        <f>B616&amp;"_"&amp;COUNTIF($B$3:B616,B616)</f>
        <v>CHAIN_96</v>
      </c>
      <c r="B616" s="74" t="s">
        <v>39</v>
      </c>
      <c r="C616" s="74" t="s">
        <v>1458</v>
      </c>
      <c r="D616" s="74" t="s">
        <v>1419</v>
      </c>
      <c r="E616" s="75">
        <v>25.89</v>
      </c>
      <c r="F616" s="72"/>
      <c r="G616" s="72"/>
      <c r="H616" s="82"/>
      <c r="I616" s="82"/>
      <c r="J616" s="82"/>
      <c r="K616" s="82"/>
      <c r="L616" s="82"/>
      <c r="M616" s="72"/>
      <c r="N616" s="72"/>
    </row>
    <row r="617" spans="1:14">
      <c r="A617" s="73" t="str">
        <f>B617&amp;"_"&amp;COUNTIF($B$3:B617,B617)</f>
        <v>CHAIN_97</v>
      </c>
      <c r="B617" s="74" t="s">
        <v>39</v>
      </c>
      <c r="C617" s="74" t="s">
        <v>1459</v>
      </c>
      <c r="D617" s="74" t="s">
        <v>1419</v>
      </c>
      <c r="E617" s="75">
        <v>27.4</v>
      </c>
      <c r="F617" s="72"/>
      <c r="G617" s="72"/>
      <c r="H617" s="82"/>
      <c r="I617" s="82"/>
      <c r="J617" s="82"/>
      <c r="K617" s="82"/>
      <c r="L617" s="82"/>
      <c r="M617" s="72"/>
      <c r="N617" s="72"/>
    </row>
    <row r="618" spans="1:14">
      <c r="A618" s="73" t="str">
        <f>B618&amp;"_"&amp;COUNTIF($B$3:B618,B618)</f>
        <v>CHAIN_98</v>
      </c>
      <c r="B618" s="74" t="s">
        <v>39</v>
      </c>
      <c r="C618" s="74" t="s">
        <v>1460</v>
      </c>
      <c r="D618" s="74" t="s">
        <v>1419</v>
      </c>
      <c r="E618" s="75">
        <v>15.38</v>
      </c>
      <c r="F618" s="72"/>
      <c r="G618" s="72"/>
      <c r="H618" s="82"/>
      <c r="I618" s="82"/>
      <c r="J618" s="82"/>
      <c r="K618" s="82"/>
      <c r="L618" s="82"/>
      <c r="M618" s="72"/>
      <c r="N618" s="72"/>
    </row>
    <row r="619" spans="1:14">
      <c r="A619" s="73" t="str">
        <f>B619&amp;"_"&amp;COUNTIF($B$3:B619,B619)</f>
        <v>CHAIN_99</v>
      </c>
      <c r="B619" s="74" t="s">
        <v>39</v>
      </c>
      <c r="C619" s="74" t="s">
        <v>1461</v>
      </c>
      <c r="D619" s="74" t="s">
        <v>1419</v>
      </c>
      <c r="E619" s="75">
        <v>21.91</v>
      </c>
      <c r="F619" s="72"/>
      <c r="G619" s="72"/>
      <c r="H619" s="82"/>
      <c r="I619" s="82"/>
      <c r="J619" s="82"/>
      <c r="K619" s="82"/>
      <c r="L619" s="82"/>
      <c r="M619" s="72"/>
      <c r="N619" s="72"/>
    </row>
    <row r="620" spans="1:14">
      <c r="A620" s="79" t="str">
        <f>B620&amp;"_"&amp;COUNTIF($B$3:B620,B620)</f>
        <v>CHAIN_100</v>
      </c>
      <c r="B620" s="80" t="s">
        <v>39</v>
      </c>
      <c r="C620" s="80" t="s">
        <v>1462</v>
      </c>
      <c r="D620" s="80" t="s">
        <v>1463</v>
      </c>
      <c r="E620" s="81">
        <v>5.93</v>
      </c>
      <c r="F620" s="72"/>
      <c r="G620" s="72"/>
      <c r="H620" s="82"/>
      <c r="I620" s="82"/>
      <c r="J620" s="82"/>
      <c r="K620" s="82"/>
      <c r="L620" s="82"/>
      <c r="M620" s="72"/>
      <c r="N620" s="72"/>
    </row>
    <row r="621" spans="1:14">
      <c r="A621" s="72"/>
      <c r="B621" s="72"/>
      <c r="C621" s="72"/>
      <c r="D621" s="72"/>
      <c r="E621" s="72"/>
      <c r="F621" s="72"/>
      <c r="G621" s="72"/>
      <c r="H621" s="82"/>
      <c r="I621" s="82"/>
      <c r="J621" s="82"/>
      <c r="K621" s="82"/>
      <c r="L621" s="82"/>
      <c r="M621" s="72"/>
      <c r="N621" s="72"/>
    </row>
    <row r="622" spans="1:14">
      <c r="A622" s="72"/>
      <c r="B622" s="72"/>
      <c r="C622" s="72"/>
      <c r="D622" s="72"/>
      <c r="E622" s="72"/>
      <c r="F622" s="72"/>
      <c r="G622" s="72"/>
      <c r="H622" s="82"/>
      <c r="I622" s="82"/>
      <c r="J622" s="82"/>
      <c r="K622" s="82"/>
      <c r="L622" s="82"/>
      <c r="M622" s="72"/>
      <c r="N622" s="7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T316"/>
  <sheetViews>
    <sheetView topLeftCell="C1" workbookViewId="0">
      <selection activeCell="C8" sqref="C8"/>
    </sheetView>
  </sheetViews>
  <sheetFormatPr defaultRowHeight="15"/>
  <cols>
    <col min="1" max="1" width="9.28515625" style="84" customWidth="1"/>
    <col min="2" max="2" width="8.140625" customWidth="1"/>
    <col min="3" max="3" width="14.28515625" customWidth="1"/>
    <col min="4" max="4" width="18.5703125" customWidth="1"/>
    <col min="6" max="6" width="12.7109375" customWidth="1"/>
    <col min="7" max="7" width="7.5703125" customWidth="1"/>
    <col min="8" max="8" width="8.7109375" customWidth="1"/>
    <col min="9" max="9" width="9.7109375" customWidth="1"/>
    <col min="10" max="10" width="11.28515625" customWidth="1"/>
    <col min="11" max="11" width="9.28515625" customWidth="1"/>
    <col min="14" max="14" width="7.140625" customWidth="1"/>
    <col min="18" max="18" width="8" customWidth="1"/>
    <col min="19" max="19" width="7.7109375" customWidth="1"/>
  </cols>
  <sheetData>
    <row r="1" spans="1:20" ht="15.75" thickBot="1"/>
    <row r="2" spans="1:20" ht="15.75" thickBot="1">
      <c r="C2" s="123" t="s">
        <v>1466</v>
      </c>
      <c r="D2" s="124" t="s">
        <v>1465</v>
      </c>
      <c r="E2" s="130" t="s">
        <v>13</v>
      </c>
      <c r="F2" s="144"/>
    </row>
    <row r="3" spans="1:20" ht="15.75" thickBot="1">
      <c r="C3" s="129">
        <v>5</v>
      </c>
      <c r="D3" s="109">
        <f>VLOOKUP(C3,Table7[#All],2,0)</f>
        <v>2418</v>
      </c>
      <c r="E3" s="125">
        <f>VLOOKUP(D3,G9:T316,12,0)</f>
        <v>8070</v>
      </c>
      <c r="F3" s="42"/>
    </row>
    <row r="4" spans="1:20" ht="15.75" thickBot="1">
      <c r="F4" s="145"/>
    </row>
    <row r="5" spans="1:20" ht="15.75" thickBot="1">
      <c r="C5" s="123" t="s">
        <v>1466</v>
      </c>
      <c r="D5" s="124" t="s">
        <v>1</v>
      </c>
      <c r="E5" s="130" t="s">
        <v>13</v>
      </c>
      <c r="F5" s="144"/>
    </row>
    <row r="6" spans="1:20">
      <c r="C6" s="146">
        <v>5</v>
      </c>
      <c r="D6" t="str">
        <f>VLOOKUP(C6,Table7[#All],3,0)</f>
        <v xml:space="preserve">NANDITA LOSKAR </v>
      </c>
      <c r="E6">
        <f>VLOOKUP(D6,F9:T316,13,0)</f>
        <v>8070</v>
      </c>
    </row>
    <row r="8" spans="1:20" ht="15.75" thickBot="1"/>
    <row r="9" spans="1:20" ht="15.75" thickBot="1">
      <c r="A9" s="114" t="s">
        <v>1466</v>
      </c>
      <c r="B9" s="108" t="s">
        <v>1465</v>
      </c>
      <c r="C9" s="94" t="s">
        <v>1</v>
      </c>
      <c r="D9" s="118" t="s">
        <v>2</v>
      </c>
      <c r="F9" s="94" t="s">
        <v>1</v>
      </c>
      <c r="G9" s="92" t="s">
        <v>1465</v>
      </c>
      <c r="H9" s="94" t="s">
        <v>1464</v>
      </c>
      <c r="I9" s="94" t="s">
        <v>4</v>
      </c>
      <c r="J9" s="94" t="s">
        <v>5</v>
      </c>
      <c r="K9" s="94" t="s">
        <v>6</v>
      </c>
      <c r="L9" s="94" t="s">
        <v>7</v>
      </c>
      <c r="M9" s="94" t="s">
        <v>8</v>
      </c>
      <c r="N9" s="94" t="s">
        <v>9</v>
      </c>
      <c r="O9" s="94" t="s">
        <v>10</v>
      </c>
      <c r="P9" s="94" t="s">
        <v>11</v>
      </c>
      <c r="Q9" s="94" t="s">
        <v>12</v>
      </c>
      <c r="R9" s="94" t="s">
        <v>13</v>
      </c>
      <c r="S9" s="95" t="s">
        <v>14</v>
      </c>
      <c r="T9" s="93" t="s">
        <v>0</v>
      </c>
    </row>
    <row r="10" spans="1:20">
      <c r="A10" s="115">
        <v>1</v>
      </c>
      <c r="B10" s="110">
        <v>2414</v>
      </c>
      <c r="C10" s="96" t="s">
        <v>16</v>
      </c>
      <c r="D10" s="119" t="s">
        <v>17</v>
      </c>
      <c r="F10" s="96" t="s">
        <v>16</v>
      </c>
      <c r="G10" s="52">
        <v>2414</v>
      </c>
      <c r="H10" s="96" t="s">
        <v>18</v>
      </c>
      <c r="I10" s="96" t="s">
        <v>19</v>
      </c>
      <c r="J10" s="96">
        <v>0.69</v>
      </c>
      <c r="K10" s="96">
        <v>5051</v>
      </c>
      <c r="L10" s="96">
        <v>3485.19</v>
      </c>
      <c r="M10" s="96">
        <v>900</v>
      </c>
      <c r="N10" s="96" t="s">
        <v>20</v>
      </c>
      <c r="O10" s="96">
        <v>4385.1899999999996</v>
      </c>
      <c r="P10" s="96">
        <v>131.54</v>
      </c>
      <c r="Q10" s="96">
        <v>4516.7299999999996</v>
      </c>
      <c r="R10" s="96">
        <v>4504</v>
      </c>
      <c r="S10" s="97">
        <v>12.73</v>
      </c>
      <c r="T10" s="52" t="s">
        <v>15</v>
      </c>
    </row>
    <row r="11" spans="1:20">
      <c r="A11" s="116">
        <v>2</v>
      </c>
      <c r="B11" s="5">
        <v>2415</v>
      </c>
      <c r="C11" s="1" t="s">
        <v>21</v>
      </c>
      <c r="D11" s="7" t="s">
        <v>17</v>
      </c>
      <c r="F11" s="1" t="s">
        <v>21</v>
      </c>
      <c r="G11" s="15">
        <v>2415</v>
      </c>
      <c r="H11" s="1" t="s">
        <v>22</v>
      </c>
      <c r="I11" s="1" t="s">
        <v>23</v>
      </c>
      <c r="J11" s="1">
        <v>1.58</v>
      </c>
      <c r="K11" s="1">
        <v>5051</v>
      </c>
      <c r="L11" s="1">
        <v>7980.58</v>
      </c>
      <c r="M11" s="1">
        <v>1400</v>
      </c>
      <c r="N11" s="1" t="s">
        <v>20</v>
      </c>
      <c r="O11" s="1">
        <v>9380.58</v>
      </c>
      <c r="P11" s="1">
        <v>281.39999999999998</v>
      </c>
      <c r="Q11" s="1">
        <v>9661.98</v>
      </c>
      <c r="R11" s="1">
        <v>9660</v>
      </c>
      <c r="S11" s="98">
        <v>1.98</v>
      </c>
      <c r="T11" s="15" t="s">
        <v>15</v>
      </c>
    </row>
    <row r="12" spans="1:20">
      <c r="A12" s="116">
        <v>3</v>
      </c>
      <c r="B12" s="111">
        <v>2416</v>
      </c>
      <c r="C12" s="99" t="s">
        <v>25</v>
      </c>
      <c r="D12" s="120" t="s">
        <v>26</v>
      </c>
      <c r="F12" s="99" t="s">
        <v>25</v>
      </c>
      <c r="G12" s="14">
        <v>2416</v>
      </c>
      <c r="H12" s="99" t="s">
        <v>27</v>
      </c>
      <c r="I12" s="99" t="s">
        <v>28</v>
      </c>
      <c r="J12" s="99">
        <v>0.87</v>
      </c>
      <c r="K12" s="99">
        <v>5018</v>
      </c>
      <c r="L12" s="99">
        <v>4365.66</v>
      </c>
      <c r="M12" s="99">
        <v>900</v>
      </c>
      <c r="N12" s="99" t="s">
        <v>20</v>
      </c>
      <c r="O12" s="99">
        <v>5265.66</v>
      </c>
      <c r="P12" s="99">
        <v>157.96</v>
      </c>
      <c r="Q12" s="99">
        <v>5423.62</v>
      </c>
      <c r="R12" s="99">
        <v>5420</v>
      </c>
      <c r="S12" s="100">
        <v>3.62</v>
      </c>
      <c r="T12" s="14" t="s">
        <v>24</v>
      </c>
    </row>
    <row r="13" spans="1:20">
      <c r="A13" s="116">
        <v>4</v>
      </c>
      <c r="B13" s="5">
        <v>2417</v>
      </c>
      <c r="C13" s="1" t="s">
        <v>30</v>
      </c>
      <c r="D13" s="7" t="s">
        <v>31</v>
      </c>
      <c r="F13" s="1" t="s">
        <v>30</v>
      </c>
      <c r="G13" s="15">
        <v>2417</v>
      </c>
      <c r="H13" s="1" t="s">
        <v>27</v>
      </c>
      <c r="I13" s="1" t="s">
        <v>32</v>
      </c>
      <c r="J13" s="1">
        <v>1.93</v>
      </c>
      <c r="K13" s="1">
        <v>5037</v>
      </c>
      <c r="L13" s="1">
        <v>9721.41</v>
      </c>
      <c r="M13" s="1">
        <v>1300</v>
      </c>
      <c r="N13" s="1" t="s">
        <v>20</v>
      </c>
      <c r="O13" s="1">
        <v>11021.41</v>
      </c>
      <c r="P13" s="1">
        <v>330.64</v>
      </c>
      <c r="Q13" s="1">
        <v>11352.05</v>
      </c>
      <c r="R13" s="1">
        <v>11350</v>
      </c>
      <c r="S13" s="98">
        <v>2.0499999999999998</v>
      </c>
      <c r="T13" s="15" t="s">
        <v>29</v>
      </c>
    </row>
    <row r="14" spans="1:20">
      <c r="A14" s="116">
        <v>5</v>
      </c>
      <c r="B14" s="111">
        <v>2418</v>
      </c>
      <c r="C14" s="99" t="s">
        <v>34</v>
      </c>
      <c r="D14" s="120" t="s">
        <v>35</v>
      </c>
      <c r="F14" s="99" t="s">
        <v>34</v>
      </c>
      <c r="G14" s="14">
        <v>2418</v>
      </c>
      <c r="H14" s="99" t="s">
        <v>27</v>
      </c>
      <c r="I14" s="99" t="s">
        <v>36</v>
      </c>
      <c r="J14" s="99">
        <v>1.3</v>
      </c>
      <c r="K14" s="99">
        <v>5033</v>
      </c>
      <c r="L14" s="99">
        <v>6542.9</v>
      </c>
      <c r="M14" s="99">
        <v>1300</v>
      </c>
      <c r="N14" s="99" t="s">
        <v>20</v>
      </c>
      <c r="O14" s="99">
        <v>7842.9</v>
      </c>
      <c r="P14" s="99">
        <v>235.28</v>
      </c>
      <c r="Q14" s="99">
        <v>8078.18</v>
      </c>
      <c r="R14" s="99">
        <v>8070</v>
      </c>
      <c r="S14" s="100">
        <v>8.18</v>
      </c>
      <c r="T14" s="14" t="s">
        <v>33</v>
      </c>
    </row>
    <row r="15" spans="1:20">
      <c r="A15" s="116">
        <v>6</v>
      </c>
      <c r="B15" s="5">
        <v>2419</v>
      </c>
      <c r="C15" s="1" t="s">
        <v>37</v>
      </c>
      <c r="D15" s="7" t="s">
        <v>38</v>
      </c>
      <c r="F15" s="1" t="s">
        <v>37</v>
      </c>
      <c r="G15" s="15">
        <v>2419</v>
      </c>
      <c r="H15" s="1" t="s">
        <v>39</v>
      </c>
      <c r="I15" s="1" t="s">
        <v>40</v>
      </c>
      <c r="J15" s="1">
        <v>11.09</v>
      </c>
      <c r="K15" s="1">
        <v>5033</v>
      </c>
      <c r="L15" s="1">
        <v>55815.97</v>
      </c>
      <c r="M15" s="1">
        <v>6654</v>
      </c>
      <c r="N15" s="1" t="s">
        <v>20</v>
      </c>
      <c r="O15" s="1">
        <v>62469.97</v>
      </c>
      <c r="P15" s="1">
        <v>1874.06</v>
      </c>
      <c r="Q15" s="1">
        <v>64344.03</v>
      </c>
      <c r="R15" s="1">
        <v>64300</v>
      </c>
      <c r="S15" s="98">
        <v>44</v>
      </c>
      <c r="T15" s="15" t="s">
        <v>33</v>
      </c>
    </row>
    <row r="16" spans="1:20">
      <c r="A16" s="116">
        <v>7</v>
      </c>
      <c r="B16" s="111">
        <v>2420</v>
      </c>
      <c r="C16" s="99" t="s">
        <v>41</v>
      </c>
      <c r="D16" s="120" t="s">
        <v>31</v>
      </c>
      <c r="F16" s="99" t="s">
        <v>41</v>
      </c>
      <c r="G16" s="14">
        <v>2420</v>
      </c>
      <c r="H16" s="99" t="s">
        <v>42</v>
      </c>
      <c r="I16" s="99" t="s">
        <v>43</v>
      </c>
      <c r="J16" s="99">
        <v>1.51</v>
      </c>
      <c r="K16" s="99">
        <v>5033</v>
      </c>
      <c r="L16" s="99">
        <v>7599.83</v>
      </c>
      <c r="M16" s="99">
        <v>1300</v>
      </c>
      <c r="N16" s="99">
        <v>100</v>
      </c>
      <c r="O16" s="99">
        <v>8999.83</v>
      </c>
      <c r="P16" s="99">
        <v>269.98</v>
      </c>
      <c r="Q16" s="99">
        <v>9269.81</v>
      </c>
      <c r="R16" s="99">
        <v>9270</v>
      </c>
      <c r="S16" s="100">
        <v>-0.19</v>
      </c>
      <c r="T16" s="14" t="s">
        <v>33</v>
      </c>
    </row>
    <row r="17" spans="1:20">
      <c r="A17" s="116">
        <v>8</v>
      </c>
      <c r="B17" s="5">
        <v>2421</v>
      </c>
      <c r="C17" s="1" t="s">
        <v>44</v>
      </c>
      <c r="D17" s="7" t="s">
        <v>45</v>
      </c>
      <c r="F17" s="1" t="s">
        <v>44</v>
      </c>
      <c r="G17" s="15">
        <v>2421</v>
      </c>
      <c r="H17" s="1" t="s">
        <v>27</v>
      </c>
      <c r="I17" s="1" t="s">
        <v>46</v>
      </c>
      <c r="J17" s="1">
        <v>7.43</v>
      </c>
      <c r="K17" s="1">
        <v>5033</v>
      </c>
      <c r="L17" s="1">
        <v>37395.19</v>
      </c>
      <c r="M17" s="1">
        <v>4458</v>
      </c>
      <c r="N17" s="1" t="s">
        <v>20</v>
      </c>
      <c r="O17" s="1">
        <v>41853.19</v>
      </c>
      <c r="P17" s="1">
        <v>1255.56</v>
      </c>
      <c r="Q17" s="1">
        <v>43108.75</v>
      </c>
      <c r="R17" s="1">
        <v>43100</v>
      </c>
      <c r="S17" s="98">
        <v>8.75</v>
      </c>
      <c r="T17" s="15" t="s">
        <v>33</v>
      </c>
    </row>
    <row r="18" spans="1:20">
      <c r="A18" s="116">
        <v>9</v>
      </c>
      <c r="B18" s="111">
        <v>2422</v>
      </c>
      <c r="C18" s="99" t="s">
        <v>47</v>
      </c>
      <c r="D18" s="120" t="s">
        <v>48</v>
      </c>
      <c r="F18" s="99" t="s">
        <v>47</v>
      </c>
      <c r="G18" s="14">
        <v>2422</v>
      </c>
      <c r="H18" s="99" t="s">
        <v>49</v>
      </c>
      <c r="I18" s="99" t="s">
        <v>50</v>
      </c>
      <c r="J18" s="99">
        <v>1.65</v>
      </c>
      <c r="K18" s="99">
        <v>5033</v>
      </c>
      <c r="L18" s="99">
        <v>8304.4500000000007</v>
      </c>
      <c r="M18" s="99">
        <v>1300</v>
      </c>
      <c r="N18" s="99">
        <v>80</v>
      </c>
      <c r="O18" s="99">
        <v>9684.4500000000007</v>
      </c>
      <c r="P18" s="99">
        <v>290.52</v>
      </c>
      <c r="Q18" s="99">
        <v>9974.9699999999993</v>
      </c>
      <c r="R18" s="99">
        <v>9970</v>
      </c>
      <c r="S18" s="100">
        <v>4.97</v>
      </c>
      <c r="T18" s="14" t="s">
        <v>33</v>
      </c>
    </row>
    <row r="19" spans="1:20">
      <c r="A19" s="116">
        <v>10</v>
      </c>
      <c r="B19" s="5">
        <v>2423</v>
      </c>
      <c r="C19" s="1" t="s">
        <v>51</v>
      </c>
      <c r="D19" s="7" t="s">
        <v>52</v>
      </c>
      <c r="F19" s="1" t="s">
        <v>51</v>
      </c>
      <c r="G19" s="15">
        <v>2423</v>
      </c>
      <c r="H19" s="1" t="s">
        <v>53</v>
      </c>
      <c r="I19" s="1" t="s">
        <v>54</v>
      </c>
      <c r="J19" s="1">
        <v>4.51</v>
      </c>
      <c r="K19" s="1">
        <v>5033</v>
      </c>
      <c r="L19" s="1">
        <v>22698.83</v>
      </c>
      <c r="M19" s="1">
        <v>2706</v>
      </c>
      <c r="N19" s="1" t="s">
        <v>20</v>
      </c>
      <c r="O19" s="1">
        <v>25404.83</v>
      </c>
      <c r="P19" s="1">
        <v>762.14</v>
      </c>
      <c r="Q19" s="1">
        <v>26166.97</v>
      </c>
      <c r="R19" s="1">
        <v>26160</v>
      </c>
      <c r="S19" s="98">
        <v>6.97</v>
      </c>
      <c r="T19" s="15" t="s">
        <v>33</v>
      </c>
    </row>
    <row r="20" spans="1:20">
      <c r="A20" s="116">
        <v>11</v>
      </c>
      <c r="B20" s="111">
        <v>2424</v>
      </c>
      <c r="C20" s="99" t="s">
        <v>56</v>
      </c>
      <c r="D20" s="120" t="s">
        <v>57</v>
      </c>
      <c r="F20" s="99" t="s">
        <v>56</v>
      </c>
      <c r="G20" s="14">
        <v>2424</v>
      </c>
      <c r="H20" s="99" t="s">
        <v>58</v>
      </c>
      <c r="I20" s="99" t="s">
        <v>59</v>
      </c>
      <c r="J20" s="99">
        <v>10.44</v>
      </c>
      <c r="K20" s="99">
        <v>5033</v>
      </c>
      <c r="L20" s="99">
        <v>52544.52</v>
      </c>
      <c r="M20" s="99">
        <v>6264</v>
      </c>
      <c r="N20" s="99" t="s">
        <v>20</v>
      </c>
      <c r="O20" s="99">
        <v>58808.52</v>
      </c>
      <c r="P20" s="99">
        <v>1764.26</v>
      </c>
      <c r="Q20" s="99">
        <v>60572.78</v>
      </c>
      <c r="R20" s="99">
        <v>60570</v>
      </c>
      <c r="S20" s="100">
        <v>2.78</v>
      </c>
      <c r="T20" s="14" t="s">
        <v>55</v>
      </c>
    </row>
    <row r="21" spans="1:20">
      <c r="A21" s="116">
        <v>12</v>
      </c>
      <c r="B21" s="5">
        <v>2425</v>
      </c>
      <c r="C21" s="1" t="s">
        <v>56</v>
      </c>
      <c r="D21" s="7" t="s">
        <v>57</v>
      </c>
      <c r="F21" s="1" t="s">
        <v>56</v>
      </c>
      <c r="G21" s="15">
        <v>2425</v>
      </c>
      <c r="H21" s="1" t="s">
        <v>22</v>
      </c>
      <c r="I21" s="1" t="s">
        <v>60</v>
      </c>
      <c r="J21" s="1">
        <v>2.11</v>
      </c>
      <c r="K21" s="1">
        <v>5033</v>
      </c>
      <c r="L21" s="1">
        <v>10619.63</v>
      </c>
      <c r="M21" s="1">
        <v>1500</v>
      </c>
      <c r="N21" s="1" t="s">
        <v>20</v>
      </c>
      <c r="O21" s="1">
        <v>12119.63</v>
      </c>
      <c r="P21" s="1">
        <v>363.59</v>
      </c>
      <c r="Q21" s="1">
        <v>12483.22</v>
      </c>
      <c r="R21" s="1">
        <v>12480</v>
      </c>
      <c r="S21" s="98">
        <v>3.22</v>
      </c>
      <c r="T21" s="15" t="s">
        <v>55</v>
      </c>
    </row>
    <row r="22" spans="1:20">
      <c r="A22" s="116">
        <v>13</v>
      </c>
      <c r="B22" s="111">
        <v>2426</v>
      </c>
      <c r="C22" s="99" t="s">
        <v>61</v>
      </c>
      <c r="D22" s="120" t="s">
        <v>62</v>
      </c>
      <c r="F22" s="99" t="s">
        <v>61</v>
      </c>
      <c r="G22" s="14">
        <v>2426</v>
      </c>
      <c r="H22" s="99" t="s">
        <v>22</v>
      </c>
      <c r="I22" s="99" t="s">
        <v>63</v>
      </c>
      <c r="J22" s="99">
        <v>1.94</v>
      </c>
      <c r="K22" s="99">
        <v>5033</v>
      </c>
      <c r="L22" s="99">
        <v>9764.02</v>
      </c>
      <c r="M22" s="99">
        <v>1300</v>
      </c>
      <c r="N22" s="99" t="s">
        <v>20</v>
      </c>
      <c r="O22" s="99">
        <v>11064.02</v>
      </c>
      <c r="P22" s="99">
        <v>331.92</v>
      </c>
      <c r="Q22" s="99">
        <v>11395.94</v>
      </c>
      <c r="R22" s="99">
        <v>11387</v>
      </c>
      <c r="S22" s="100">
        <v>8.94</v>
      </c>
      <c r="T22" s="14" t="s">
        <v>55</v>
      </c>
    </row>
    <row r="23" spans="1:20">
      <c r="A23" s="116">
        <v>14</v>
      </c>
      <c r="B23" s="5">
        <v>2427</v>
      </c>
      <c r="C23" s="1" t="s">
        <v>64</v>
      </c>
      <c r="D23" s="7" t="s">
        <v>65</v>
      </c>
      <c r="F23" s="1" t="s">
        <v>64</v>
      </c>
      <c r="G23" s="15">
        <v>2427</v>
      </c>
      <c r="H23" s="1" t="s">
        <v>27</v>
      </c>
      <c r="I23" s="1" t="s">
        <v>66</v>
      </c>
      <c r="J23" s="1">
        <v>0.92</v>
      </c>
      <c r="K23" s="1">
        <v>5033</v>
      </c>
      <c r="L23" s="1">
        <v>4630.3599999999997</v>
      </c>
      <c r="M23" s="1">
        <v>900</v>
      </c>
      <c r="N23" s="1" t="s">
        <v>20</v>
      </c>
      <c r="O23" s="1">
        <v>5530.36</v>
      </c>
      <c r="P23" s="1">
        <v>165.91</v>
      </c>
      <c r="Q23" s="1">
        <v>5696.27</v>
      </c>
      <c r="R23" s="1">
        <v>5690</v>
      </c>
      <c r="S23" s="98">
        <v>6.27</v>
      </c>
      <c r="T23" s="15" t="s">
        <v>55</v>
      </c>
    </row>
    <row r="24" spans="1:20">
      <c r="A24" s="116">
        <v>15</v>
      </c>
      <c r="B24" s="111">
        <v>2428</v>
      </c>
      <c r="C24" s="99" t="s">
        <v>68</v>
      </c>
      <c r="D24" s="120" t="s">
        <v>69</v>
      </c>
      <c r="F24" s="99" t="s">
        <v>68</v>
      </c>
      <c r="G24" s="14">
        <v>2428</v>
      </c>
      <c r="H24" s="99" t="s">
        <v>27</v>
      </c>
      <c r="I24" s="99" t="s">
        <v>70</v>
      </c>
      <c r="J24" s="99">
        <v>1.89</v>
      </c>
      <c r="K24" s="99">
        <v>5044</v>
      </c>
      <c r="L24" s="99">
        <v>9533.16</v>
      </c>
      <c r="M24" s="99">
        <v>1300</v>
      </c>
      <c r="N24" s="99" t="s">
        <v>20</v>
      </c>
      <c r="O24" s="99">
        <v>10833.16</v>
      </c>
      <c r="P24" s="99">
        <v>324.99</v>
      </c>
      <c r="Q24" s="99">
        <v>11158.15</v>
      </c>
      <c r="R24" s="99">
        <v>11160</v>
      </c>
      <c r="S24" s="100">
        <v>-1.85</v>
      </c>
      <c r="T24" s="14" t="s">
        <v>67</v>
      </c>
    </row>
    <row r="25" spans="1:20">
      <c r="A25" s="116">
        <v>16</v>
      </c>
      <c r="B25" s="5">
        <v>2429</v>
      </c>
      <c r="C25" s="1" t="s">
        <v>71</v>
      </c>
      <c r="D25" s="7" t="s">
        <v>38</v>
      </c>
      <c r="F25" s="1" t="s">
        <v>71</v>
      </c>
      <c r="G25" s="15">
        <v>2429</v>
      </c>
      <c r="H25" s="2" t="s">
        <v>72</v>
      </c>
      <c r="I25" s="1" t="s">
        <v>73</v>
      </c>
      <c r="J25" s="1">
        <v>3.66</v>
      </c>
      <c r="K25" s="1">
        <v>5044</v>
      </c>
      <c r="L25" s="1">
        <v>18461.04</v>
      </c>
      <c r="M25" s="1">
        <v>2196</v>
      </c>
      <c r="N25" s="1">
        <v>1600</v>
      </c>
      <c r="O25" s="1">
        <v>22257.040000000001</v>
      </c>
      <c r="P25" s="1">
        <v>667.71</v>
      </c>
      <c r="Q25" s="1">
        <v>22924.75</v>
      </c>
      <c r="R25" s="1">
        <v>22925</v>
      </c>
      <c r="S25" s="98">
        <v>-0.25</v>
      </c>
      <c r="T25" s="16" t="s">
        <v>67</v>
      </c>
    </row>
    <row r="26" spans="1:20">
      <c r="A26" s="116">
        <v>17</v>
      </c>
      <c r="B26" s="111">
        <v>2430</v>
      </c>
      <c r="C26" s="99" t="s">
        <v>75</v>
      </c>
      <c r="D26" s="120" t="s">
        <v>76</v>
      </c>
      <c r="F26" s="99" t="s">
        <v>75</v>
      </c>
      <c r="G26" s="14">
        <v>2430</v>
      </c>
      <c r="H26" s="99" t="s">
        <v>77</v>
      </c>
      <c r="I26" s="99" t="s">
        <v>78</v>
      </c>
      <c r="J26" s="99">
        <v>0.21</v>
      </c>
      <c r="K26" s="99">
        <v>5051</v>
      </c>
      <c r="L26" s="99">
        <v>1060.71</v>
      </c>
      <c r="M26" s="99">
        <v>700</v>
      </c>
      <c r="N26" s="99" t="s">
        <v>20</v>
      </c>
      <c r="O26" s="99">
        <v>1760.71</v>
      </c>
      <c r="P26" s="99">
        <v>52.82</v>
      </c>
      <c r="Q26" s="99">
        <v>1813.53</v>
      </c>
      <c r="R26" s="99">
        <v>1810</v>
      </c>
      <c r="S26" s="100">
        <v>3.53</v>
      </c>
      <c r="T26" s="14" t="s">
        <v>74</v>
      </c>
    </row>
    <row r="27" spans="1:20">
      <c r="A27" s="116">
        <v>18</v>
      </c>
      <c r="B27" s="5">
        <v>2431</v>
      </c>
      <c r="C27" s="1" t="s">
        <v>80</v>
      </c>
      <c r="D27" s="7" t="s">
        <v>62</v>
      </c>
      <c r="F27" s="1" t="s">
        <v>80</v>
      </c>
      <c r="G27" s="15">
        <v>2431</v>
      </c>
      <c r="H27" s="1" t="s">
        <v>18</v>
      </c>
      <c r="I27" s="1" t="s">
        <v>81</v>
      </c>
      <c r="J27" s="1">
        <v>1.06</v>
      </c>
      <c r="K27" s="1">
        <v>5220</v>
      </c>
      <c r="L27" s="1">
        <v>5533.2</v>
      </c>
      <c r="M27" s="1">
        <v>1300</v>
      </c>
      <c r="N27" s="1" t="s">
        <v>20</v>
      </c>
      <c r="O27" s="1">
        <v>6833.2</v>
      </c>
      <c r="P27" s="1">
        <v>205</v>
      </c>
      <c r="Q27" s="1">
        <v>7038.2</v>
      </c>
      <c r="R27" s="1">
        <v>7000</v>
      </c>
      <c r="S27" s="98">
        <v>38.200000000000003</v>
      </c>
      <c r="T27" s="15" t="s">
        <v>79</v>
      </c>
    </row>
    <row r="28" spans="1:20">
      <c r="A28" s="116">
        <v>19</v>
      </c>
      <c r="B28" s="111">
        <v>2432</v>
      </c>
      <c r="C28" s="99" t="s">
        <v>83</v>
      </c>
      <c r="D28" s="120" t="s">
        <v>84</v>
      </c>
      <c r="F28" s="99" t="s">
        <v>83</v>
      </c>
      <c r="G28" s="14">
        <v>2432</v>
      </c>
      <c r="H28" s="99" t="s">
        <v>18</v>
      </c>
      <c r="I28" s="99" t="s">
        <v>85</v>
      </c>
      <c r="J28" s="99">
        <v>1.17</v>
      </c>
      <c r="K28" s="99">
        <v>5095</v>
      </c>
      <c r="L28" s="99">
        <v>5961.15</v>
      </c>
      <c r="M28" s="99">
        <v>1200</v>
      </c>
      <c r="N28" s="99" t="s">
        <v>20</v>
      </c>
      <c r="O28" s="99">
        <v>7161.15</v>
      </c>
      <c r="P28" s="99">
        <v>214.83</v>
      </c>
      <c r="Q28" s="99">
        <v>7375.98</v>
      </c>
      <c r="R28" s="99">
        <v>7370</v>
      </c>
      <c r="S28" s="100">
        <v>5.98</v>
      </c>
      <c r="T28" s="14" t="s">
        <v>82</v>
      </c>
    </row>
    <row r="29" spans="1:20">
      <c r="A29" s="116">
        <v>20</v>
      </c>
      <c r="B29" s="5">
        <v>2433</v>
      </c>
      <c r="C29" s="1" t="s">
        <v>86</v>
      </c>
      <c r="D29" s="7" t="s">
        <v>87</v>
      </c>
      <c r="F29" s="1" t="s">
        <v>86</v>
      </c>
      <c r="G29" s="15">
        <v>2433</v>
      </c>
      <c r="H29" s="1" t="s">
        <v>27</v>
      </c>
      <c r="I29" s="1" t="s">
        <v>88</v>
      </c>
      <c r="J29" s="1">
        <v>2.27</v>
      </c>
      <c r="K29" s="1">
        <v>5095</v>
      </c>
      <c r="L29" s="1">
        <v>11565.65</v>
      </c>
      <c r="M29" s="1">
        <v>1600</v>
      </c>
      <c r="N29" s="1" t="s">
        <v>20</v>
      </c>
      <c r="O29" s="1">
        <v>13165.65</v>
      </c>
      <c r="P29" s="1">
        <v>394.97</v>
      </c>
      <c r="Q29" s="1">
        <v>13560.62</v>
      </c>
      <c r="R29" s="1">
        <v>13560</v>
      </c>
      <c r="S29" s="98">
        <v>0.62</v>
      </c>
      <c r="T29" s="15" t="s">
        <v>82</v>
      </c>
    </row>
    <row r="30" spans="1:20">
      <c r="A30" s="116">
        <v>21</v>
      </c>
      <c r="B30" s="111">
        <v>2434</v>
      </c>
      <c r="C30" s="99" t="s">
        <v>86</v>
      </c>
      <c r="D30" s="120" t="s">
        <v>87</v>
      </c>
      <c r="F30" s="99" t="s">
        <v>86</v>
      </c>
      <c r="G30" s="14">
        <v>2434</v>
      </c>
      <c r="H30" s="99" t="s">
        <v>18</v>
      </c>
      <c r="I30" s="99" t="s">
        <v>89</v>
      </c>
      <c r="J30" s="99">
        <v>0.82</v>
      </c>
      <c r="K30" s="99">
        <v>5095</v>
      </c>
      <c r="L30" s="99">
        <v>4177.8999999999996</v>
      </c>
      <c r="M30" s="99">
        <v>900</v>
      </c>
      <c r="N30" s="99" t="s">
        <v>20</v>
      </c>
      <c r="O30" s="99">
        <v>5077.8999999999996</v>
      </c>
      <c r="P30" s="99">
        <v>152.34</v>
      </c>
      <c r="Q30" s="99">
        <v>5230.24</v>
      </c>
      <c r="R30" s="99">
        <v>5225</v>
      </c>
      <c r="S30" s="100">
        <v>5.24</v>
      </c>
      <c r="T30" s="14" t="s">
        <v>82</v>
      </c>
    </row>
    <row r="31" spans="1:20">
      <c r="A31" s="116">
        <v>22</v>
      </c>
      <c r="B31" s="5">
        <v>2435</v>
      </c>
      <c r="C31" s="1" t="s">
        <v>91</v>
      </c>
      <c r="D31" s="7" t="s">
        <v>20</v>
      </c>
      <c r="F31" s="1" t="s">
        <v>91</v>
      </c>
      <c r="G31" s="15">
        <v>2435</v>
      </c>
      <c r="H31" s="1" t="s">
        <v>27</v>
      </c>
      <c r="I31" s="1" t="s">
        <v>92</v>
      </c>
      <c r="J31" s="1">
        <v>1.65</v>
      </c>
      <c r="K31" s="1">
        <v>4921</v>
      </c>
      <c r="L31" s="1">
        <v>8119.65</v>
      </c>
      <c r="M31" s="1">
        <v>1200</v>
      </c>
      <c r="N31" s="1" t="s">
        <v>20</v>
      </c>
      <c r="O31" s="1">
        <v>9319.65</v>
      </c>
      <c r="P31" s="1">
        <v>279.58999999999997</v>
      </c>
      <c r="Q31" s="1">
        <v>9599.24</v>
      </c>
      <c r="R31" s="1">
        <v>9600</v>
      </c>
      <c r="S31" s="98">
        <v>-0.76</v>
      </c>
      <c r="T31" s="15" t="s">
        <v>90</v>
      </c>
    </row>
    <row r="32" spans="1:20">
      <c r="A32" s="116">
        <v>23</v>
      </c>
      <c r="B32" s="111">
        <v>2436</v>
      </c>
      <c r="C32" s="99" t="s">
        <v>93</v>
      </c>
      <c r="D32" s="120" t="s">
        <v>94</v>
      </c>
      <c r="F32" s="99" t="s">
        <v>93</v>
      </c>
      <c r="G32" s="14">
        <v>2436</v>
      </c>
      <c r="H32" s="99" t="s">
        <v>95</v>
      </c>
      <c r="I32" s="99" t="s">
        <v>96</v>
      </c>
      <c r="J32" s="99">
        <v>3.03</v>
      </c>
      <c r="K32" s="99">
        <v>4921</v>
      </c>
      <c r="L32" s="99">
        <v>14910.63</v>
      </c>
      <c r="M32" s="99">
        <v>1818</v>
      </c>
      <c r="N32" s="99" t="s">
        <v>20</v>
      </c>
      <c r="O32" s="99">
        <v>16728.63</v>
      </c>
      <c r="P32" s="99">
        <v>501.86</v>
      </c>
      <c r="Q32" s="99">
        <v>17230.490000000002</v>
      </c>
      <c r="R32" s="99">
        <v>17230</v>
      </c>
      <c r="S32" s="100">
        <v>0.49</v>
      </c>
      <c r="T32" s="14" t="s">
        <v>90</v>
      </c>
    </row>
    <row r="33" spans="1:20">
      <c r="A33" s="116">
        <v>24</v>
      </c>
      <c r="B33" s="5">
        <v>2437</v>
      </c>
      <c r="C33" s="1" t="s">
        <v>98</v>
      </c>
      <c r="D33" s="7" t="s">
        <v>20</v>
      </c>
      <c r="F33" s="1" t="s">
        <v>98</v>
      </c>
      <c r="G33" s="15">
        <v>2437</v>
      </c>
      <c r="H33" s="1" t="s">
        <v>99</v>
      </c>
      <c r="I33" s="1" t="s">
        <v>100</v>
      </c>
      <c r="J33" s="1">
        <v>0.88</v>
      </c>
      <c r="K33" s="1">
        <v>4975</v>
      </c>
      <c r="L33" s="1">
        <v>4378</v>
      </c>
      <c r="M33" s="1">
        <v>900</v>
      </c>
      <c r="N33" s="1" t="s">
        <v>20</v>
      </c>
      <c r="O33" s="1">
        <v>5278</v>
      </c>
      <c r="P33" s="1">
        <v>158.34</v>
      </c>
      <c r="Q33" s="1">
        <v>5436.34</v>
      </c>
      <c r="R33" s="1">
        <v>5430</v>
      </c>
      <c r="S33" s="98">
        <v>6.34</v>
      </c>
      <c r="T33" s="15" t="s">
        <v>97</v>
      </c>
    </row>
    <row r="34" spans="1:20">
      <c r="A34" s="116">
        <v>25</v>
      </c>
      <c r="B34" s="111">
        <v>2438</v>
      </c>
      <c r="C34" s="99" t="s">
        <v>101</v>
      </c>
      <c r="D34" s="120" t="s">
        <v>20</v>
      </c>
      <c r="F34" s="99" t="s">
        <v>101</v>
      </c>
      <c r="G34" s="14">
        <v>2438</v>
      </c>
      <c r="H34" s="99" t="s">
        <v>102</v>
      </c>
      <c r="I34" s="99" t="s">
        <v>103</v>
      </c>
      <c r="J34" s="99">
        <v>2.36</v>
      </c>
      <c r="K34" s="99">
        <v>4975</v>
      </c>
      <c r="L34" s="99">
        <v>11741</v>
      </c>
      <c r="M34" s="99">
        <v>1500</v>
      </c>
      <c r="N34" s="99" t="s">
        <v>20</v>
      </c>
      <c r="O34" s="99">
        <v>13241</v>
      </c>
      <c r="P34" s="99">
        <v>397.23</v>
      </c>
      <c r="Q34" s="99">
        <v>13638.23</v>
      </c>
      <c r="R34" s="99">
        <v>13630</v>
      </c>
      <c r="S34" s="100">
        <v>8.23</v>
      </c>
      <c r="T34" s="14" t="s">
        <v>97</v>
      </c>
    </row>
    <row r="35" spans="1:20">
      <c r="A35" s="116">
        <v>26</v>
      </c>
      <c r="B35" s="5">
        <v>2439</v>
      </c>
      <c r="C35" s="1" t="s">
        <v>105</v>
      </c>
      <c r="D35" s="7" t="s">
        <v>106</v>
      </c>
      <c r="F35" s="1" t="s">
        <v>105</v>
      </c>
      <c r="G35" s="15">
        <v>2439</v>
      </c>
      <c r="H35" s="1" t="s">
        <v>107</v>
      </c>
      <c r="I35" s="1" t="s">
        <v>108</v>
      </c>
      <c r="J35" s="1">
        <v>7.88</v>
      </c>
      <c r="K35" s="1">
        <v>4971</v>
      </c>
      <c r="L35" s="1">
        <v>39171.480000000003</v>
      </c>
      <c r="M35" s="1">
        <v>4728</v>
      </c>
      <c r="N35" s="1" t="s">
        <v>20</v>
      </c>
      <c r="O35" s="1">
        <v>43899.48</v>
      </c>
      <c r="P35" s="1">
        <v>1316.98</v>
      </c>
      <c r="Q35" s="1">
        <v>45216.46</v>
      </c>
      <c r="R35" s="1">
        <v>45200</v>
      </c>
      <c r="S35" s="98">
        <v>16.46</v>
      </c>
      <c r="T35" s="15" t="s">
        <v>104</v>
      </c>
    </row>
    <row r="36" spans="1:20">
      <c r="A36" s="116">
        <v>27</v>
      </c>
      <c r="B36" s="111">
        <v>2440</v>
      </c>
      <c r="C36" s="99"/>
      <c r="D36" s="120" t="s">
        <v>20</v>
      </c>
      <c r="F36" s="99"/>
      <c r="G36" s="14">
        <v>2440</v>
      </c>
      <c r="H36" s="99" t="s">
        <v>20</v>
      </c>
      <c r="I36" s="99" t="s">
        <v>20</v>
      </c>
      <c r="J36" s="99" t="s">
        <v>20</v>
      </c>
      <c r="K36" s="99" t="s">
        <v>20</v>
      </c>
      <c r="L36" s="99" t="s">
        <v>20</v>
      </c>
      <c r="M36" s="99" t="s">
        <v>20</v>
      </c>
      <c r="N36" s="99" t="s">
        <v>20</v>
      </c>
      <c r="O36" s="99" t="s">
        <v>20</v>
      </c>
      <c r="P36" s="99" t="s">
        <v>20</v>
      </c>
      <c r="Q36" s="99" t="s">
        <v>20</v>
      </c>
      <c r="R36" s="99" t="s">
        <v>20</v>
      </c>
      <c r="S36" s="100" t="s">
        <v>20</v>
      </c>
      <c r="T36" s="14" t="s">
        <v>109</v>
      </c>
    </row>
    <row r="37" spans="1:20">
      <c r="A37" s="116">
        <v>28</v>
      </c>
      <c r="B37" s="5">
        <v>2441</v>
      </c>
      <c r="C37" s="1" t="s">
        <v>111</v>
      </c>
      <c r="D37" s="7" t="s">
        <v>112</v>
      </c>
      <c r="F37" s="1" t="s">
        <v>111</v>
      </c>
      <c r="G37" s="15">
        <v>2441</v>
      </c>
      <c r="H37" s="1" t="s">
        <v>113</v>
      </c>
      <c r="I37" s="1" t="s">
        <v>114</v>
      </c>
      <c r="J37" s="1">
        <v>3.79</v>
      </c>
      <c r="K37" s="1">
        <v>4962</v>
      </c>
      <c r="L37" s="1">
        <v>18805.98</v>
      </c>
      <c r="M37" s="1">
        <v>2274</v>
      </c>
      <c r="N37" s="1" t="s">
        <v>20</v>
      </c>
      <c r="O37" s="1">
        <v>21079.98</v>
      </c>
      <c r="P37" s="1">
        <v>632.4</v>
      </c>
      <c r="Q37" s="1">
        <v>21712.38</v>
      </c>
      <c r="R37" s="1">
        <v>21710</v>
      </c>
      <c r="S37" s="98">
        <v>2.38</v>
      </c>
      <c r="T37" s="15" t="s">
        <v>110</v>
      </c>
    </row>
    <row r="38" spans="1:20">
      <c r="A38" s="116">
        <v>29</v>
      </c>
      <c r="B38" s="111">
        <v>2442</v>
      </c>
      <c r="C38" s="99" t="s">
        <v>116</v>
      </c>
      <c r="D38" s="120" t="s">
        <v>117</v>
      </c>
      <c r="F38" s="99" t="s">
        <v>116</v>
      </c>
      <c r="G38" s="14">
        <v>2442</v>
      </c>
      <c r="H38" s="99" t="s">
        <v>118</v>
      </c>
      <c r="I38" s="99" t="s">
        <v>119</v>
      </c>
      <c r="J38" s="99">
        <v>4.7</v>
      </c>
      <c r="K38" s="99">
        <v>4980</v>
      </c>
      <c r="L38" s="99">
        <v>23406</v>
      </c>
      <c r="M38" s="99">
        <v>2820</v>
      </c>
      <c r="N38" s="99" t="s">
        <v>20</v>
      </c>
      <c r="O38" s="99">
        <v>26226</v>
      </c>
      <c r="P38" s="99">
        <v>786.78</v>
      </c>
      <c r="Q38" s="99">
        <v>27012.78</v>
      </c>
      <c r="R38" s="99">
        <v>27010</v>
      </c>
      <c r="S38" s="100">
        <v>2.78</v>
      </c>
      <c r="T38" s="14" t="s">
        <v>115</v>
      </c>
    </row>
    <row r="39" spans="1:20">
      <c r="A39" s="116">
        <v>30</v>
      </c>
      <c r="B39" s="5">
        <v>2443</v>
      </c>
      <c r="C39" s="1" t="s">
        <v>121</v>
      </c>
      <c r="D39" s="7" t="s">
        <v>122</v>
      </c>
      <c r="F39" s="1" t="s">
        <v>121</v>
      </c>
      <c r="G39" s="15">
        <v>2443</v>
      </c>
      <c r="H39" s="1" t="s">
        <v>118</v>
      </c>
      <c r="I39" s="1" t="s">
        <v>123</v>
      </c>
      <c r="J39" s="1">
        <v>1</v>
      </c>
      <c r="K39" s="1">
        <v>4980</v>
      </c>
      <c r="L39" s="1">
        <v>4980</v>
      </c>
      <c r="M39" s="1">
        <v>900</v>
      </c>
      <c r="N39" s="1" t="s">
        <v>20</v>
      </c>
      <c r="O39" s="1">
        <v>5880</v>
      </c>
      <c r="P39" s="1">
        <v>176.4</v>
      </c>
      <c r="Q39" s="1">
        <v>6056.4</v>
      </c>
      <c r="R39" s="1">
        <v>6050</v>
      </c>
      <c r="S39" s="98">
        <v>6.4</v>
      </c>
      <c r="T39" s="15" t="s">
        <v>120</v>
      </c>
    </row>
    <row r="40" spans="1:20">
      <c r="A40" s="116">
        <v>31</v>
      </c>
      <c r="B40" s="111">
        <v>2444</v>
      </c>
      <c r="C40" s="99" t="s">
        <v>124</v>
      </c>
      <c r="D40" s="120" t="s">
        <v>125</v>
      </c>
      <c r="F40" s="99" t="s">
        <v>124</v>
      </c>
      <c r="G40" s="14">
        <v>2444</v>
      </c>
      <c r="H40" s="99" t="s">
        <v>126</v>
      </c>
      <c r="I40" s="99" t="s">
        <v>127</v>
      </c>
      <c r="J40" s="99">
        <v>12.7</v>
      </c>
      <c r="K40" s="99">
        <v>4962</v>
      </c>
      <c r="L40" s="99">
        <v>63017.4</v>
      </c>
      <c r="M40" s="99">
        <v>7620</v>
      </c>
      <c r="N40" s="99" t="s">
        <v>20</v>
      </c>
      <c r="O40" s="99">
        <v>70637.399999999994</v>
      </c>
      <c r="P40" s="99">
        <v>2119.12</v>
      </c>
      <c r="Q40" s="99">
        <v>72756.52</v>
      </c>
      <c r="R40" s="99">
        <v>72750</v>
      </c>
      <c r="S40" s="100">
        <v>6.52</v>
      </c>
      <c r="T40" s="14" t="s">
        <v>120</v>
      </c>
    </row>
    <row r="41" spans="1:20">
      <c r="A41" s="116">
        <v>32</v>
      </c>
      <c r="B41" s="5">
        <v>2445</v>
      </c>
      <c r="C41" s="1" t="s">
        <v>129</v>
      </c>
      <c r="D41" s="7" t="s">
        <v>130</v>
      </c>
      <c r="F41" s="1" t="s">
        <v>129</v>
      </c>
      <c r="G41" s="15">
        <v>2445</v>
      </c>
      <c r="H41" s="1" t="s">
        <v>18</v>
      </c>
      <c r="I41" s="1" t="s">
        <v>131</v>
      </c>
      <c r="J41" s="1">
        <v>0.81</v>
      </c>
      <c r="K41" s="1">
        <v>4975</v>
      </c>
      <c r="L41" s="1">
        <v>4029.75</v>
      </c>
      <c r="M41" s="1">
        <v>900</v>
      </c>
      <c r="N41" s="1" t="s">
        <v>20</v>
      </c>
      <c r="O41" s="1">
        <v>4929.75</v>
      </c>
      <c r="P41" s="1">
        <v>147.88999999999999</v>
      </c>
      <c r="Q41" s="1">
        <v>5077.6400000000003</v>
      </c>
      <c r="R41" s="1">
        <v>5070</v>
      </c>
      <c r="S41" s="98">
        <v>7.64</v>
      </c>
      <c r="T41" s="15" t="s">
        <v>128</v>
      </c>
    </row>
    <row r="42" spans="1:20">
      <c r="A42" s="116">
        <v>33</v>
      </c>
      <c r="B42" s="111">
        <v>2446</v>
      </c>
      <c r="C42" s="99" t="s">
        <v>132</v>
      </c>
      <c r="D42" s="120" t="s">
        <v>122</v>
      </c>
      <c r="F42" s="99" t="s">
        <v>132</v>
      </c>
      <c r="G42" s="14">
        <v>2446</v>
      </c>
      <c r="H42" s="99" t="s">
        <v>18</v>
      </c>
      <c r="I42" s="99" t="s">
        <v>133</v>
      </c>
      <c r="J42" s="99">
        <v>1.07</v>
      </c>
      <c r="K42" s="99">
        <v>4975</v>
      </c>
      <c r="L42" s="99">
        <v>5323.25</v>
      </c>
      <c r="M42" s="99">
        <v>900</v>
      </c>
      <c r="N42" s="99" t="s">
        <v>20</v>
      </c>
      <c r="O42" s="99">
        <v>6223.25</v>
      </c>
      <c r="P42" s="99">
        <v>186.7</v>
      </c>
      <c r="Q42" s="99">
        <v>6409.95</v>
      </c>
      <c r="R42" s="99">
        <v>6410</v>
      </c>
      <c r="S42" s="100">
        <v>-0.05</v>
      </c>
      <c r="T42" s="14" t="s">
        <v>128</v>
      </c>
    </row>
    <row r="43" spans="1:20">
      <c r="A43" s="116">
        <v>34</v>
      </c>
      <c r="B43" s="5">
        <v>2447</v>
      </c>
      <c r="C43" s="1" t="s">
        <v>135</v>
      </c>
      <c r="D43" s="7" t="s">
        <v>136</v>
      </c>
      <c r="F43" s="1" t="s">
        <v>135</v>
      </c>
      <c r="G43" s="15">
        <v>2447</v>
      </c>
      <c r="H43" s="1" t="s">
        <v>39</v>
      </c>
      <c r="I43" s="1" t="s">
        <v>137</v>
      </c>
      <c r="J43" s="1">
        <v>6.93</v>
      </c>
      <c r="K43" s="1">
        <v>5023</v>
      </c>
      <c r="L43" s="1">
        <v>34809.39</v>
      </c>
      <c r="M43" s="1">
        <v>4158</v>
      </c>
      <c r="N43" s="1" t="s">
        <v>20</v>
      </c>
      <c r="O43" s="1">
        <v>38967.39</v>
      </c>
      <c r="P43" s="1">
        <v>1169.02</v>
      </c>
      <c r="Q43" s="1">
        <v>40136.410000000003</v>
      </c>
      <c r="R43" s="1">
        <v>40080</v>
      </c>
      <c r="S43" s="98">
        <v>56.41</v>
      </c>
      <c r="T43" s="15" t="s">
        <v>134</v>
      </c>
    </row>
    <row r="44" spans="1:20">
      <c r="A44" s="116">
        <v>35</v>
      </c>
      <c r="B44" s="111">
        <v>2448</v>
      </c>
      <c r="C44" s="99" t="s">
        <v>138</v>
      </c>
      <c r="D44" s="120" t="s">
        <v>139</v>
      </c>
      <c r="F44" s="99" t="s">
        <v>138</v>
      </c>
      <c r="G44" s="14">
        <v>2448</v>
      </c>
      <c r="H44" s="99" t="s">
        <v>140</v>
      </c>
      <c r="I44" s="99" t="s">
        <v>141</v>
      </c>
      <c r="J44" s="99">
        <v>4.24</v>
      </c>
      <c r="K44" s="99">
        <v>5023</v>
      </c>
      <c r="L44" s="99">
        <v>21297.52</v>
      </c>
      <c r="M44" s="99">
        <v>2544</v>
      </c>
      <c r="N44" s="99" t="s">
        <v>20</v>
      </c>
      <c r="O44" s="99">
        <v>23841.52</v>
      </c>
      <c r="P44" s="99">
        <v>715.25</v>
      </c>
      <c r="Q44" s="99">
        <v>24556.77</v>
      </c>
      <c r="R44" s="99">
        <v>24550</v>
      </c>
      <c r="S44" s="100">
        <v>6.77</v>
      </c>
      <c r="T44" s="14" t="s">
        <v>134</v>
      </c>
    </row>
    <row r="45" spans="1:20">
      <c r="A45" s="116">
        <v>36</v>
      </c>
      <c r="B45" s="5">
        <v>2449</v>
      </c>
      <c r="C45" s="1" t="s">
        <v>142</v>
      </c>
      <c r="D45" s="7" t="s">
        <v>143</v>
      </c>
      <c r="F45" s="1" t="s">
        <v>142</v>
      </c>
      <c r="G45" s="15">
        <v>2449</v>
      </c>
      <c r="H45" s="1" t="s">
        <v>144</v>
      </c>
      <c r="I45" s="1" t="s">
        <v>145</v>
      </c>
      <c r="J45" s="1">
        <v>1.56</v>
      </c>
      <c r="K45" s="1">
        <v>5023</v>
      </c>
      <c r="L45" s="1">
        <v>7835.88</v>
      </c>
      <c r="M45" s="1">
        <v>1300</v>
      </c>
      <c r="N45" s="1" t="s">
        <v>20</v>
      </c>
      <c r="O45" s="1">
        <v>9135.8799999999992</v>
      </c>
      <c r="P45" s="1">
        <v>274.08</v>
      </c>
      <c r="Q45" s="1">
        <v>9409.9599999999991</v>
      </c>
      <c r="R45" s="1">
        <v>9400</v>
      </c>
      <c r="S45" s="98">
        <v>9.9600000000000009</v>
      </c>
      <c r="T45" s="15" t="s">
        <v>134</v>
      </c>
    </row>
    <row r="46" spans="1:20">
      <c r="A46" s="116">
        <v>37</v>
      </c>
      <c r="B46" s="111">
        <v>2450</v>
      </c>
      <c r="C46" s="99" t="s">
        <v>147</v>
      </c>
      <c r="D46" s="120" t="s">
        <v>148</v>
      </c>
      <c r="F46" s="99" t="s">
        <v>147</v>
      </c>
      <c r="G46" s="14">
        <v>2450</v>
      </c>
      <c r="H46" s="99" t="s">
        <v>149</v>
      </c>
      <c r="I46" s="99" t="s">
        <v>150</v>
      </c>
      <c r="J46" s="99">
        <v>2.15</v>
      </c>
      <c r="K46" s="99" t="s">
        <v>20</v>
      </c>
      <c r="L46" s="99" t="s">
        <v>20</v>
      </c>
      <c r="M46" s="99" t="s">
        <v>20</v>
      </c>
      <c r="N46" s="99" t="s">
        <v>20</v>
      </c>
      <c r="O46" s="99" t="s">
        <v>20</v>
      </c>
      <c r="P46" s="99" t="s">
        <v>20</v>
      </c>
      <c r="Q46" s="99" t="s">
        <v>20</v>
      </c>
      <c r="R46" s="99" t="s">
        <v>20</v>
      </c>
      <c r="S46" s="100" t="s">
        <v>20</v>
      </c>
      <c r="T46" s="14" t="s">
        <v>146</v>
      </c>
    </row>
    <row r="47" spans="1:20">
      <c r="A47" s="116">
        <v>38</v>
      </c>
      <c r="B47" s="5">
        <v>2450</v>
      </c>
      <c r="C47" s="1" t="s">
        <v>147</v>
      </c>
      <c r="D47" s="7" t="s">
        <v>148</v>
      </c>
      <c r="F47" s="1" t="s">
        <v>147</v>
      </c>
      <c r="G47" s="15">
        <v>2450</v>
      </c>
      <c r="H47" s="1" t="s">
        <v>149</v>
      </c>
      <c r="I47" s="1" t="s">
        <v>151</v>
      </c>
      <c r="J47" s="1">
        <v>1.97</v>
      </c>
      <c r="K47" s="1">
        <v>4962</v>
      </c>
      <c r="L47" s="1">
        <v>20443.439999999999</v>
      </c>
      <c r="M47" s="1">
        <v>2600</v>
      </c>
      <c r="N47" s="1">
        <v>400</v>
      </c>
      <c r="O47" s="1">
        <v>23443.439999999999</v>
      </c>
      <c r="P47" s="1">
        <v>703.3</v>
      </c>
      <c r="Q47" s="1">
        <v>24146.74</v>
      </c>
      <c r="R47" s="1">
        <v>24140</v>
      </c>
      <c r="S47" s="98">
        <v>6.74</v>
      </c>
      <c r="T47" s="15" t="s">
        <v>146</v>
      </c>
    </row>
    <row r="48" spans="1:20">
      <c r="A48" s="116">
        <v>39</v>
      </c>
      <c r="B48" s="111">
        <v>2451</v>
      </c>
      <c r="C48" s="99" t="s">
        <v>152</v>
      </c>
      <c r="D48" s="120" t="s">
        <v>153</v>
      </c>
      <c r="F48" s="99" t="s">
        <v>152</v>
      </c>
      <c r="G48" s="14">
        <v>2451</v>
      </c>
      <c r="H48" s="99" t="s">
        <v>118</v>
      </c>
      <c r="I48" s="99" t="s">
        <v>154</v>
      </c>
      <c r="J48" s="99">
        <v>2.4300000000000002</v>
      </c>
      <c r="K48" s="99">
        <v>4962</v>
      </c>
      <c r="L48" s="99">
        <v>12057.66</v>
      </c>
      <c r="M48" s="99">
        <v>1400</v>
      </c>
      <c r="N48" s="99" t="s">
        <v>20</v>
      </c>
      <c r="O48" s="99">
        <v>13457.66</v>
      </c>
      <c r="P48" s="99">
        <v>403.72980000000001</v>
      </c>
      <c r="Q48" s="99">
        <v>13861.39</v>
      </c>
      <c r="R48" s="99">
        <v>13860</v>
      </c>
      <c r="S48" s="100">
        <v>1.3897999999999999</v>
      </c>
      <c r="T48" s="14" t="s">
        <v>146</v>
      </c>
    </row>
    <row r="49" spans="1:20">
      <c r="A49" s="116">
        <v>40</v>
      </c>
      <c r="B49" s="5">
        <v>2452</v>
      </c>
      <c r="C49" s="1" t="s">
        <v>155</v>
      </c>
      <c r="D49" s="7" t="s">
        <v>156</v>
      </c>
      <c r="F49" s="1" t="s">
        <v>155</v>
      </c>
      <c r="G49" s="15">
        <v>2452</v>
      </c>
      <c r="H49" s="1" t="s">
        <v>157</v>
      </c>
      <c r="I49" s="1" t="s">
        <v>158</v>
      </c>
      <c r="J49" s="1">
        <v>4.7</v>
      </c>
      <c r="K49" s="1">
        <v>4962</v>
      </c>
      <c r="L49" s="1">
        <v>23321.4</v>
      </c>
      <c r="M49" s="1">
        <v>2820</v>
      </c>
      <c r="N49" s="1" t="s">
        <v>20</v>
      </c>
      <c r="O49" s="1">
        <v>26141.4</v>
      </c>
      <c r="P49" s="1">
        <v>784.24</v>
      </c>
      <c r="Q49" s="1">
        <v>26925.64</v>
      </c>
      <c r="R49" s="1">
        <v>26920</v>
      </c>
      <c r="S49" s="98">
        <v>5.64</v>
      </c>
      <c r="T49" s="15" t="s">
        <v>146</v>
      </c>
    </row>
    <row r="50" spans="1:20">
      <c r="A50" s="116">
        <v>41</v>
      </c>
      <c r="B50" s="111">
        <v>2453</v>
      </c>
      <c r="C50" s="99" t="s">
        <v>159</v>
      </c>
      <c r="D50" s="120" t="s">
        <v>160</v>
      </c>
      <c r="F50" s="99" t="s">
        <v>159</v>
      </c>
      <c r="G50" s="14">
        <v>2453</v>
      </c>
      <c r="H50" s="99" t="s">
        <v>18</v>
      </c>
      <c r="I50" s="99" t="s">
        <v>161</v>
      </c>
      <c r="J50" s="99">
        <v>0.87</v>
      </c>
      <c r="K50" s="99">
        <v>4962</v>
      </c>
      <c r="L50" s="99">
        <v>4316.9399999999996</v>
      </c>
      <c r="M50" s="99">
        <v>900</v>
      </c>
      <c r="N50" s="99" t="s">
        <v>20</v>
      </c>
      <c r="O50" s="99">
        <v>5216.9399999999996</v>
      </c>
      <c r="P50" s="99">
        <v>156.51</v>
      </c>
      <c r="Q50" s="99">
        <v>5373.45</v>
      </c>
      <c r="R50" s="99">
        <v>5370</v>
      </c>
      <c r="S50" s="100">
        <v>3.45</v>
      </c>
      <c r="T50" s="14" t="s">
        <v>146</v>
      </c>
    </row>
    <row r="51" spans="1:20">
      <c r="A51" s="116">
        <v>42</v>
      </c>
      <c r="B51" s="5">
        <v>2454</v>
      </c>
      <c r="C51" s="1" t="s">
        <v>163</v>
      </c>
      <c r="D51" s="7" t="s">
        <v>164</v>
      </c>
      <c r="F51" s="1" t="s">
        <v>163</v>
      </c>
      <c r="G51" s="15">
        <v>2454</v>
      </c>
      <c r="H51" s="1" t="s">
        <v>165</v>
      </c>
      <c r="I51" s="1" t="s">
        <v>166</v>
      </c>
      <c r="J51" s="1">
        <v>0.28000000000000003</v>
      </c>
      <c r="K51" s="1">
        <v>5041</v>
      </c>
      <c r="L51" s="1">
        <v>1411.48</v>
      </c>
      <c r="M51" s="1">
        <v>800</v>
      </c>
      <c r="N51" s="1" t="s">
        <v>20</v>
      </c>
      <c r="O51" s="1">
        <v>2211.48</v>
      </c>
      <c r="P51" s="1">
        <v>66.34</v>
      </c>
      <c r="Q51" s="1">
        <v>2277.8200000000002</v>
      </c>
      <c r="R51" s="1">
        <v>2260</v>
      </c>
      <c r="S51" s="98">
        <v>17.82</v>
      </c>
      <c r="T51" s="15" t="s">
        <v>162</v>
      </c>
    </row>
    <row r="52" spans="1:20">
      <c r="A52" s="116">
        <v>43</v>
      </c>
      <c r="B52" s="111">
        <v>2455</v>
      </c>
      <c r="C52" s="99" t="s">
        <v>167</v>
      </c>
      <c r="D52" s="120" t="s">
        <v>168</v>
      </c>
      <c r="F52" s="99" t="s">
        <v>167</v>
      </c>
      <c r="G52" s="14">
        <v>2455</v>
      </c>
      <c r="H52" s="99" t="s">
        <v>165</v>
      </c>
      <c r="I52" s="99" t="s">
        <v>169</v>
      </c>
      <c r="J52" s="99">
        <v>0.23</v>
      </c>
      <c r="K52" s="99">
        <v>5041</v>
      </c>
      <c r="L52" s="99">
        <v>1159.43</v>
      </c>
      <c r="M52" s="99">
        <v>800</v>
      </c>
      <c r="N52" s="99" t="s">
        <v>20</v>
      </c>
      <c r="O52" s="99">
        <v>1959.43</v>
      </c>
      <c r="P52" s="99">
        <v>58.78</v>
      </c>
      <c r="Q52" s="99">
        <v>2018.21</v>
      </c>
      <c r="R52" s="99">
        <v>2040</v>
      </c>
      <c r="S52" s="100">
        <v>-21.79</v>
      </c>
      <c r="T52" s="14" t="s">
        <v>162</v>
      </c>
    </row>
    <row r="53" spans="1:20">
      <c r="A53" s="116">
        <v>44</v>
      </c>
      <c r="B53" s="5">
        <v>2456</v>
      </c>
      <c r="C53" s="1" t="s">
        <v>171</v>
      </c>
      <c r="D53" s="7" t="s">
        <v>172</v>
      </c>
      <c r="F53" s="1" t="s">
        <v>171</v>
      </c>
      <c r="G53" s="15">
        <v>2456</v>
      </c>
      <c r="H53" s="1" t="s">
        <v>42</v>
      </c>
      <c r="I53" s="1" t="s">
        <v>173</v>
      </c>
      <c r="J53" s="1">
        <v>4.95</v>
      </c>
      <c r="K53" s="1" t="s">
        <v>20</v>
      </c>
      <c r="L53" s="1" t="s">
        <v>20</v>
      </c>
      <c r="M53" s="1" t="s">
        <v>20</v>
      </c>
      <c r="N53" s="1" t="s">
        <v>20</v>
      </c>
      <c r="O53" s="1" t="s">
        <v>20</v>
      </c>
      <c r="P53" s="1" t="s">
        <v>20</v>
      </c>
      <c r="Q53" s="1" t="s">
        <v>20</v>
      </c>
      <c r="R53" s="1" t="s">
        <v>20</v>
      </c>
      <c r="S53" s="98" t="s">
        <v>20</v>
      </c>
      <c r="T53" s="15" t="s">
        <v>170</v>
      </c>
    </row>
    <row r="54" spans="1:20">
      <c r="A54" s="116">
        <v>45</v>
      </c>
      <c r="B54" s="111">
        <v>2456</v>
      </c>
      <c r="C54" s="99" t="s">
        <v>171</v>
      </c>
      <c r="D54" s="120" t="s">
        <v>172</v>
      </c>
      <c r="F54" s="99" t="s">
        <v>171</v>
      </c>
      <c r="G54" s="14">
        <v>2456</v>
      </c>
      <c r="H54" s="99" t="s">
        <v>18</v>
      </c>
      <c r="I54" s="99" t="s">
        <v>174</v>
      </c>
      <c r="J54" s="99">
        <v>1.06</v>
      </c>
      <c r="K54" s="99">
        <v>5044</v>
      </c>
      <c r="L54" s="99">
        <v>30314.44</v>
      </c>
      <c r="M54" s="99">
        <v>4030</v>
      </c>
      <c r="N54" s="99">
        <v>150</v>
      </c>
      <c r="O54" s="99">
        <v>34494.44</v>
      </c>
      <c r="P54" s="99">
        <v>1034.83</v>
      </c>
      <c r="Q54" s="99">
        <v>35529.269999999997</v>
      </c>
      <c r="R54" s="99">
        <v>35530</v>
      </c>
      <c r="S54" s="100">
        <v>-0.73</v>
      </c>
      <c r="T54" s="14" t="s">
        <v>170</v>
      </c>
    </row>
    <row r="55" spans="1:20">
      <c r="A55" s="116">
        <v>46</v>
      </c>
      <c r="B55" s="5">
        <v>2457</v>
      </c>
      <c r="C55" s="1" t="s">
        <v>175</v>
      </c>
      <c r="D55" s="7" t="s">
        <v>176</v>
      </c>
      <c r="F55" s="1" t="s">
        <v>175</v>
      </c>
      <c r="G55" s="15">
        <v>2457</v>
      </c>
      <c r="H55" s="2" t="s">
        <v>165</v>
      </c>
      <c r="I55" s="1" t="s">
        <v>177</v>
      </c>
      <c r="J55" s="1">
        <v>0.25</v>
      </c>
      <c r="K55" s="1">
        <v>5044</v>
      </c>
      <c r="L55" s="1">
        <v>1261</v>
      </c>
      <c r="M55" s="1">
        <v>800</v>
      </c>
      <c r="N55" s="1" t="s">
        <v>20</v>
      </c>
      <c r="O55" s="1">
        <v>2061</v>
      </c>
      <c r="P55" s="1">
        <v>61.83</v>
      </c>
      <c r="Q55" s="1">
        <v>2122.83</v>
      </c>
      <c r="R55" s="1">
        <v>2115</v>
      </c>
      <c r="S55" s="98">
        <v>7.83</v>
      </c>
      <c r="T55" s="16" t="s">
        <v>170</v>
      </c>
    </row>
    <row r="56" spans="1:20">
      <c r="A56" s="116">
        <v>47</v>
      </c>
      <c r="B56" s="111">
        <v>2458</v>
      </c>
      <c r="C56" s="99" t="s">
        <v>179</v>
      </c>
      <c r="D56" s="120" t="s">
        <v>180</v>
      </c>
      <c r="F56" s="99" t="s">
        <v>179</v>
      </c>
      <c r="G56" s="14">
        <v>2458</v>
      </c>
      <c r="H56" s="99" t="s">
        <v>181</v>
      </c>
      <c r="I56" s="99" t="s">
        <v>182</v>
      </c>
      <c r="J56" s="99">
        <v>24.63</v>
      </c>
      <c r="K56" s="99">
        <v>5038</v>
      </c>
      <c r="L56" s="99">
        <v>124085.94</v>
      </c>
      <c r="M56" s="99">
        <v>14778</v>
      </c>
      <c r="N56" s="99" t="s">
        <v>20</v>
      </c>
      <c r="O56" s="99">
        <v>138863.94</v>
      </c>
      <c r="P56" s="99">
        <v>4165.92</v>
      </c>
      <c r="Q56" s="99">
        <v>143029.85999999999</v>
      </c>
      <c r="R56" s="99">
        <v>143030</v>
      </c>
      <c r="S56" s="100">
        <v>-0.14000000000000001</v>
      </c>
      <c r="T56" s="14" t="s">
        <v>178</v>
      </c>
    </row>
    <row r="57" spans="1:20">
      <c r="A57" s="116">
        <v>48</v>
      </c>
      <c r="B57" s="5">
        <v>2459</v>
      </c>
      <c r="C57" s="1" t="s">
        <v>184</v>
      </c>
      <c r="D57" s="7" t="s">
        <v>185</v>
      </c>
      <c r="F57" s="1" t="s">
        <v>184</v>
      </c>
      <c r="G57" s="15">
        <v>2459</v>
      </c>
      <c r="H57" s="1" t="s">
        <v>18</v>
      </c>
      <c r="I57" s="1" t="s">
        <v>186</v>
      </c>
      <c r="J57" s="1">
        <v>1</v>
      </c>
      <c r="K57" s="1" t="s">
        <v>20</v>
      </c>
      <c r="L57" s="1" t="s">
        <v>20</v>
      </c>
      <c r="M57" s="1" t="s">
        <v>20</v>
      </c>
      <c r="N57" s="1" t="s">
        <v>20</v>
      </c>
      <c r="O57" s="1" t="s">
        <v>20</v>
      </c>
      <c r="P57" s="1" t="s">
        <v>20</v>
      </c>
      <c r="Q57" s="1" t="s">
        <v>20</v>
      </c>
      <c r="R57" s="1" t="s">
        <v>20</v>
      </c>
      <c r="S57" s="98" t="s">
        <v>20</v>
      </c>
      <c r="T57" s="15" t="s">
        <v>183</v>
      </c>
    </row>
    <row r="58" spans="1:20">
      <c r="A58" s="116">
        <v>49</v>
      </c>
      <c r="B58" s="111">
        <v>2459</v>
      </c>
      <c r="C58" s="99" t="s">
        <v>184</v>
      </c>
      <c r="D58" s="120" t="s">
        <v>185</v>
      </c>
      <c r="F58" s="99" t="s">
        <v>184</v>
      </c>
      <c r="G58" s="14">
        <v>2459</v>
      </c>
      <c r="H58" s="99" t="s">
        <v>18</v>
      </c>
      <c r="I58" s="99" t="s">
        <v>187</v>
      </c>
      <c r="J58" s="99">
        <v>1</v>
      </c>
      <c r="K58" s="99" t="s">
        <v>20</v>
      </c>
      <c r="L58" s="99" t="s">
        <v>20</v>
      </c>
      <c r="M58" s="99" t="s">
        <v>20</v>
      </c>
      <c r="N58" s="99" t="s">
        <v>20</v>
      </c>
      <c r="O58" s="99" t="s">
        <v>20</v>
      </c>
      <c r="P58" s="99" t="s">
        <v>20</v>
      </c>
      <c r="Q58" s="99" t="s">
        <v>20</v>
      </c>
      <c r="R58" s="99" t="s">
        <v>20</v>
      </c>
      <c r="S58" s="100" t="s">
        <v>20</v>
      </c>
      <c r="T58" s="14" t="s">
        <v>183</v>
      </c>
    </row>
    <row r="59" spans="1:20">
      <c r="A59" s="116">
        <v>50</v>
      </c>
      <c r="B59" s="5">
        <v>2459</v>
      </c>
      <c r="C59" s="1" t="s">
        <v>184</v>
      </c>
      <c r="D59" s="7" t="s">
        <v>185</v>
      </c>
      <c r="F59" s="1" t="s">
        <v>184</v>
      </c>
      <c r="G59" s="15">
        <v>2459</v>
      </c>
      <c r="H59" s="1" t="s">
        <v>22</v>
      </c>
      <c r="I59" s="1" t="s">
        <v>188</v>
      </c>
      <c r="J59" s="1">
        <v>2.14</v>
      </c>
      <c r="K59" s="1">
        <v>4989</v>
      </c>
      <c r="L59" s="1">
        <v>20654.46</v>
      </c>
      <c r="M59" s="1">
        <v>3000</v>
      </c>
      <c r="N59" s="1" t="s">
        <v>20</v>
      </c>
      <c r="O59" s="1">
        <v>23654.46</v>
      </c>
      <c r="P59" s="1">
        <v>709.63</v>
      </c>
      <c r="Q59" s="1">
        <v>24364.09</v>
      </c>
      <c r="R59" s="1">
        <v>24360</v>
      </c>
      <c r="S59" s="98">
        <v>4.09</v>
      </c>
      <c r="T59" s="15" t="s">
        <v>183</v>
      </c>
    </row>
    <row r="60" spans="1:20">
      <c r="A60" s="116">
        <v>51</v>
      </c>
      <c r="B60" s="111">
        <v>2460</v>
      </c>
      <c r="C60" s="99" t="s">
        <v>190</v>
      </c>
      <c r="D60" s="120" t="s">
        <v>191</v>
      </c>
      <c r="F60" s="99" t="s">
        <v>190</v>
      </c>
      <c r="G60" s="14">
        <v>2460</v>
      </c>
      <c r="H60" s="99" t="s">
        <v>118</v>
      </c>
      <c r="I60" s="99" t="s">
        <v>192</v>
      </c>
      <c r="J60" s="99">
        <v>3.87</v>
      </c>
      <c r="K60" s="99">
        <v>5008</v>
      </c>
      <c r="L60" s="99">
        <v>19380.96</v>
      </c>
      <c r="M60" s="99">
        <v>2322</v>
      </c>
      <c r="N60" s="99" t="s">
        <v>20</v>
      </c>
      <c r="O60" s="99">
        <v>21702.959999999999</v>
      </c>
      <c r="P60" s="99">
        <v>651.09</v>
      </c>
      <c r="Q60" s="99">
        <v>22354.05</v>
      </c>
      <c r="R60" s="99">
        <v>22350</v>
      </c>
      <c r="S60" s="100">
        <v>4.05</v>
      </c>
      <c r="T60" s="14" t="s">
        <v>189</v>
      </c>
    </row>
    <row r="61" spans="1:20">
      <c r="A61" s="116">
        <v>52</v>
      </c>
      <c r="B61" s="5">
        <v>2461</v>
      </c>
      <c r="C61" s="1" t="s">
        <v>194</v>
      </c>
      <c r="D61" s="7" t="s">
        <v>195</v>
      </c>
      <c r="F61" s="1" t="s">
        <v>194</v>
      </c>
      <c r="G61" s="15">
        <v>2461</v>
      </c>
      <c r="H61" s="1" t="s">
        <v>42</v>
      </c>
      <c r="I61" s="1" t="s">
        <v>196</v>
      </c>
      <c r="J61" s="1">
        <v>4.1500000000000004</v>
      </c>
      <c r="K61" s="1">
        <v>5008</v>
      </c>
      <c r="L61" s="1">
        <v>20783.2</v>
      </c>
      <c r="M61" s="1">
        <v>2490</v>
      </c>
      <c r="N61" s="1">
        <v>180</v>
      </c>
      <c r="O61" s="1">
        <v>23453.200000000001</v>
      </c>
      <c r="P61" s="1">
        <v>703.6</v>
      </c>
      <c r="Q61" s="1">
        <v>24156.799999999999</v>
      </c>
      <c r="R61" s="1">
        <v>24160</v>
      </c>
      <c r="S61" s="98">
        <v>-3.2</v>
      </c>
      <c r="T61" s="15" t="s">
        <v>193</v>
      </c>
    </row>
    <row r="62" spans="1:20">
      <c r="A62" s="116">
        <v>53</v>
      </c>
      <c r="B62" s="111">
        <v>2462</v>
      </c>
      <c r="C62" s="99" t="s">
        <v>197</v>
      </c>
      <c r="D62" s="120" t="s">
        <v>198</v>
      </c>
      <c r="F62" s="99" t="s">
        <v>197</v>
      </c>
      <c r="G62" s="14">
        <v>2462</v>
      </c>
      <c r="H62" s="99" t="s">
        <v>157</v>
      </c>
      <c r="I62" s="99" t="s">
        <v>199</v>
      </c>
      <c r="J62" s="99">
        <v>6.02</v>
      </c>
      <c r="K62" s="99" t="s">
        <v>20</v>
      </c>
      <c r="L62" s="99" t="s">
        <v>20</v>
      </c>
      <c r="M62" s="99" t="s">
        <v>20</v>
      </c>
      <c r="N62" s="99" t="s">
        <v>20</v>
      </c>
      <c r="O62" s="99" t="s">
        <v>20</v>
      </c>
      <c r="P62" s="99" t="s">
        <v>20</v>
      </c>
      <c r="Q62" s="99" t="s">
        <v>20</v>
      </c>
      <c r="R62" s="99" t="s">
        <v>20</v>
      </c>
      <c r="S62" s="100" t="s">
        <v>20</v>
      </c>
      <c r="T62" s="14" t="s">
        <v>193</v>
      </c>
    </row>
    <row r="63" spans="1:20">
      <c r="A63" s="116">
        <v>54</v>
      </c>
      <c r="B63" s="5">
        <v>2462</v>
      </c>
      <c r="C63" s="1" t="s">
        <v>197</v>
      </c>
      <c r="D63" s="7" t="s">
        <v>198</v>
      </c>
      <c r="F63" s="1" t="s">
        <v>197</v>
      </c>
      <c r="G63" s="15">
        <v>2462</v>
      </c>
      <c r="H63" s="1" t="s">
        <v>157</v>
      </c>
      <c r="I63" s="1" t="s">
        <v>200</v>
      </c>
      <c r="J63" s="1">
        <v>4.9400000000000004</v>
      </c>
      <c r="K63" s="1" t="s">
        <v>20</v>
      </c>
      <c r="L63" s="1" t="s">
        <v>20</v>
      </c>
      <c r="M63" s="1" t="s">
        <v>20</v>
      </c>
      <c r="N63" s="1" t="s">
        <v>20</v>
      </c>
      <c r="O63" s="1" t="s">
        <v>20</v>
      </c>
      <c r="P63" s="1" t="s">
        <v>20</v>
      </c>
      <c r="Q63" s="1" t="s">
        <v>20</v>
      </c>
      <c r="R63" s="1" t="s">
        <v>20</v>
      </c>
      <c r="S63" s="98" t="s">
        <v>20</v>
      </c>
      <c r="T63" s="15" t="s">
        <v>193</v>
      </c>
    </row>
    <row r="64" spans="1:20">
      <c r="A64" s="116">
        <v>55</v>
      </c>
      <c r="B64" s="111">
        <v>2462</v>
      </c>
      <c r="C64" s="99" t="s">
        <v>197</v>
      </c>
      <c r="D64" s="120" t="s">
        <v>198</v>
      </c>
      <c r="F64" s="99" t="s">
        <v>197</v>
      </c>
      <c r="G64" s="14">
        <v>2462</v>
      </c>
      <c r="H64" s="99" t="s">
        <v>201</v>
      </c>
      <c r="I64" s="99" t="s">
        <v>202</v>
      </c>
      <c r="J64" s="99">
        <v>6.67</v>
      </c>
      <c r="K64" s="99">
        <v>5008</v>
      </c>
      <c r="L64" s="99">
        <v>88291.04</v>
      </c>
      <c r="M64" s="99">
        <v>10578</v>
      </c>
      <c r="N64" s="99">
        <v>300</v>
      </c>
      <c r="O64" s="99">
        <v>99169.04</v>
      </c>
      <c r="P64" s="99">
        <v>2975.07</v>
      </c>
      <c r="Q64" s="99">
        <v>102144.11</v>
      </c>
      <c r="R64" s="99">
        <v>102144</v>
      </c>
      <c r="S64" s="100">
        <v>0.11</v>
      </c>
      <c r="T64" s="14" t="s">
        <v>193</v>
      </c>
    </row>
    <row r="65" spans="1:20">
      <c r="A65" s="116">
        <v>56</v>
      </c>
      <c r="B65" s="5">
        <v>2463</v>
      </c>
      <c r="C65" s="1" t="s">
        <v>204</v>
      </c>
      <c r="D65" s="7" t="s">
        <v>205</v>
      </c>
      <c r="F65" s="1" t="s">
        <v>204</v>
      </c>
      <c r="G65" s="15">
        <v>2463</v>
      </c>
      <c r="H65" s="1" t="s">
        <v>140</v>
      </c>
      <c r="I65" s="1" t="s">
        <v>206</v>
      </c>
      <c r="J65" s="1">
        <v>0.95</v>
      </c>
      <c r="K65" s="1">
        <v>5033</v>
      </c>
      <c r="L65" s="1">
        <v>4781.3500000000004</v>
      </c>
      <c r="M65" s="1">
        <v>900</v>
      </c>
      <c r="N65" s="1" t="s">
        <v>20</v>
      </c>
      <c r="O65" s="1">
        <v>5681.35</v>
      </c>
      <c r="P65" s="1">
        <v>170.44</v>
      </c>
      <c r="Q65" s="1">
        <v>5851.79</v>
      </c>
      <c r="R65" s="1">
        <v>5850</v>
      </c>
      <c r="S65" s="98">
        <v>1.79</v>
      </c>
      <c r="T65" s="15" t="s">
        <v>203</v>
      </c>
    </row>
    <row r="66" spans="1:20">
      <c r="A66" s="116">
        <v>57</v>
      </c>
      <c r="B66" s="111">
        <v>2464</v>
      </c>
      <c r="C66" s="99" t="s">
        <v>207</v>
      </c>
      <c r="D66" s="120" t="s">
        <v>208</v>
      </c>
      <c r="F66" s="99" t="s">
        <v>207</v>
      </c>
      <c r="G66" s="14">
        <v>2464</v>
      </c>
      <c r="H66" s="99" t="s">
        <v>22</v>
      </c>
      <c r="I66" s="99" t="s">
        <v>209</v>
      </c>
      <c r="J66" s="99">
        <v>2.4</v>
      </c>
      <c r="K66" s="99">
        <v>5033</v>
      </c>
      <c r="L66" s="99">
        <v>12079.2</v>
      </c>
      <c r="M66" s="99">
        <v>1500</v>
      </c>
      <c r="N66" s="99" t="s">
        <v>20</v>
      </c>
      <c r="O66" s="99">
        <v>13579.2</v>
      </c>
      <c r="P66" s="99">
        <v>407.38</v>
      </c>
      <c r="Q66" s="99">
        <v>13986.58</v>
      </c>
      <c r="R66" s="99">
        <v>13980</v>
      </c>
      <c r="S66" s="100">
        <v>6.58</v>
      </c>
      <c r="T66" s="14" t="s">
        <v>203</v>
      </c>
    </row>
    <row r="67" spans="1:20">
      <c r="A67" s="116">
        <v>58</v>
      </c>
      <c r="B67" s="5">
        <v>2465</v>
      </c>
      <c r="C67" s="1" t="s">
        <v>211</v>
      </c>
      <c r="D67" s="7" t="s">
        <v>195</v>
      </c>
      <c r="F67" s="1" t="s">
        <v>211</v>
      </c>
      <c r="G67" s="15">
        <v>2465</v>
      </c>
      <c r="H67" s="1" t="s">
        <v>140</v>
      </c>
      <c r="I67" s="1" t="s">
        <v>212</v>
      </c>
      <c r="J67" s="1">
        <v>2.38</v>
      </c>
      <c r="K67" s="1">
        <v>5034</v>
      </c>
      <c r="L67" s="1">
        <v>11980.92</v>
      </c>
      <c r="M67" s="1">
        <v>1500</v>
      </c>
      <c r="N67" s="1">
        <v>30</v>
      </c>
      <c r="O67" s="1">
        <v>13510.92</v>
      </c>
      <c r="P67" s="1">
        <v>405.33</v>
      </c>
      <c r="Q67" s="1">
        <v>13916.25</v>
      </c>
      <c r="R67" s="1">
        <v>13900</v>
      </c>
      <c r="S67" s="98">
        <v>16.25</v>
      </c>
      <c r="T67" s="15" t="s">
        <v>210</v>
      </c>
    </row>
    <row r="68" spans="1:20">
      <c r="A68" s="116">
        <v>59</v>
      </c>
      <c r="B68" s="111">
        <v>2466</v>
      </c>
      <c r="C68" s="99" t="s">
        <v>213</v>
      </c>
      <c r="D68" s="120" t="s">
        <v>214</v>
      </c>
      <c r="F68" s="99" t="s">
        <v>213</v>
      </c>
      <c r="G68" s="14">
        <v>2466</v>
      </c>
      <c r="H68" s="99" t="s">
        <v>77</v>
      </c>
      <c r="I68" s="99" t="s">
        <v>215</v>
      </c>
      <c r="J68" s="99">
        <v>0.48</v>
      </c>
      <c r="K68" s="99">
        <v>5034</v>
      </c>
      <c r="L68" s="99">
        <v>2416.3200000000002</v>
      </c>
      <c r="M68" s="99">
        <v>800</v>
      </c>
      <c r="N68" s="99" t="s">
        <v>20</v>
      </c>
      <c r="O68" s="99">
        <v>3216.32</v>
      </c>
      <c r="P68" s="99">
        <v>96.49</v>
      </c>
      <c r="Q68" s="99">
        <v>3312.81</v>
      </c>
      <c r="R68" s="99">
        <v>3313</v>
      </c>
      <c r="S68" s="100">
        <v>-0.19</v>
      </c>
      <c r="T68" s="14" t="s">
        <v>210</v>
      </c>
    </row>
    <row r="69" spans="1:20">
      <c r="A69" s="116">
        <v>60</v>
      </c>
      <c r="B69" s="5">
        <v>2467</v>
      </c>
      <c r="C69" s="1" t="s">
        <v>217</v>
      </c>
      <c r="D69" s="7" t="s">
        <v>218</v>
      </c>
      <c r="F69" s="1" t="s">
        <v>217</v>
      </c>
      <c r="G69" s="15">
        <v>2467</v>
      </c>
      <c r="H69" s="1" t="s">
        <v>118</v>
      </c>
      <c r="I69" s="1" t="s">
        <v>219</v>
      </c>
      <c r="J69" s="1">
        <v>1.67</v>
      </c>
      <c r="K69" s="1">
        <v>5037</v>
      </c>
      <c r="L69" s="1">
        <v>8411.7900000000009</v>
      </c>
      <c r="M69" s="1">
        <v>1300</v>
      </c>
      <c r="N69" s="1" t="s">
        <v>20</v>
      </c>
      <c r="O69" s="1">
        <v>9711.7900000000009</v>
      </c>
      <c r="P69" s="1">
        <v>291.35000000000002</v>
      </c>
      <c r="Q69" s="1">
        <v>10003.14</v>
      </c>
      <c r="R69" s="1">
        <v>10000</v>
      </c>
      <c r="S69" s="98">
        <v>3.14</v>
      </c>
      <c r="T69" s="15" t="s">
        <v>216</v>
      </c>
    </row>
    <row r="70" spans="1:20">
      <c r="A70" s="116">
        <v>61</v>
      </c>
      <c r="B70" s="111">
        <v>2468</v>
      </c>
      <c r="C70" s="99" t="s">
        <v>221</v>
      </c>
      <c r="D70" s="120" t="s">
        <v>222</v>
      </c>
      <c r="F70" s="99" t="s">
        <v>221</v>
      </c>
      <c r="G70" s="14">
        <v>2468</v>
      </c>
      <c r="H70" s="99" t="s">
        <v>118</v>
      </c>
      <c r="I70" s="99" t="s">
        <v>223</v>
      </c>
      <c r="J70" s="99">
        <v>2.8</v>
      </c>
      <c r="K70" s="99">
        <v>5039</v>
      </c>
      <c r="L70" s="99">
        <v>14109.2</v>
      </c>
      <c r="M70" s="99">
        <v>1400</v>
      </c>
      <c r="N70" s="99" t="s">
        <v>20</v>
      </c>
      <c r="O70" s="99">
        <v>15509.2</v>
      </c>
      <c r="P70" s="99">
        <v>465.28</v>
      </c>
      <c r="Q70" s="99">
        <v>15974.48</v>
      </c>
      <c r="R70" s="99">
        <v>15970</v>
      </c>
      <c r="S70" s="100">
        <v>4.4800000000000004</v>
      </c>
      <c r="T70" s="14" t="s">
        <v>220</v>
      </c>
    </row>
    <row r="71" spans="1:20">
      <c r="A71" s="116">
        <v>62</v>
      </c>
      <c r="B71" s="5">
        <v>2469</v>
      </c>
      <c r="C71" s="1" t="s">
        <v>225</v>
      </c>
      <c r="D71" s="7" t="s">
        <v>226</v>
      </c>
      <c r="F71" s="1" t="s">
        <v>225</v>
      </c>
      <c r="G71" s="15">
        <v>2469</v>
      </c>
      <c r="H71" s="1" t="s">
        <v>39</v>
      </c>
      <c r="I71" s="1" t="s">
        <v>227</v>
      </c>
      <c r="J71" s="1">
        <v>10.41</v>
      </c>
      <c r="K71" s="1">
        <v>5008</v>
      </c>
      <c r="L71" s="1">
        <v>52133.279999999999</v>
      </c>
      <c r="M71" s="1">
        <v>6246</v>
      </c>
      <c r="N71" s="1" t="s">
        <v>20</v>
      </c>
      <c r="O71" s="1">
        <v>58379.28</v>
      </c>
      <c r="P71" s="1">
        <v>1751.38</v>
      </c>
      <c r="Q71" s="1">
        <v>60130.66</v>
      </c>
      <c r="R71" s="1">
        <v>60100</v>
      </c>
      <c r="S71" s="98">
        <v>30.66</v>
      </c>
      <c r="T71" s="15" t="s">
        <v>224</v>
      </c>
    </row>
    <row r="72" spans="1:20">
      <c r="A72" s="116">
        <v>63</v>
      </c>
      <c r="B72" s="111">
        <v>2470</v>
      </c>
      <c r="C72" s="99" t="s">
        <v>228</v>
      </c>
      <c r="D72" s="120" t="s">
        <v>229</v>
      </c>
      <c r="F72" s="99" t="s">
        <v>228</v>
      </c>
      <c r="G72" s="14">
        <v>2470</v>
      </c>
      <c r="H72" s="99" t="s">
        <v>230</v>
      </c>
      <c r="I72" s="99" t="s">
        <v>231</v>
      </c>
      <c r="J72" s="99">
        <v>0.98</v>
      </c>
      <c r="K72" s="99">
        <v>5008</v>
      </c>
      <c r="L72" s="99">
        <v>4907.84</v>
      </c>
      <c r="M72" s="99">
        <v>1000</v>
      </c>
      <c r="N72" s="99" t="s">
        <v>20</v>
      </c>
      <c r="O72" s="99">
        <v>5907.84</v>
      </c>
      <c r="P72" s="99">
        <v>177.24</v>
      </c>
      <c r="Q72" s="99">
        <v>6085.08</v>
      </c>
      <c r="R72" s="99">
        <v>6080</v>
      </c>
      <c r="S72" s="100">
        <v>5.08</v>
      </c>
      <c r="T72" s="14" t="s">
        <v>224</v>
      </c>
    </row>
    <row r="73" spans="1:20">
      <c r="A73" s="116">
        <v>64</v>
      </c>
      <c r="B73" s="5">
        <v>2471</v>
      </c>
      <c r="C73" s="1" t="s">
        <v>233</v>
      </c>
      <c r="D73" s="7" t="s">
        <v>17</v>
      </c>
      <c r="F73" s="1" t="s">
        <v>233</v>
      </c>
      <c r="G73" s="15">
        <v>2471</v>
      </c>
      <c r="H73" s="1" t="s">
        <v>234</v>
      </c>
      <c r="I73" s="1" t="s">
        <v>235</v>
      </c>
      <c r="J73" s="1">
        <v>1.86</v>
      </c>
      <c r="K73" s="1">
        <v>5024</v>
      </c>
      <c r="L73" s="1">
        <v>9344.64</v>
      </c>
      <c r="M73" s="1">
        <v>1400</v>
      </c>
      <c r="N73" s="1">
        <v>80</v>
      </c>
      <c r="O73" s="1">
        <v>10824.64</v>
      </c>
      <c r="P73" s="1">
        <v>324.74</v>
      </c>
      <c r="Q73" s="1">
        <v>11149.38</v>
      </c>
      <c r="R73" s="1">
        <v>11150</v>
      </c>
      <c r="S73" s="98">
        <v>-0.62</v>
      </c>
      <c r="T73" s="15" t="s">
        <v>232</v>
      </c>
    </row>
    <row r="74" spans="1:20">
      <c r="A74" s="116">
        <v>65</v>
      </c>
      <c r="B74" s="111">
        <v>2472</v>
      </c>
      <c r="C74" s="99" t="s">
        <v>237</v>
      </c>
      <c r="D74" s="120" t="s">
        <v>26</v>
      </c>
      <c r="F74" s="99" t="s">
        <v>237</v>
      </c>
      <c r="G74" s="14">
        <v>2472</v>
      </c>
      <c r="H74" s="99" t="s">
        <v>238</v>
      </c>
      <c r="I74" s="99" t="s">
        <v>239</v>
      </c>
      <c r="J74" s="99">
        <v>0.88</v>
      </c>
      <c r="K74" s="99">
        <v>5024</v>
      </c>
      <c r="L74" s="99">
        <v>4421.12</v>
      </c>
      <c r="M74" s="99">
        <v>800</v>
      </c>
      <c r="N74" s="99" t="s">
        <v>20</v>
      </c>
      <c r="O74" s="99">
        <v>5221.12</v>
      </c>
      <c r="P74" s="99">
        <v>156.63</v>
      </c>
      <c r="Q74" s="99">
        <v>5377.75</v>
      </c>
      <c r="R74" s="99">
        <v>5370</v>
      </c>
      <c r="S74" s="100">
        <v>7.75</v>
      </c>
      <c r="T74" s="14" t="s">
        <v>236</v>
      </c>
    </row>
    <row r="75" spans="1:20">
      <c r="A75" s="116">
        <v>66</v>
      </c>
      <c r="B75" s="5">
        <v>2473</v>
      </c>
      <c r="C75" s="1" t="s">
        <v>241</v>
      </c>
      <c r="D75" s="7" t="s">
        <v>31</v>
      </c>
      <c r="F75" s="1" t="s">
        <v>241</v>
      </c>
      <c r="G75" s="15">
        <v>2473</v>
      </c>
      <c r="H75" s="1" t="s">
        <v>144</v>
      </c>
      <c r="I75" s="1" t="s">
        <v>242</v>
      </c>
      <c r="J75" s="1">
        <v>4.7699999999999996</v>
      </c>
      <c r="K75" s="1">
        <v>5024</v>
      </c>
      <c r="L75" s="1">
        <v>23964.48</v>
      </c>
      <c r="M75" s="1">
        <v>2862</v>
      </c>
      <c r="N75" s="1" t="s">
        <v>20</v>
      </c>
      <c r="O75" s="1">
        <v>26826.48</v>
      </c>
      <c r="P75" s="1">
        <v>804.79</v>
      </c>
      <c r="Q75" s="1">
        <v>27631.27</v>
      </c>
      <c r="R75" s="1">
        <v>27631</v>
      </c>
      <c r="S75" s="98">
        <v>0.27</v>
      </c>
      <c r="T75" s="15" t="s">
        <v>240</v>
      </c>
    </row>
    <row r="76" spans="1:20">
      <c r="A76" s="116">
        <v>67</v>
      </c>
      <c r="B76" s="111">
        <v>2474</v>
      </c>
      <c r="C76" s="99" t="s">
        <v>243</v>
      </c>
      <c r="D76" s="120" t="s">
        <v>35</v>
      </c>
      <c r="F76" s="99" t="s">
        <v>243</v>
      </c>
      <c r="G76" s="14">
        <v>2474</v>
      </c>
      <c r="H76" s="99" t="s">
        <v>53</v>
      </c>
      <c r="I76" s="99" t="s">
        <v>244</v>
      </c>
      <c r="J76" s="99">
        <v>3.33</v>
      </c>
      <c r="K76" s="99">
        <v>5041</v>
      </c>
      <c r="L76" s="99">
        <v>16786.53</v>
      </c>
      <c r="M76" s="99">
        <v>1998</v>
      </c>
      <c r="N76" s="99" t="s">
        <v>20</v>
      </c>
      <c r="O76" s="99">
        <v>18784.53</v>
      </c>
      <c r="P76" s="99">
        <v>563.54</v>
      </c>
      <c r="Q76" s="99">
        <v>19348.07</v>
      </c>
      <c r="R76" s="99">
        <v>19340</v>
      </c>
      <c r="S76" s="100">
        <v>8.07</v>
      </c>
      <c r="T76" s="14" t="s">
        <v>240</v>
      </c>
    </row>
    <row r="77" spans="1:20">
      <c r="A77" s="116">
        <v>68</v>
      </c>
      <c r="B77" s="5">
        <v>2475</v>
      </c>
      <c r="C77" s="1" t="s">
        <v>243</v>
      </c>
      <c r="D77" s="7" t="s">
        <v>38</v>
      </c>
      <c r="F77" s="1" t="s">
        <v>243</v>
      </c>
      <c r="G77" s="15">
        <v>2475</v>
      </c>
      <c r="H77" s="1" t="s">
        <v>144</v>
      </c>
      <c r="I77" s="1" t="s">
        <v>245</v>
      </c>
      <c r="J77" s="1">
        <v>3.46</v>
      </c>
      <c r="K77" s="1">
        <v>5041</v>
      </c>
      <c r="L77" s="1">
        <v>17441.86</v>
      </c>
      <c r="M77" s="1">
        <v>2076</v>
      </c>
      <c r="N77" s="1" t="s">
        <v>20</v>
      </c>
      <c r="O77" s="1">
        <v>19517.86</v>
      </c>
      <c r="P77" s="1">
        <v>585.54</v>
      </c>
      <c r="Q77" s="1">
        <v>20103.400000000001</v>
      </c>
      <c r="R77" s="1">
        <v>20100</v>
      </c>
      <c r="S77" s="98">
        <v>3.4</v>
      </c>
      <c r="T77" s="15" t="s">
        <v>240</v>
      </c>
    </row>
    <row r="78" spans="1:20">
      <c r="A78" s="116">
        <v>69</v>
      </c>
      <c r="B78" s="111">
        <v>2476</v>
      </c>
      <c r="C78" s="99" t="s">
        <v>246</v>
      </c>
      <c r="D78" s="120" t="s">
        <v>31</v>
      </c>
      <c r="F78" s="99" t="s">
        <v>246</v>
      </c>
      <c r="G78" s="14">
        <v>2476</v>
      </c>
      <c r="H78" s="99" t="s">
        <v>247</v>
      </c>
      <c r="I78" s="99" t="s">
        <v>248</v>
      </c>
      <c r="J78" s="99">
        <v>4.76</v>
      </c>
      <c r="K78" s="99">
        <v>5041</v>
      </c>
      <c r="L78" s="99">
        <v>23995.16</v>
      </c>
      <c r="M78" s="99">
        <v>2856</v>
      </c>
      <c r="N78" s="99">
        <v>2000</v>
      </c>
      <c r="O78" s="99">
        <v>28851.16</v>
      </c>
      <c r="P78" s="99">
        <v>865.53</v>
      </c>
      <c r="Q78" s="99">
        <v>29716.69</v>
      </c>
      <c r="R78" s="99">
        <v>29710</v>
      </c>
      <c r="S78" s="100">
        <v>6.69</v>
      </c>
      <c r="T78" s="14" t="s">
        <v>240</v>
      </c>
    </row>
    <row r="79" spans="1:20">
      <c r="A79" s="116">
        <v>70</v>
      </c>
      <c r="B79" s="5">
        <v>2477</v>
      </c>
      <c r="C79" s="1" t="s">
        <v>250</v>
      </c>
      <c r="D79" s="7" t="s">
        <v>45</v>
      </c>
      <c r="F79" s="1" t="s">
        <v>250</v>
      </c>
      <c r="G79" s="15">
        <v>2477</v>
      </c>
      <c r="H79" s="1" t="s">
        <v>251</v>
      </c>
      <c r="I79" s="1" t="s">
        <v>252</v>
      </c>
      <c r="J79" s="1">
        <v>2.2000000000000002</v>
      </c>
      <c r="K79" s="1">
        <v>5060</v>
      </c>
      <c r="L79" s="1">
        <v>11132</v>
      </c>
      <c r="M79" s="1">
        <v>1500</v>
      </c>
      <c r="N79" s="1" t="s">
        <v>20</v>
      </c>
      <c r="O79" s="1">
        <v>12632</v>
      </c>
      <c r="P79" s="1">
        <v>378.96</v>
      </c>
      <c r="Q79" s="1">
        <v>13010.96</v>
      </c>
      <c r="R79" s="1">
        <v>13000</v>
      </c>
      <c r="S79" s="98">
        <v>10.96</v>
      </c>
      <c r="T79" s="15" t="s">
        <v>249</v>
      </c>
    </row>
    <row r="80" spans="1:20">
      <c r="A80" s="116">
        <v>71</v>
      </c>
      <c r="B80" s="111">
        <v>2478</v>
      </c>
      <c r="C80" s="99" t="s">
        <v>254</v>
      </c>
      <c r="D80" s="120" t="s">
        <v>48</v>
      </c>
      <c r="F80" s="99" t="s">
        <v>254</v>
      </c>
      <c r="G80" s="14">
        <v>2478</v>
      </c>
      <c r="H80" s="99" t="s">
        <v>118</v>
      </c>
      <c r="I80" s="99" t="s">
        <v>255</v>
      </c>
      <c r="J80" s="99">
        <v>3.63</v>
      </c>
      <c r="K80" s="99">
        <v>5155</v>
      </c>
      <c r="L80" s="99">
        <v>18712.650000000001</v>
      </c>
      <c r="M80" s="99">
        <v>2178</v>
      </c>
      <c r="N80" s="99" t="s">
        <v>20</v>
      </c>
      <c r="O80" s="99">
        <v>20890.650000000001</v>
      </c>
      <c r="P80" s="99">
        <v>626.72</v>
      </c>
      <c r="Q80" s="99">
        <v>21517.37</v>
      </c>
      <c r="R80" s="99">
        <v>21510</v>
      </c>
      <c r="S80" s="100">
        <v>7.37</v>
      </c>
      <c r="T80" s="14" t="s">
        <v>253</v>
      </c>
    </row>
    <row r="81" spans="1:20">
      <c r="A81" s="116">
        <v>72</v>
      </c>
      <c r="B81" s="5">
        <v>2479</v>
      </c>
      <c r="C81" s="1" t="s">
        <v>254</v>
      </c>
      <c r="D81" s="7" t="s">
        <v>52</v>
      </c>
      <c r="F81" s="1" t="s">
        <v>254</v>
      </c>
      <c r="G81" s="15">
        <v>2479</v>
      </c>
      <c r="H81" s="1" t="s">
        <v>247</v>
      </c>
      <c r="I81" s="1" t="s">
        <v>256</v>
      </c>
      <c r="J81" s="1">
        <v>2.69</v>
      </c>
      <c r="K81" s="1">
        <v>5155</v>
      </c>
      <c r="L81" s="1">
        <v>13866.95</v>
      </c>
      <c r="M81" s="1">
        <v>1500</v>
      </c>
      <c r="N81" s="1">
        <v>1500</v>
      </c>
      <c r="O81" s="1">
        <v>16866.95</v>
      </c>
      <c r="P81" s="1">
        <v>506.01</v>
      </c>
      <c r="Q81" s="1">
        <v>17372.96</v>
      </c>
      <c r="R81" s="1">
        <v>17370</v>
      </c>
      <c r="S81" s="98">
        <v>2.96</v>
      </c>
      <c r="T81" s="15" t="s">
        <v>253</v>
      </c>
    </row>
    <row r="82" spans="1:20">
      <c r="A82" s="116">
        <v>73</v>
      </c>
      <c r="B82" s="111">
        <v>2480</v>
      </c>
      <c r="C82" s="99" t="s">
        <v>258</v>
      </c>
      <c r="D82" s="120" t="s">
        <v>57</v>
      </c>
      <c r="F82" s="99" t="s">
        <v>258</v>
      </c>
      <c r="G82" s="14">
        <v>2480</v>
      </c>
      <c r="H82" s="99" t="s">
        <v>259</v>
      </c>
      <c r="I82" s="99" t="s">
        <v>260</v>
      </c>
      <c r="J82" s="99">
        <v>3.24</v>
      </c>
      <c r="K82" s="99">
        <v>5155</v>
      </c>
      <c r="L82" s="99">
        <v>16702.2</v>
      </c>
      <c r="M82" s="99">
        <v>1944</v>
      </c>
      <c r="N82" s="99" t="s">
        <v>20</v>
      </c>
      <c r="O82" s="99">
        <v>18646.2</v>
      </c>
      <c r="P82" s="99">
        <v>559.39</v>
      </c>
      <c r="Q82" s="99">
        <v>19205.59</v>
      </c>
      <c r="R82" s="99">
        <v>19200</v>
      </c>
      <c r="S82" s="100">
        <v>5.59</v>
      </c>
      <c r="T82" s="14" t="s">
        <v>257</v>
      </c>
    </row>
    <row r="83" spans="1:20">
      <c r="A83" s="116">
        <v>74</v>
      </c>
      <c r="B83" s="5">
        <v>2481</v>
      </c>
      <c r="C83" s="1" t="s">
        <v>262</v>
      </c>
      <c r="D83" s="7" t="s">
        <v>57</v>
      </c>
      <c r="F83" s="1" t="s">
        <v>262</v>
      </c>
      <c r="G83" s="15">
        <v>2481</v>
      </c>
      <c r="H83" s="1" t="s">
        <v>247</v>
      </c>
      <c r="I83" s="1" t="s">
        <v>263</v>
      </c>
      <c r="J83" s="1">
        <v>6.27</v>
      </c>
      <c r="K83" s="1">
        <v>4999</v>
      </c>
      <c r="L83" s="1">
        <v>31343.73</v>
      </c>
      <c r="M83" s="1">
        <v>2108</v>
      </c>
      <c r="N83" s="1">
        <v>2000</v>
      </c>
      <c r="O83" s="1">
        <v>35451.730000000003</v>
      </c>
      <c r="P83" s="1">
        <v>1063.55</v>
      </c>
      <c r="Q83" s="1">
        <v>36515.279999999999</v>
      </c>
      <c r="R83" s="1">
        <v>36500</v>
      </c>
      <c r="S83" s="98">
        <v>15.28</v>
      </c>
      <c r="T83" s="15" t="s">
        <v>261</v>
      </c>
    </row>
    <row r="84" spans="1:20">
      <c r="A84" s="116">
        <v>75</v>
      </c>
      <c r="B84" s="111">
        <v>2482</v>
      </c>
      <c r="C84" s="99" t="s">
        <v>264</v>
      </c>
      <c r="D84" s="120" t="s">
        <v>62</v>
      </c>
      <c r="F84" s="99" t="s">
        <v>264</v>
      </c>
      <c r="G84" s="14">
        <v>2482</v>
      </c>
      <c r="H84" s="99" t="s">
        <v>22</v>
      </c>
      <c r="I84" s="99" t="s">
        <v>265</v>
      </c>
      <c r="J84" s="99">
        <v>1.65</v>
      </c>
      <c r="K84" s="99">
        <v>4999</v>
      </c>
      <c r="L84" s="99">
        <v>8248.35</v>
      </c>
      <c r="M84" s="99">
        <v>1200</v>
      </c>
      <c r="N84" s="99" t="s">
        <v>20</v>
      </c>
      <c r="O84" s="99">
        <v>9448.35</v>
      </c>
      <c r="P84" s="99">
        <v>283.45</v>
      </c>
      <c r="Q84" s="99">
        <v>9731.7999999999993</v>
      </c>
      <c r="R84" s="99">
        <v>9730</v>
      </c>
      <c r="S84" s="100">
        <v>1.8</v>
      </c>
      <c r="T84" s="14" t="s">
        <v>261</v>
      </c>
    </row>
    <row r="85" spans="1:20">
      <c r="A85" s="116">
        <v>76</v>
      </c>
      <c r="B85" s="5">
        <v>2483</v>
      </c>
      <c r="C85" s="1" t="s">
        <v>267</v>
      </c>
      <c r="D85" s="7" t="s">
        <v>65</v>
      </c>
      <c r="F85" s="1" t="s">
        <v>267</v>
      </c>
      <c r="G85" s="15">
        <v>2483</v>
      </c>
      <c r="H85" s="1" t="s">
        <v>268</v>
      </c>
      <c r="I85" s="1" t="s">
        <v>269</v>
      </c>
      <c r="J85" s="1">
        <v>3.71</v>
      </c>
      <c r="K85" s="1">
        <v>5013</v>
      </c>
      <c r="L85" s="1">
        <v>18598.23</v>
      </c>
      <c r="M85" s="1">
        <v>1484</v>
      </c>
      <c r="N85" s="1" t="s">
        <v>20</v>
      </c>
      <c r="O85" s="1">
        <v>20082.23</v>
      </c>
      <c r="P85" s="1">
        <v>602.47</v>
      </c>
      <c r="Q85" s="1">
        <v>20684.7</v>
      </c>
      <c r="R85" s="1">
        <v>20840</v>
      </c>
      <c r="S85" s="98">
        <v>-155.30000000000001</v>
      </c>
      <c r="T85" s="15" t="s">
        <v>266</v>
      </c>
    </row>
    <row r="86" spans="1:20">
      <c r="A86" s="116">
        <v>77</v>
      </c>
      <c r="B86" s="111">
        <v>2484</v>
      </c>
      <c r="C86" s="99" t="s">
        <v>270</v>
      </c>
      <c r="D86" s="120" t="s">
        <v>69</v>
      </c>
      <c r="F86" s="99" t="s">
        <v>270</v>
      </c>
      <c r="G86" s="14">
        <v>2484</v>
      </c>
      <c r="H86" s="99" t="s">
        <v>271</v>
      </c>
      <c r="I86" s="99" t="s">
        <v>272</v>
      </c>
      <c r="J86" s="99">
        <v>2.98</v>
      </c>
      <c r="K86" s="99">
        <v>5013</v>
      </c>
      <c r="L86" s="99">
        <v>14938.74</v>
      </c>
      <c r="M86" s="99">
        <v>1200</v>
      </c>
      <c r="N86" s="99" t="s">
        <v>20</v>
      </c>
      <c r="O86" s="99">
        <v>16138.74</v>
      </c>
      <c r="P86" s="99">
        <v>484.16</v>
      </c>
      <c r="Q86" s="99">
        <v>16622.900000000001</v>
      </c>
      <c r="R86" s="99">
        <v>16600</v>
      </c>
      <c r="S86" s="100">
        <v>22.9</v>
      </c>
      <c r="T86" s="14" t="s">
        <v>266</v>
      </c>
    </row>
    <row r="87" spans="1:20">
      <c r="A87" s="116">
        <v>78</v>
      </c>
      <c r="B87" s="5">
        <v>2485</v>
      </c>
      <c r="C87" s="1" t="s">
        <v>273</v>
      </c>
      <c r="D87" s="7" t="s">
        <v>38</v>
      </c>
      <c r="F87" s="1" t="s">
        <v>273</v>
      </c>
      <c r="G87" s="15">
        <v>2485</v>
      </c>
      <c r="H87" s="1" t="s">
        <v>247</v>
      </c>
      <c r="I87" s="1" t="s">
        <v>274</v>
      </c>
      <c r="J87" s="1">
        <v>5.07</v>
      </c>
      <c r="K87" s="1">
        <v>5013</v>
      </c>
      <c r="L87" s="1">
        <v>25415.91</v>
      </c>
      <c r="M87" s="1">
        <v>2028</v>
      </c>
      <c r="N87" s="1">
        <v>2000</v>
      </c>
      <c r="O87" s="1">
        <v>29443.91</v>
      </c>
      <c r="P87" s="1">
        <v>883.32</v>
      </c>
      <c r="Q87" s="1">
        <v>30327.23</v>
      </c>
      <c r="R87" s="1">
        <v>30320</v>
      </c>
      <c r="S87" s="98">
        <v>7.23</v>
      </c>
      <c r="T87" s="15" t="s">
        <v>266</v>
      </c>
    </row>
    <row r="88" spans="1:20">
      <c r="A88" s="116">
        <v>79</v>
      </c>
      <c r="B88" s="111">
        <v>2486</v>
      </c>
      <c r="C88" s="99" t="s">
        <v>275</v>
      </c>
      <c r="D88" s="120" t="s">
        <v>76</v>
      </c>
      <c r="F88" s="99" t="s">
        <v>275</v>
      </c>
      <c r="G88" s="14">
        <v>2486</v>
      </c>
      <c r="H88" s="99" t="s">
        <v>27</v>
      </c>
      <c r="I88" s="99" t="s">
        <v>276</v>
      </c>
      <c r="J88" s="99">
        <v>1.9</v>
      </c>
      <c r="K88" s="99">
        <v>5013</v>
      </c>
      <c r="L88" s="99">
        <v>9524.7000000000007</v>
      </c>
      <c r="M88" s="99">
        <v>900</v>
      </c>
      <c r="N88" s="99" t="s">
        <v>20</v>
      </c>
      <c r="O88" s="99">
        <v>10424.700000000001</v>
      </c>
      <c r="P88" s="99">
        <v>312.74</v>
      </c>
      <c r="Q88" s="99">
        <v>10737.44</v>
      </c>
      <c r="R88" s="99">
        <v>10730</v>
      </c>
      <c r="S88" s="100">
        <v>7.44</v>
      </c>
      <c r="T88" s="14" t="s">
        <v>266</v>
      </c>
    </row>
    <row r="89" spans="1:20">
      <c r="A89" s="116">
        <v>80</v>
      </c>
      <c r="B89" s="5">
        <v>2487</v>
      </c>
      <c r="C89" s="1" t="s">
        <v>275</v>
      </c>
      <c r="D89" s="7" t="s">
        <v>62</v>
      </c>
      <c r="F89" s="1" t="s">
        <v>275</v>
      </c>
      <c r="G89" s="15">
        <v>2487</v>
      </c>
      <c r="H89" s="1" t="s">
        <v>118</v>
      </c>
      <c r="I89" s="1" t="s">
        <v>277</v>
      </c>
      <c r="J89" s="1">
        <v>2.75</v>
      </c>
      <c r="K89" s="1">
        <v>5013</v>
      </c>
      <c r="L89" s="1">
        <v>13785.75</v>
      </c>
      <c r="M89" s="1">
        <v>1200</v>
      </c>
      <c r="N89" s="1" t="s">
        <v>20</v>
      </c>
      <c r="O89" s="1">
        <v>14985.75</v>
      </c>
      <c r="P89" s="1">
        <v>449.57</v>
      </c>
      <c r="Q89" s="1">
        <v>15435.32</v>
      </c>
      <c r="R89" s="1">
        <v>15430</v>
      </c>
      <c r="S89" s="98">
        <v>5.32</v>
      </c>
      <c r="T89" s="15" t="s">
        <v>266</v>
      </c>
    </row>
    <row r="90" spans="1:20">
      <c r="A90" s="116">
        <v>81</v>
      </c>
      <c r="B90" s="111">
        <v>2488</v>
      </c>
      <c r="C90" s="99" t="s">
        <v>278</v>
      </c>
      <c r="D90" s="120" t="s">
        <v>84</v>
      </c>
      <c r="F90" s="99" t="s">
        <v>278</v>
      </c>
      <c r="G90" s="14">
        <v>2488</v>
      </c>
      <c r="H90" s="99" t="s">
        <v>279</v>
      </c>
      <c r="I90" s="99" t="s">
        <v>280</v>
      </c>
      <c r="J90" s="99">
        <v>1.669</v>
      </c>
      <c r="K90" s="99">
        <v>5013</v>
      </c>
      <c r="L90" s="99">
        <v>8366.7000000000007</v>
      </c>
      <c r="M90" s="99">
        <v>900</v>
      </c>
      <c r="N90" s="99">
        <v>80</v>
      </c>
      <c r="O90" s="99">
        <v>9346.7000000000007</v>
      </c>
      <c r="P90" s="99">
        <v>280.39999999999998</v>
      </c>
      <c r="Q90" s="99">
        <v>9627.1</v>
      </c>
      <c r="R90" s="99">
        <v>9620</v>
      </c>
      <c r="S90" s="100">
        <v>7.1</v>
      </c>
      <c r="T90" s="14" t="s">
        <v>266</v>
      </c>
    </row>
    <row r="91" spans="1:20">
      <c r="A91" s="116">
        <v>82</v>
      </c>
      <c r="B91" s="5">
        <v>2489</v>
      </c>
      <c r="C91" s="1" t="s">
        <v>278</v>
      </c>
      <c r="D91" s="7" t="s">
        <v>87</v>
      </c>
      <c r="F91" s="1" t="s">
        <v>278</v>
      </c>
      <c r="G91" s="15">
        <v>2489</v>
      </c>
      <c r="H91" s="1" t="s">
        <v>27</v>
      </c>
      <c r="I91" s="1" t="s">
        <v>281</v>
      </c>
      <c r="J91" s="1">
        <v>0.5</v>
      </c>
      <c r="K91" s="1">
        <v>5013</v>
      </c>
      <c r="L91" s="1">
        <v>2506.5</v>
      </c>
      <c r="M91" s="1">
        <v>700</v>
      </c>
      <c r="N91" s="1" t="s">
        <v>20</v>
      </c>
      <c r="O91" s="1">
        <v>3206.5</v>
      </c>
      <c r="P91" s="1">
        <v>96.2</v>
      </c>
      <c r="Q91" s="1">
        <v>3302.7</v>
      </c>
      <c r="R91" s="1">
        <v>3300</v>
      </c>
      <c r="S91" s="98">
        <v>2.7</v>
      </c>
      <c r="T91" s="15" t="s">
        <v>266</v>
      </c>
    </row>
    <row r="92" spans="1:20">
      <c r="A92" s="116">
        <v>83</v>
      </c>
      <c r="B92" s="111">
        <v>2490</v>
      </c>
      <c r="C92" s="99" t="s">
        <v>282</v>
      </c>
      <c r="D92" s="120" t="s">
        <v>87</v>
      </c>
      <c r="F92" s="99" t="s">
        <v>282</v>
      </c>
      <c r="G92" s="14">
        <v>2490</v>
      </c>
      <c r="H92" s="99" t="s">
        <v>181</v>
      </c>
      <c r="I92" s="99" t="s">
        <v>283</v>
      </c>
      <c r="J92" s="99">
        <v>6.99</v>
      </c>
      <c r="K92" s="99">
        <v>5013</v>
      </c>
      <c r="L92" s="99">
        <v>35040.870000000003</v>
      </c>
      <c r="M92" s="99">
        <v>2796</v>
      </c>
      <c r="N92" s="99" t="s">
        <v>20</v>
      </c>
      <c r="O92" s="99">
        <v>37836.870000000003</v>
      </c>
      <c r="P92" s="99">
        <v>1135.1099999999999</v>
      </c>
      <c r="Q92" s="99">
        <v>38971.980000000003</v>
      </c>
      <c r="R92" s="99">
        <v>38970</v>
      </c>
      <c r="S92" s="100">
        <v>1.98</v>
      </c>
      <c r="T92" s="14" t="s">
        <v>266</v>
      </c>
    </row>
    <row r="93" spans="1:20">
      <c r="A93" s="116">
        <v>84</v>
      </c>
      <c r="B93" s="5">
        <v>2491</v>
      </c>
      <c r="C93" s="1" t="s">
        <v>284</v>
      </c>
      <c r="D93" s="7" t="s">
        <v>17</v>
      </c>
      <c r="F93" s="1" t="s">
        <v>284</v>
      </c>
      <c r="G93" s="15">
        <v>2491</v>
      </c>
      <c r="H93" s="1" t="s">
        <v>247</v>
      </c>
      <c r="I93" s="1" t="s">
        <v>285</v>
      </c>
      <c r="J93" s="1">
        <v>5.31</v>
      </c>
      <c r="K93" s="1">
        <v>5013</v>
      </c>
      <c r="L93" s="1">
        <v>26619.03</v>
      </c>
      <c r="M93" s="1">
        <v>2124</v>
      </c>
      <c r="N93" s="1">
        <v>1800</v>
      </c>
      <c r="O93" s="1">
        <v>30543.03</v>
      </c>
      <c r="P93" s="1">
        <v>916.29</v>
      </c>
      <c r="Q93" s="1">
        <v>31459.32</v>
      </c>
      <c r="R93" s="1">
        <v>31450</v>
      </c>
      <c r="S93" s="98">
        <v>9.32</v>
      </c>
      <c r="T93" s="15" t="s">
        <v>266</v>
      </c>
    </row>
    <row r="94" spans="1:20">
      <c r="A94" s="116">
        <v>85</v>
      </c>
      <c r="B94" s="111">
        <v>2492</v>
      </c>
      <c r="C94" s="99" t="s">
        <v>286</v>
      </c>
      <c r="D94" s="120" t="s">
        <v>26</v>
      </c>
      <c r="F94" s="99" t="s">
        <v>286</v>
      </c>
      <c r="G94" s="14">
        <v>2492</v>
      </c>
      <c r="H94" s="99" t="s">
        <v>279</v>
      </c>
      <c r="I94" s="99" t="s">
        <v>287</v>
      </c>
      <c r="J94" s="99">
        <v>1.669</v>
      </c>
      <c r="K94" s="99">
        <v>5013</v>
      </c>
      <c r="L94" s="99">
        <v>8366.7000000000007</v>
      </c>
      <c r="M94" s="99">
        <v>1250</v>
      </c>
      <c r="N94" s="99" t="s">
        <v>20</v>
      </c>
      <c r="O94" s="99">
        <v>9616.7000000000007</v>
      </c>
      <c r="P94" s="99">
        <v>288.5</v>
      </c>
      <c r="Q94" s="99">
        <v>9905.2000000000007</v>
      </c>
      <c r="R94" s="99">
        <v>9900</v>
      </c>
      <c r="S94" s="100">
        <v>5.2</v>
      </c>
      <c r="T94" s="14" t="s">
        <v>266</v>
      </c>
    </row>
    <row r="95" spans="1:20">
      <c r="A95" s="116">
        <v>86</v>
      </c>
      <c r="B95" s="5">
        <v>2493</v>
      </c>
      <c r="C95" s="1" t="s">
        <v>288</v>
      </c>
      <c r="D95" s="7" t="s">
        <v>31</v>
      </c>
      <c r="F95" s="1" t="s">
        <v>288</v>
      </c>
      <c r="G95" s="15">
        <v>2493</v>
      </c>
      <c r="H95" s="1" t="s">
        <v>27</v>
      </c>
      <c r="I95" s="1" t="s">
        <v>289</v>
      </c>
      <c r="J95" s="1">
        <v>0.8</v>
      </c>
      <c r="K95" s="1">
        <v>5013</v>
      </c>
      <c r="L95" s="1">
        <v>4010.4</v>
      </c>
      <c r="M95" s="1">
        <v>900</v>
      </c>
      <c r="N95" s="1" t="s">
        <v>20</v>
      </c>
      <c r="O95" s="1">
        <v>4910.3999999999996</v>
      </c>
      <c r="P95" s="1">
        <v>147.31</v>
      </c>
      <c r="Q95" s="1">
        <v>5057.71</v>
      </c>
      <c r="R95" s="1">
        <v>5050</v>
      </c>
      <c r="S95" s="98">
        <v>7.71</v>
      </c>
      <c r="T95" s="15" t="s">
        <v>266</v>
      </c>
    </row>
    <row r="96" spans="1:20">
      <c r="A96" s="116">
        <v>87</v>
      </c>
      <c r="B96" s="111">
        <v>2494</v>
      </c>
      <c r="C96" s="99" t="s">
        <v>290</v>
      </c>
      <c r="D96" s="120" t="s">
        <v>35</v>
      </c>
      <c r="F96" s="99" t="s">
        <v>290</v>
      </c>
      <c r="G96" s="14">
        <v>2494</v>
      </c>
      <c r="H96" s="99" t="s">
        <v>27</v>
      </c>
      <c r="I96" s="99" t="s">
        <v>291</v>
      </c>
      <c r="J96" s="99">
        <v>1.52</v>
      </c>
      <c r="K96" s="99">
        <v>5013</v>
      </c>
      <c r="L96" s="99">
        <v>7619.76</v>
      </c>
      <c r="M96" s="99">
        <v>1300</v>
      </c>
      <c r="N96" s="99" t="s">
        <v>20</v>
      </c>
      <c r="O96" s="99">
        <v>8919.76</v>
      </c>
      <c r="P96" s="99">
        <v>267.58999999999997</v>
      </c>
      <c r="Q96" s="99">
        <v>9187.35</v>
      </c>
      <c r="R96" s="99">
        <v>9180</v>
      </c>
      <c r="S96" s="100">
        <v>7.35</v>
      </c>
      <c r="T96" s="14" t="s">
        <v>266</v>
      </c>
    </row>
    <row r="97" spans="1:20">
      <c r="A97" s="116">
        <v>88</v>
      </c>
      <c r="B97" s="5">
        <v>2495</v>
      </c>
      <c r="C97" s="1" t="s">
        <v>292</v>
      </c>
      <c r="D97" s="7" t="s">
        <v>38</v>
      </c>
      <c r="F97" s="1" t="s">
        <v>292</v>
      </c>
      <c r="G97" s="15">
        <v>2495</v>
      </c>
      <c r="H97" s="1" t="s">
        <v>22</v>
      </c>
      <c r="I97" s="1" t="s">
        <v>293</v>
      </c>
      <c r="J97" s="1">
        <v>1.47</v>
      </c>
      <c r="K97" s="1">
        <v>5013</v>
      </c>
      <c r="L97" s="1">
        <v>7369.11</v>
      </c>
      <c r="M97" s="1">
        <v>1300</v>
      </c>
      <c r="N97" s="1" t="s">
        <v>20</v>
      </c>
      <c r="O97" s="1">
        <v>8669.11</v>
      </c>
      <c r="P97" s="1">
        <v>260.07</v>
      </c>
      <c r="Q97" s="1">
        <v>8929.18</v>
      </c>
      <c r="R97" s="1">
        <v>8930</v>
      </c>
      <c r="S97" s="98">
        <v>-0.82</v>
      </c>
      <c r="T97" s="15" t="s">
        <v>266</v>
      </c>
    </row>
    <row r="98" spans="1:20">
      <c r="A98" s="116">
        <v>89</v>
      </c>
      <c r="B98" s="111">
        <v>2496</v>
      </c>
      <c r="C98" s="99" t="s">
        <v>294</v>
      </c>
      <c r="D98" s="120" t="s">
        <v>31</v>
      </c>
      <c r="F98" s="99" t="s">
        <v>294</v>
      </c>
      <c r="G98" s="14">
        <v>2496</v>
      </c>
      <c r="H98" s="99" t="s">
        <v>295</v>
      </c>
      <c r="I98" s="99" t="s">
        <v>296</v>
      </c>
      <c r="J98" s="99">
        <v>15.23</v>
      </c>
      <c r="K98" s="99">
        <v>5013</v>
      </c>
      <c r="L98" s="99">
        <v>76347.990000000005</v>
      </c>
      <c r="M98" s="99">
        <v>6092</v>
      </c>
      <c r="N98" s="99" t="s">
        <v>20</v>
      </c>
      <c r="O98" s="99">
        <v>82439.990000000005</v>
      </c>
      <c r="P98" s="99">
        <v>2473.1999999999998</v>
      </c>
      <c r="Q98" s="99">
        <v>84913.19</v>
      </c>
      <c r="R98" s="99">
        <v>84900</v>
      </c>
      <c r="S98" s="100">
        <v>13.19</v>
      </c>
      <c r="T98" s="14" t="s">
        <v>266</v>
      </c>
    </row>
    <row r="99" spans="1:20">
      <c r="A99" s="116">
        <v>90</v>
      </c>
      <c r="B99" s="5">
        <v>2497</v>
      </c>
      <c r="C99" s="1" t="s">
        <v>297</v>
      </c>
      <c r="D99" s="7" t="s">
        <v>45</v>
      </c>
      <c r="F99" s="1" t="s">
        <v>297</v>
      </c>
      <c r="G99" s="15">
        <v>2497</v>
      </c>
      <c r="H99" s="1" t="s">
        <v>53</v>
      </c>
      <c r="I99" s="1" t="s">
        <v>298</v>
      </c>
      <c r="J99" s="1">
        <v>5</v>
      </c>
      <c r="K99" s="1">
        <v>5013</v>
      </c>
      <c r="L99" s="1">
        <v>25065</v>
      </c>
      <c r="M99" s="1">
        <v>2000</v>
      </c>
      <c r="N99" s="1" t="s">
        <v>20</v>
      </c>
      <c r="O99" s="1">
        <v>27065</v>
      </c>
      <c r="P99" s="1">
        <v>811.95</v>
      </c>
      <c r="Q99" s="1">
        <v>27876.95</v>
      </c>
      <c r="R99" s="1">
        <v>27870</v>
      </c>
      <c r="S99" s="98">
        <v>6.95</v>
      </c>
      <c r="T99" s="15" t="s">
        <v>266</v>
      </c>
    </row>
    <row r="100" spans="1:20">
      <c r="A100" s="116">
        <v>91</v>
      </c>
      <c r="B100" s="111">
        <v>2498</v>
      </c>
      <c r="C100" s="99" t="s">
        <v>299</v>
      </c>
      <c r="D100" s="120" t="s">
        <v>48</v>
      </c>
      <c r="F100" s="99" t="s">
        <v>299</v>
      </c>
      <c r="G100" s="14">
        <v>2498</v>
      </c>
      <c r="H100" s="99" t="s">
        <v>181</v>
      </c>
      <c r="I100" s="99" t="s">
        <v>300</v>
      </c>
      <c r="J100" s="99">
        <v>5.5</v>
      </c>
      <c r="K100" s="99">
        <v>5013</v>
      </c>
      <c r="L100" s="99">
        <v>27571.5</v>
      </c>
      <c r="M100" s="99">
        <v>2200</v>
      </c>
      <c r="N100" s="99" t="s">
        <v>20</v>
      </c>
      <c r="O100" s="99">
        <v>29771.5</v>
      </c>
      <c r="P100" s="99">
        <v>893.15</v>
      </c>
      <c r="Q100" s="99">
        <v>30664.65</v>
      </c>
      <c r="R100" s="99">
        <v>30660</v>
      </c>
      <c r="S100" s="100">
        <v>4.6500000000000004</v>
      </c>
      <c r="T100" s="14" t="s">
        <v>266</v>
      </c>
    </row>
    <row r="101" spans="1:20">
      <c r="A101" s="116">
        <v>92</v>
      </c>
      <c r="B101" s="5">
        <v>2499</v>
      </c>
      <c r="C101" s="1" t="s">
        <v>301</v>
      </c>
      <c r="D101" s="7" t="s">
        <v>52</v>
      </c>
      <c r="F101" s="1" t="s">
        <v>301</v>
      </c>
      <c r="G101" s="15">
        <v>2499</v>
      </c>
      <c r="H101" s="1" t="s">
        <v>27</v>
      </c>
      <c r="I101" s="1" t="s">
        <v>302</v>
      </c>
      <c r="J101" s="1">
        <v>3.31</v>
      </c>
      <c r="K101" s="1">
        <v>5013</v>
      </c>
      <c r="L101" s="1">
        <v>16593.03</v>
      </c>
      <c r="M101" s="1">
        <v>1324</v>
      </c>
      <c r="N101" s="1" t="s">
        <v>20</v>
      </c>
      <c r="O101" s="1">
        <v>17917.03</v>
      </c>
      <c r="P101" s="1">
        <v>537.51</v>
      </c>
      <c r="Q101" s="1">
        <v>18454.54</v>
      </c>
      <c r="R101" s="1">
        <v>18454</v>
      </c>
      <c r="S101" s="98">
        <v>0.54</v>
      </c>
      <c r="T101" s="15" t="s">
        <v>266</v>
      </c>
    </row>
    <row r="102" spans="1:20">
      <c r="A102" s="116">
        <v>93</v>
      </c>
      <c r="B102" s="111">
        <v>2500</v>
      </c>
      <c r="C102" s="99" t="s">
        <v>303</v>
      </c>
      <c r="D102" s="120" t="s">
        <v>57</v>
      </c>
      <c r="F102" s="99" t="s">
        <v>303</v>
      </c>
      <c r="G102" s="14">
        <v>2500</v>
      </c>
      <c r="H102" s="99" t="s">
        <v>271</v>
      </c>
      <c r="I102" s="99" t="s">
        <v>304</v>
      </c>
      <c r="J102" s="99">
        <v>0.93</v>
      </c>
      <c r="K102" s="99">
        <v>5013</v>
      </c>
      <c r="L102" s="99">
        <v>4662.09</v>
      </c>
      <c r="M102" s="99">
        <v>900</v>
      </c>
      <c r="N102" s="99" t="s">
        <v>20</v>
      </c>
      <c r="O102" s="99">
        <v>5562.09</v>
      </c>
      <c r="P102" s="99">
        <v>166.86</v>
      </c>
      <c r="Q102" s="99">
        <v>5728.95</v>
      </c>
      <c r="R102" s="99">
        <v>5700</v>
      </c>
      <c r="S102" s="100">
        <v>28.95</v>
      </c>
      <c r="T102" s="14" t="s">
        <v>266</v>
      </c>
    </row>
    <row r="103" spans="1:20">
      <c r="A103" s="116">
        <v>94</v>
      </c>
      <c r="B103" s="5">
        <v>2501</v>
      </c>
      <c r="C103" s="1" t="s">
        <v>305</v>
      </c>
      <c r="D103" s="7" t="s">
        <v>57</v>
      </c>
      <c r="F103" s="1" t="s">
        <v>305</v>
      </c>
      <c r="G103" s="15">
        <v>2501</v>
      </c>
      <c r="H103" s="1" t="s">
        <v>22</v>
      </c>
      <c r="I103" s="1" t="s">
        <v>306</v>
      </c>
      <c r="J103" s="1">
        <v>2.85</v>
      </c>
      <c r="K103" s="1">
        <v>5013</v>
      </c>
      <c r="L103" s="1">
        <v>14287.05</v>
      </c>
      <c r="M103" s="1">
        <v>1200</v>
      </c>
      <c r="N103" s="1" t="s">
        <v>20</v>
      </c>
      <c r="O103" s="1">
        <v>15487.05</v>
      </c>
      <c r="P103" s="1">
        <v>464.61</v>
      </c>
      <c r="Q103" s="1">
        <v>15951.66</v>
      </c>
      <c r="R103" s="1">
        <v>15950</v>
      </c>
      <c r="S103" s="98">
        <v>1.66</v>
      </c>
      <c r="T103" s="15" t="s">
        <v>266</v>
      </c>
    </row>
    <row r="104" spans="1:20">
      <c r="A104" s="116">
        <v>95</v>
      </c>
      <c r="B104" s="111">
        <v>2502</v>
      </c>
      <c r="C104" s="99" t="s">
        <v>307</v>
      </c>
      <c r="D104" s="120" t="s">
        <v>62</v>
      </c>
      <c r="F104" s="99" t="s">
        <v>307</v>
      </c>
      <c r="G104" s="14">
        <v>2502</v>
      </c>
      <c r="H104" s="99" t="s">
        <v>27</v>
      </c>
      <c r="I104" s="99" t="s">
        <v>308</v>
      </c>
      <c r="J104" s="99">
        <v>1.53</v>
      </c>
      <c r="K104" s="99">
        <v>5013</v>
      </c>
      <c r="L104" s="99">
        <v>7669.89</v>
      </c>
      <c r="M104" s="99">
        <v>1300</v>
      </c>
      <c r="N104" s="99">
        <v>100</v>
      </c>
      <c r="O104" s="99">
        <v>9069.89</v>
      </c>
      <c r="P104" s="99">
        <v>272.10000000000002</v>
      </c>
      <c r="Q104" s="99">
        <v>9341.99</v>
      </c>
      <c r="R104" s="99">
        <v>9340</v>
      </c>
      <c r="S104" s="100">
        <v>1.99</v>
      </c>
      <c r="T104" s="14" t="s">
        <v>266</v>
      </c>
    </row>
    <row r="105" spans="1:20">
      <c r="A105" s="116">
        <v>96</v>
      </c>
      <c r="B105" s="5">
        <v>2503</v>
      </c>
      <c r="C105" s="1" t="s">
        <v>309</v>
      </c>
      <c r="D105" s="7" t="s">
        <v>65</v>
      </c>
      <c r="F105" s="1" t="s">
        <v>309</v>
      </c>
      <c r="G105" s="15">
        <v>2503</v>
      </c>
      <c r="H105" s="1" t="s">
        <v>310</v>
      </c>
      <c r="I105" s="1" t="s">
        <v>311</v>
      </c>
      <c r="J105" s="1">
        <v>3.35</v>
      </c>
      <c r="K105" s="1">
        <v>5013</v>
      </c>
      <c r="L105" s="1">
        <v>16793.55</v>
      </c>
      <c r="M105" s="1">
        <v>1340</v>
      </c>
      <c r="N105" s="1">
        <v>200</v>
      </c>
      <c r="O105" s="1">
        <v>18333.55</v>
      </c>
      <c r="P105" s="1">
        <v>550.01</v>
      </c>
      <c r="Q105" s="1">
        <v>18883.560000000001</v>
      </c>
      <c r="R105" s="1">
        <v>18880</v>
      </c>
      <c r="S105" s="98">
        <v>3.56</v>
      </c>
      <c r="T105" s="15" t="s">
        <v>266</v>
      </c>
    </row>
    <row r="106" spans="1:20">
      <c r="A106" s="116">
        <v>97</v>
      </c>
      <c r="B106" s="111">
        <v>2504</v>
      </c>
      <c r="C106" s="99" t="s">
        <v>312</v>
      </c>
      <c r="D106" s="120" t="s">
        <v>69</v>
      </c>
      <c r="F106" s="99" t="s">
        <v>312</v>
      </c>
      <c r="G106" s="14">
        <v>2504</v>
      </c>
      <c r="H106" s="99" t="s">
        <v>22</v>
      </c>
      <c r="I106" s="99" t="s">
        <v>313</v>
      </c>
      <c r="J106" s="99">
        <v>2.5099999999999998</v>
      </c>
      <c r="K106" s="99">
        <v>5013</v>
      </c>
      <c r="L106" s="99">
        <v>12582.63</v>
      </c>
      <c r="M106" s="99">
        <v>1500</v>
      </c>
      <c r="N106" s="99" t="s">
        <v>20</v>
      </c>
      <c r="O106" s="99">
        <v>14082.63</v>
      </c>
      <c r="P106" s="99">
        <v>422.48</v>
      </c>
      <c r="Q106" s="99">
        <v>14505.11</v>
      </c>
      <c r="R106" s="99">
        <v>14500</v>
      </c>
      <c r="S106" s="100">
        <v>5.1100000000000003</v>
      </c>
      <c r="T106" s="14" t="s">
        <v>266</v>
      </c>
    </row>
    <row r="107" spans="1:20">
      <c r="A107" s="116">
        <v>98</v>
      </c>
      <c r="B107" s="5">
        <v>2505</v>
      </c>
      <c r="C107" s="1" t="s">
        <v>315</v>
      </c>
      <c r="D107" s="7" t="s">
        <v>38</v>
      </c>
      <c r="F107" s="1" t="s">
        <v>315</v>
      </c>
      <c r="G107" s="15">
        <v>2505</v>
      </c>
      <c r="H107" s="1" t="s">
        <v>316</v>
      </c>
      <c r="I107" s="1" t="s">
        <v>317</v>
      </c>
      <c r="J107" s="1">
        <v>11.22</v>
      </c>
      <c r="K107" s="1">
        <v>5030</v>
      </c>
      <c r="L107" s="1">
        <v>56436.6</v>
      </c>
      <c r="M107" s="1">
        <v>4488</v>
      </c>
      <c r="N107" s="1" t="s">
        <v>20</v>
      </c>
      <c r="O107" s="1">
        <v>60924.6</v>
      </c>
      <c r="P107" s="1">
        <v>1827.74</v>
      </c>
      <c r="Q107" s="1">
        <v>62752.34</v>
      </c>
      <c r="R107" s="1">
        <v>62750</v>
      </c>
      <c r="S107" s="98">
        <v>2.34</v>
      </c>
      <c r="T107" s="15" t="s">
        <v>314</v>
      </c>
    </row>
    <row r="108" spans="1:20">
      <c r="A108" s="116">
        <v>99</v>
      </c>
      <c r="B108" s="111">
        <v>2506</v>
      </c>
      <c r="C108" s="99" t="s">
        <v>20</v>
      </c>
      <c r="D108" s="120"/>
      <c r="F108" s="99" t="s">
        <v>20</v>
      </c>
      <c r="G108" s="14">
        <v>2506</v>
      </c>
      <c r="H108" s="99" t="s">
        <v>109</v>
      </c>
      <c r="I108" s="99" t="s">
        <v>20</v>
      </c>
      <c r="J108" s="99" t="s">
        <v>20</v>
      </c>
      <c r="K108" s="99" t="s">
        <v>20</v>
      </c>
      <c r="L108" s="99" t="s">
        <v>20</v>
      </c>
      <c r="M108" s="99" t="s">
        <v>20</v>
      </c>
      <c r="N108" s="99" t="s">
        <v>20</v>
      </c>
      <c r="O108" s="99" t="s">
        <v>20</v>
      </c>
      <c r="P108" s="99" t="s">
        <v>20</v>
      </c>
      <c r="Q108" s="99" t="s">
        <v>20</v>
      </c>
      <c r="R108" s="99" t="s">
        <v>20</v>
      </c>
      <c r="S108" s="100" t="s">
        <v>20</v>
      </c>
      <c r="T108" s="14" t="s">
        <v>109</v>
      </c>
    </row>
    <row r="109" spans="1:20">
      <c r="A109" s="116">
        <v>100</v>
      </c>
      <c r="B109" s="5">
        <v>2507</v>
      </c>
      <c r="C109" s="1" t="s">
        <v>318</v>
      </c>
      <c r="D109" s="7" t="s">
        <v>62</v>
      </c>
      <c r="F109" s="1" t="s">
        <v>318</v>
      </c>
      <c r="G109" s="15">
        <v>2507</v>
      </c>
      <c r="H109" s="1" t="s">
        <v>27</v>
      </c>
      <c r="I109" s="1" t="s">
        <v>319</v>
      </c>
      <c r="J109" s="1">
        <v>15.56</v>
      </c>
      <c r="K109" s="1">
        <v>5003</v>
      </c>
      <c r="L109" s="1">
        <v>77846.679999999993</v>
      </c>
      <c r="M109" s="1">
        <v>6224</v>
      </c>
      <c r="N109" s="1" t="s">
        <v>20</v>
      </c>
      <c r="O109" s="1">
        <v>84070.68</v>
      </c>
      <c r="P109" s="1">
        <v>2522.12</v>
      </c>
      <c r="Q109" s="1">
        <v>86592.8</v>
      </c>
      <c r="R109" s="1">
        <v>86590</v>
      </c>
      <c r="S109" s="98">
        <v>2.8</v>
      </c>
      <c r="T109" s="15" t="s">
        <v>314</v>
      </c>
    </row>
    <row r="110" spans="1:20">
      <c r="A110" s="116">
        <v>101</v>
      </c>
      <c r="B110" s="111">
        <v>2508</v>
      </c>
      <c r="C110" s="99" t="s">
        <v>243</v>
      </c>
      <c r="D110" s="120" t="s">
        <v>84</v>
      </c>
      <c r="F110" s="99" t="s">
        <v>243</v>
      </c>
      <c r="G110" s="14">
        <v>2508</v>
      </c>
      <c r="H110" s="99" t="s">
        <v>320</v>
      </c>
      <c r="I110" s="99" t="s">
        <v>321</v>
      </c>
      <c r="J110" s="99">
        <v>18.309999999999999</v>
      </c>
      <c r="K110" s="99">
        <v>5003</v>
      </c>
      <c r="L110" s="99">
        <v>91604.93</v>
      </c>
      <c r="M110" s="99">
        <v>7764</v>
      </c>
      <c r="N110" s="99">
        <v>150</v>
      </c>
      <c r="O110" s="99">
        <v>99518.93</v>
      </c>
      <c r="P110" s="99">
        <v>2985.57</v>
      </c>
      <c r="Q110" s="99">
        <v>102504.5</v>
      </c>
      <c r="R110" s="99">
        <v>102500</v>
      </c>
      <c r="S110" s="100">
        <v>4.5</v>
      </c>
      <c r="T110" s="14" t="s">
        <v>314</v>
      </c>
    </row>
    <row r="111" spans="1:20">
      <c r="A111" s="116">
        <v>102</v>
      </c>
      <c r="B111" s="5">
        <v>2509</v>
      </c>
      <c r="C111" s="1" t="s">
        <v>243</v>
      </c>
      <c r="D111" s="7" t="s">
        <v>87</v>
      </c>
      <c r="F111" s="1" t="s">
        <v>243</v>
      </c>
      <c r="G111" s="15">
        <v>2509</v>
      </c>
      <c r="H111" s="1" t="s">
        <v>22</v>
      </c>
      <c r="I111" s="1" t="s">
        <v>322</v>
      </c>
      <c r="J111" s="1">
        <v>4.04</v>
      </c>
      <c r="K111" s="1">
        <v>5003</v>
      </c>
      <c r="L111" s="1">
        <v>20212.12</v>
      </c>
      <c r="M111" s="1">
        <v>2800</v>
      </c>
      <c r="N111" s="1" t="s">
        <v>20</v>
      </c>
      <c r="O111" s="1">
        <v>23012.12</v>
      </c>
      <c r="P111" s="1">
        <v>690.36</v>
      </c>
      <c r="Q111" s="1">
        <v>23702.48</v>
      </c>
      <c r="R111" s="1">
        <v>23700</v>
      </c>
      <c r="S111" s="98">
        <v>2.48</v>
      </c>
      <c r="T111" s="15" t="s">
        <v>314</v>
      </c>
    </row>
    <row r="112" spans="1:20">
      <c r="A112" s="116">
        <v>103</v>
      </c>
      <c r="B112" s="111">
        <v>2510</v>
      </c>
      <c r="C112" s="99" t="s">
        <v>323</v>
      </c>
      <c r="D112" s="120" t="s">
        <v>87</v>
      </c>
      <c r="F112" s="99" t="s">
        <v>323</v>
      </c>
      <c r="G112" s="14">
        <v>2510</v>
      </c>
      <c r="H112" s="99" t="s">
        <v>27</v>
      </c>
      <c r="I112" s="99" t="s">
        <v>324</v>
      </c>
      <c r="J112" s="99">
        <v>1.21</v>
      </c>
      <c r="K112" s="99">
        <v>5003</v>
      </c>
      <c r="L112" s="99">
        <v>6053.63</v>
      </c>
      <c r="M112" s="99">
        <v>1300</v>
      </c>
      <c r="N112" s="99" t="s">
        <v>20</v>
      </c>
      <c r="O112" s="99">
        <v>7353.63</v>
      </c>
      <c r="P112" s="99">
        <v>220.61</v>
      </c>
      <c r="Q112" s="99">
        <v>7574.24</v>
      </c>
      <c r="R112" s="99">
        <v>7570</v>
      </c>
      <c r="S112" s="100">
        <v>4.24</v>
      </c>
      <c r="T112" s="14" t="s">
        <v>314</v>
      </c>
    </row>
    <row r="113" spans="1:20">
      <c r="A113" s="116">
        <v>104</v>
      </c>
      <c r="B113" s="5">
        <v>2511</v>
      </c>
      <c r="C113" s="1" t="s">
        <v>325</v>
      </c>
      <c r="D113" s="7" t="s">
        <v>17</v>
      </c>
      <c r="F113" s="1" t="s">
        <v>325</v>
      </c>
      <c r="G113" s="15">
        <v>2511</v>
      </c>
      <c r="H113" s="1" t="s">
        <v>271</v>
      </c>
      <c r="I113" s="1" t="s">
        <v>326</v>
      </c>
      <c r="J113" s="1">
        <v>5.67</v>
      </c>
      <c r="K113" s="1">
        <v>5003</v>
      </c>
      <c r="L113" s="1">
        <v>28367.01</v>
      </c>
      <c r="M113" s="1">
        <v>3128</v>
      </c>
      <c r="N113" s="1" t="s">
        <v>20</v>
      </c>
      <c r="O113" s="1">
        <v>31495.01</v>
      </c>
      <c r="P113" s="1">
        <v>944.85</v>
      </c>
      <c r="Q113" s="1">
        <v>32439.86</v>
      </c>
      <c r="R113" s="1">
        <v>32400</v>
      </c>
      <c r="S113" s="98">
        <v>39.86</v>
      </c>
      <c r="T113" s="15" t="s">
        <v>314</v>
      </c>
    </row>
    <row r="114" spans="1:20">
      <c r="A114" s="116">
        <v>105</v>
      </c>
      <c r="B114" s="111">
        <v>2512</v>
      </c>
      <c r="C114" s="99" t="s">
        <v>327</v>
      </c>
      <c r="D114" s="120" t="s">
        <v>26</v>
      </c>
      <c r="F114" s="99" t="s">
        <v>327</v>
      </c>
      <c r="G114" s="14">
        <v>2512</v>
      </c>
      <c r="H114" s="99" t="s">
        <v>328</v>
      </c>
      <c r="I114" s="99" t="s">
        <v>20</v>
      </c>
      <c r="J114" s="99">
        <v>10</v>
      </c>
      <c r="K114" s="99">
        <v>5003</v>
      </c>
      <c r="L114" s="99">
        <v>50030</v>
      </c>
      <c r="M114" s="99">
        <v>4000</v>
      </c>
      <c r="N114" s="99" t="s">
        <v>20</v>
      </c>
      <c r="O114" s="99">
        <v>54030</v>
      </c>
      <c r="P114" s="99">
        <v>1620.9</v>
      </c>
      <c r="Q114" s="99">
        <v>55650.9</v>
      </c>
      <c r="R114" s="99">
        <v>55650</v>
      </c>
      <c r="S114" s="100">
        <v>0.9</v>
      </c>
      <c r="T114" s="14" t="s">
        <v>314</v>
      </c>
    </row>
    <row r="115" spans="1:20">
      <c r="A115" s="116">
        <v>106</v>
      </c>
      <c r="B115" s="5">
        <v>2513</v>
      </c>
      <c r="C115" s="1" t="s">
        <v>329</v>
      </c>
      <c r="D115" s="7" t="s">
        <v>31</v>
      </c>
      <c r="F115" s="1" t="s">
        <v>329</v>
      </c>
      <c r="G115" s="15">
        <v>2513</v>
      </c>
      <c r="H115" s="1"/>
      <c r="I115" s="1" t="s">
        <v>330</v>
      </c>
      <c r="J115" s="1">
        <v>2.25</v>
      </c>
      <c r="K115" s="1">
        <v>5003</v>
      </c>
      <c r="L115" s="1">
        <v>11256.75</v>
      </c>
      <c r="M115" s="1">
        <v>1400</v>
      </c>
      <c r="N115" s="1" t="s">
        <v>20</v>
      </c>
      <c r="O115" s="1">
        <v>12656.75</v>
      </c>
      <c r="P115" s="1">
        <v>379.7</v>
      </c>
      <c r="Q115" s="1">
        <v>13036.45</v>
      </c>
      <c r="R115" s="1">
        <v>13000</v>
      </c>
      <c r="S115" s="98">
        <v>36.450000000000003</v>
      </c>
      <c r="T115" s="15" t="s">
        <v>314</v>
      </c>
    </row>
    <row r="116" spans="1:20">
      <c r="A116" s="116">
        <v>107</v>
      </c>
      <c r="B116" s="111">
        <v>2514</v>
      </c>
      <c r="C116" s="99" t="s">
        <v>331</v>
      </c>
      <c r="D116" s="120" t="s">
        <v>35</v>
      </c>
      <c r="F116" s="99" t="s">
        <v>331</v>
      </c>
      <c r="G116" s="14">
        <v>2514</v>
      </c>
      <c r="H116" s="99" t="s">
        <v>27</v>
      </c>
      <c r="I116" s="99" t="s">
        <v>332</v>
      </c>
      <c r="J116" s="99">
        <v>2.37</v>
      </c>
      <c r="K116" s="99">
        <v>5003</v>
      </c>
      <c r="L116" s="99">
        <v>11857.11</v>
      </c>
      <c r="M116" s="99">
        <v>1400</v>
      </c>
      <c r="N116" s="99" t="s">
        <v>20</v>
      </c>
      <c r="O116" s="99">
        <v>13257.11</v>
      </c>
      <c r="P116" s="99">
        <v>397.71</v>
      </c>
      <c r="Q116" s="99">
        <v>13654.82</v>
      </c>
      <c r="R116" s="99">
        <v>13650</v>
      </c>
      <c r="S116" s="100">
        <v>4.82</v>
      </c>
      <c r="T116" s="14" t="s">
        <v>314</v>
      </c>
    </row>
    <row r="117" spans="1:20">
      <c r="A117" s="116">
        <v>108</v>
      </c>
      <c r="B117" s="5">
        <v>2515</v>
      </c>
      <c r="C117" s="1" t="s">
        <v>56</v>
      </c>
      <c r="D117" s="7" t="s">
        <v>38</v>
      </c>
      <c r="F117" s="1" t="s">
        <v>56</v>
      </c>
      <c r="G117" s="15">
        <v>2515</v>
      </c>
      <c r="H117" s="1" t="s">
        <v>27</v>
      </c>
      <c r="I117" s="1" t="s">
        <v>333</v>
      </c>
      <c r="J117" s="1">
        <v>6.13</v>
      </c>
      <c r="K117" s="1">
        <v>5003</v>
      </c>
      <c r="L117" s="1">
        <v>30668.39</v>
      </c>
      <c r="M117" s="1">
        <v>2452</v>
      </c>
      <c r="N117" s="1" t="s">
        <v>20</v>
      </c>
      <c r="O117" s="1">
        <v>33120.39</v>
      </c>
      <c r="P117" s="1">
        <v>993.61</v>
      </c>
      <c r="Q117" s="1">
        <v>34114</v>
      </c>
      <c r="R117" s="1">
        <v>34100</v>
      </c>
      <c r="S117" s="98">
        <v>14</v>
      </c>
      <c r="T117" s="15" t="s">
        <v>314</v>
      </c>
    </row>
    <row r="118" spans="1:20">
      <c r="A118" s="116">
        <v>109</v>
      </c>
      <c r="B118" s="111">
        <v>2516</v>
      </c>
      <c r="C118" s="99" t="s">
        <v>334</v>
      </c>
      <c r="D118" s="120" t="s">
        <v>31</v>
      </c>
      <c r="F118" s="99" t="s">
        <v>334</v>
      </c>
      <c r="G118" s="14">
        <v>2516</v>
      </c>
      <c r="H118" s="99" t="s">
        <v>181</v>
      </c>
      <c r="I118" s="99" t="s">
        <v>335</v>
      </c>
      <c r="J118" s="99">
        <v>5.48</v>
      </c>
      <c r="K118" s="99">
        <v>5003</v>
      </c>
      <c r="L118" s="99">
        <v>27416.44</v>
      </c>
      <c r="M118" s="99">
        <v>2192</v>
      </c>
      <c r="N118" s="99" t="s">
        <v>20</v>
      </c>
      <c r="O118" s="99">
        <v>29608.44</v>
      </c>
      <c r="P118" s="99">
        <v>888.25</v>
      </c>
      <c r="Q118" s="99">
        <v>30496.69</v>
      </c>
      <c r="R118" s="99">
        <v>30490</v>
      </c>
      <c r="S118" s="100">
        <v>6.69</v>
      </c>
      <c r="T118" s="14" t="s">
        <v>314</v>
      </c>
    </row>
    <row r="119" spans="1:20">
      <c r="A119" s="116">
        <v>110</v>
      </c>
      <c r="B119" s="5">
        <v>2517</v>
      </c>
      <c r="C119" s="1" t="s">
        <v>336</v>
      </c>
      <c r="D119" s="7" t="s">
        <v>45</v>
      </c>
      <c r="F119" s="1" t="s">
        <v>336</v>
      </c>
      <c r="G119" s="15">
        <v>2517</v>
      </c>
      <c r="H119" s="1" t="s">
        <v>181</v>
      </c>
      <c r="I119" s="1" t="s">
        <v>337</v>
      </c>
      <c r="J119" s="1">
        <v>6.49</v>
      </c>
      <c r="K119" s="1">
        <v>5003</v>
      </c>
      <c r="L119" s="1">
        <v>32469.47</v>
      </c>
      <c r="M119" s="1">
        <v>2596</v>
      </c>
      <c r="N119" s="1" t="s">
        <v>20</v>
      </c>
      <c r="O119" s="1">
        <v>35065.47</v>
      </c>
      <c r="P119" s="1">
        <v>1051.96</v>
      </c>
      <c r="Q119" s="1">
        <v>36117.43</v>
      </c>
      <c r="R119" s="1">
        <v>36100</v>
      </c>
      <c r="S119" s="98">
        <v>17.43</v>
      </c>
      <c r="T119" s="15" t="s">
        <v>314</v>
      </c>
    </row>
    <row r="120" spans="1:20">
      <c r="A120" s="116">
        <v>111</v>
      </c>
      <c r="B120" s="111">
        <v>2518</v>
      </c>
      <c r="C120" s="99" t="s">
        <v>338</v>
      </c>
      <c r="D120" s="120" t="s">
        <v>48</v>
      </c>
      <c r="F120" s="99" t="s">
        <v>338</v>
      </c>
      <c r="G120" s="14">
        <v>2518</v>
      </c>
      <c r="H120" s="99" t="s">
        <v>271</v>
      </c>
      <c r="I120" s="99" t="s">
        <v>339</v>
      </c>
      <c r="J120" s="99">
        <v>2.1800000000000002</v>
      </c>
      <c r="K120" s="99">
        <v>5003</v>
      </c>
      <c r="L120" s="99">
        <v>10906.54</v>
      </c>
      <c r="M120" s="99">
        <v>1500</v>
      </c>
      <c r="N120" s="99" t="s">
        <v>20</v>
      </c>
      <c r="O120" s="99">
        <v>12406.54</v>
      </c>
      <c r="P120" s="99">
        <v>372.2</v>
      </c>
      <c r="Q120" s="99">
        <v>12778.74</v>
      </c>
      <c r="R120" s="99">
        <v>12700</v>
      </c>
      <c r="S120" s="100">
        <v>78.739999999999995</v>
      </c>
      <c r="T120" s="14" t="s">
        <v>314</v>
      </c>
    </row>
    <row r="121" spans="1:20">
      <c r="A121" s="116">
        <v>112</v>
      </c>
      <c r="B121" s="5">
        <v>2519</v>
      </c>
      <c r="C121" s="1" t="s">
        <v>340</v>
      </c>
      <c r="D121" s="7" t="s">
        <v>52</v>
      </c>
      <c r="F121" s="1" t="s">
        <v>340</v>
      </c>
      <c r="G121" s="15">
        <v>2519</v>
      </c>
      <c r="H121" s="1" t="s">
        <v>271</v>
      </c>
      <c r="I121" s="1" t="s">
        <v>341</v>
      </c>
      <c r="J121" s="1">
        <v>2.1800000000000002</v>
      </c>
      <c r="K121" s="1">
        <v>5003</v>
      </c>
      <c r="L121" s="1">
        <v>10906.54</v>
      </c>
      <c r="M121" s="1">
        <v>1500</v>
      </c>
      <c r="N121" s="1" t="s">
        <v>20</v>
      </c>
      <c r="O121" s="1">
        <v>12406.54</v>
      </c>
      <c r="P121" s="1">
        <v>372.2</v>
      </c>
      <c r="Q121" s="1">
        <v>12778.74</v>
      </c>
      <c r="R121" s="1">
        <v>12700</v>
      </c>
      <c r="S121" s="98">
        <v>78.739999999999995</v>
      </c>
      <c r="T121" s="15" t="s">
        <v>314</v>
      </c>
    </row>
    <row r="122" spans="1:20">
      <c r="A122" s="116">
        <v>113</v>
      </c>
      <c r="B122" s="111">
        <v>2520</v>
      </c>
      <c r="C122" s="99" t="s">
        <v>342</v>
      </c>
      <c r="D122" s="120" t="s">
        <v>57</v>
      </c>
      <c r="F122" s="99" t="s">
        <v>342</v>
      </c>
      <c r="G122" s="14">
        <v>2520</v>
      </c>
      <c r="H122" s="99" t="s">
        <v>22</v>
      </c>
      <c r="I122" s="99" t="s">
        <v>343</v>
      </c>
      <c r="J122" s="99">
        <v>2.1</v>
      </c>
      <c r="K122" s="99">
        <v>5003</v>
      </c>
      <c r="L122" s="99">
        <v>10506.3</v>
      </c>
      <c r="M122" s="99">
        <v>1500</v>
      </c>
      <c r="N122" s="99" t="s">
        <v>20</v>
      </c>
      <c r="O122" s="99">
        <v>12006.3</v>
      </c>
      <c r="P122" s="99">
        <v>360.19</v>
      </c>
      <c r="Q122" s="99">
        <v>12366.49</v>
      </c>
      <c r="R122" s="99">
        <v>12300</v>
      </c>
      <c r="S122" s="100">
        <v>66.489999999999995</v>
      </c>
      <c r="T122" s="14" t="s">
        <v>314</v>
      </c>
    </row>
    <row r="123" spans="1:20">
      <c r="A123" s="116">
        <v>114</v>
      </c>
      <c r="B123" s="5">
        <v>2521</v>
      </c>
      <c r="C123" s="1" t="s">
        <v>342</v>
      </c>
      <c r="D123" s="7" t="s">
        <v>57</v>
      </c>
      <c r="F123" s="1" t="s">
        <v>342</v>
      </c>
      <c r="G123" s="15">
        <v>2521</v>
      </c>
      <c r="H123" s="1" t="s">
        <v>344</v>
      </c>
      <c r="I123" s="1" t="s">
        <v>345</v>
      </c>
      <c r="J123" s="1">
        <v>7.7</v>
      </c>
      <c r="K123" s="1">
        <v>5003</v>
      </c>
      <c r="L123" s="1">
        <v>38523.1</v>
      </c>
      <c r="M123" s="1">
        <v>3724</v>
      </c>
      <c r="N123" s="1" t="s">
        <v>20</v>
      </c>
      <c r="O123" s="1">
        <v>42247.1</v>
      </c>
      <c r="P123" s="1">
        <v>1267.4100000000001</v>
      </c>
      <c r="Q123" s="1">
        <v>43514.51</v>
      </c>
      <c r="R123" s="1">
        <v>43000</v>
      </c>
      <c r="S123" s="98">
        <v>514.51</v>
      </c>
      <c r="T123" s="15" t="s">
        <v>314</v>
      </c>
    </row>
    <row r="124" spans="1:20">
      <c r="A124" s="116">
        <v>115</v>
      </c>
      <c r="B124" s="111">
        <v>2522</v>
      </c>
      <c r="C124" s="99" t="s">
        <v>346</v>
      </c>
      <c r="D124" s="120" t="s">
        <v>62</v>
      </c>
      <c r="F124" s="99" t="s">
        <v>346</v>
      </c>
      <c r="G124" s="14">
        <v>2522</v>
      </c>
      <c r="H124" s="99" t="s">
        <v>22</v>
      </c>
      <c r="I124" s="99" t="s">
        <v>347</v>
      </c>
      <c r="J124" s="99">
        <v>2.75</v>
      </c>
      <c r="K124" s="99">
        <v>5003</v>
      </c>
      <c r="L124" s="99">
        <v>13758.25</v>
      </c>
      <c r="M124" s="99">
        <v>1500</v>
      </c>
      <c r="N124" s="99" t="s">
        <v>20</v>
      </c>
      <c r="O124" s="99">
        <v>15258.25</v>
      </c>
      <c r="P124" s="99">
        <v>457.75</v>
      </c>
      <c r="Q124" s="99">
        <v>15716</v>
      </c>
      <c r="R124" s="99">
        <v>15700</v>
      </c>
      <c r="S124" s="100">
        <v>16</v>
      </c>
      <c r="T124" s="14" t="s">
        <v>314</v>
      </c>
    </row>
    <row r="125" spans="1:20">
      <c r="A125" s="116">
        <v>116</v>
      </c>
      <c r="B125" s="5">
        <v>2523</v>
      </c>
      <c r="C125" s="1" t="s">
        <v>348</v>
      </c>
      <c r="D125" s="7" t="s">
        <v>65</v>
      </c>
      <c r="F125" s="1" t="s">
        <v>348</v>
      </c>
      <c r="G125" s="15">
        <v>2523</v>
      </c>
      <c r="H125" s="1" t="s">
        <v>247</v>
      </c>
      <c r="I125" s="1" t="s">
        <v>349</v>
      </c>
      <c r="J125" s="1">
        <v>5.72</v>
      </c>
      <c r="K125" s="1">
        <v>5003</v>
      </c>
      <c r="L125" s="1">
        <v>28617.16</v>
      </c>
      <c r="M125" s="1">
        <v>2288</v>
      </c>
      <c r="N125" s="1">
        <v>1800</v>
      </c>
      <c r="O125" s="1">
        <v>32705.16</v>
      </c>
      <c r="P125" s="1">
        <v>981.15</v>
      </c>
      <c r="Q125" s="1">
        <v>33686.31</v>
      </c>
      <c r="R125" s="1">
        <v>33680</v>
      </c>
      <c r="S125" s="98">
        <v>6.31</v>
      </c>
      <c r="T125" s="15" t="s">
        <v>314</v>
      </c>
    </row>
    <row r="126" spans="1:20">
      <c r="A126" s="116">
        <v>117</v>
      </c>
      <c r="B126" s="111">
        <v>2525</v>
      </c>
      <c r="C126" s="99" t="s">
        <v>56</v>
      </c>
      <c r="D126" s="120" t="s">
        <v>69</v>
      </c>
      <c r="F126" s="99" t="s">
        <v>56</v>
      </c>
      <c r="G126" s="14">
        <v>2525</v>
      </c>
      <c r="H126" s="99" t="s">
        <v>42</v>
      </c>
      <c r="I126" s="99" t="s">
        <v>350</v>
      </c>
      <c r="J126" s="99">
        <v>3.18</v>
      </c>
      <c r="K126" s="99">
        <v>5003</v>
      </c>
      <c r="L126" s="99">
        <v>15909.54</v>
      </c>
      <c r="M126" s="99">
        <v>1272</v>
      </c>
      <c r="N126" s="99">
        <v>200</v>
      </c>
      <c r="O126" s="99">
        <v>17381.54</v>
      </c>
      <c r="P126" s="99">
        <v>521.45000000000005</v>
      </c>
      <c r="Q126" s="99">
        <v>17902.990000000002</v>
      </c>
      <c r="R126" s="99">
        <v>17900</v>
      </c>
      <c r="S126" s="100">
        <v>2.99</v>
      </c>
      <c r="T126" s="14" t="s">
        <v>314</v>
      </c>
    </row>
    <row r="127" spans="1:20">
      <c r="A127" s="116">
        <v>118</v>
      </c>
      <c r="B127" s="5">
        <v>2526</v>
      </c>
      <c r="C127" s="1" t="s">
        <v>56</v>
      </c>
      <c r="D127" s="7" t="s">
        <v>38</v>
      </c>
      <c r="F127" s="1" t="s">
        <v>56</v>
      </c>
      <c r="G127" s="15">
        <v>2526</v>
      </c>
      <c r="H127" s="1" t="s">
        <v>22</v>
      </c>
      <c r="I127" s="1" t="s">
        <v>351</v>
      </c>
      <c r="J127" s="1">
        <v>2.0099999999999998</v>
      </c>
      <c r="K127" s="1">
        <v>5003</v>
      </c>
      <c r="L127" s="1">
        <v>10056.030000000001</v>
      </c>
      <c r="M127" s="1">
        <v>1500</v>
      </c>
      <c r="N127" s="1" t="s">
        <v>20</v>
      </c>
      <c r="O127" s="1">
        <v>11556.03</v>
      </c>
      <c r="P127" s="1">
        <v>346.68</v>
      </c>
      <c r="Q127" s="1">
        <v>11902.71</v>
      </c>
      <c r="R127" s="1">
        <v>11900</v>
      </c>
      <c r="S127" s="98">
        <v>2.71</v>
      </c>
      <c r="T127" s="15" t="s">
        <v>314</v>
      </c>
    </row>
    <row r="128" spans="1:20">
      <c r="A128" s="116">
        <v>119</v>
      </c>
      <c r="B128" s="111">
        <v>2527</v>
      </c>
      <c r="C128" s="99" t="s">
        <v>352</v>
      </c>
      <c r="D128" s="120" t="s">
        <v>76</v>
      </c>
      <c r="F128" s="99" t="s">
        <v>352</v>
      </c>
      <c r="G128" s="14">
        <v>2527</v>
      </c>
      <c r="H128" s="99" t="s">
        <v>271</v>
      </c>
      <c r="I128" s="99" t="s">
        <v>353</v>
      </c>
      <c r="J128" s="99">
        <v>4.28</v>
      </c>
      <c r="K128" s="99">
        <v>5003</v>
      </c>
      <c r="L128" s="99">
        <v>21412.84</v>
      </c>
      <c r="M128" s="99">
        <v>3000</v>
      </c>
      <c r="N128" s="99">
        <v>160</v>
      </c>
      <c r="O128" s="99">
        <v>24572.84</v>
      </c>
      <c r="P128" s="99">
        <v>737.19</v>
      </c>
      <c r="Q128" s="99">
        <v>25310.03</v>
      </c>
      <c r="R128" s="99">
        <v>25300</v>
      </c>
      <c r="S128" s="100">
        <v>10.029999999999999</v>
      </c>
      <c r="T128" s="14" t="s">
        <v>314</v>
      </c>
    </row>
    <row r="129" spans="1:20">
      <c r="A129" s="116">
        <v>120</v>
      </c>
      <c r="B129" s="5">
        <v>2528</v>
      </c>
      <c r="C129" s="1" t="s">
        <v>354</v>
      </c>
      <c r="D129" s="7" t="s">
        <v>62</v>
      </c>
      <c r="F129" s="1" t="s">
        <v>354</v>
      </c>
      <c r="G129" s="15">
        <v>2528</v>
      </c>
      <c r="H129" s="1" t="s">
        <v>355</v>
      </c>
      <c r="I129" s="1" t="s">
        <v>356</v>
      </c>
      <c r="J129" s="1">
        <v>4.5599999999999996</v>
      </c>
      <c r="K129" s="1">
        <v>5003</v>
      </c>
      <c r="L129" s="1">
        <v>22813.68</v>
      </c>
      <c r="M129" s="1">
        <v>1824</v>
      </c>
      <c r="N129" s="1">
        <v>150</v>
      </c>
      <c r="O129" s="1">
        <v>24787.68</v>
      </c>
      <c r="P129" s="1">
        <v>743.63</v>
      </c>
      <c r="Q129" s="1">
        <v>25531.31</v>
      </c>
      <c r="R129" s="1">
        <v>25530</v>
      </c>
      <c r="S129" s="98">
        <v>1.31</v>
      </c>
      <c r="T129" s="15" t="s">
        <v>314</v>
      </c>
    </row>
    <row r="130" spans="1:20">
      <c r="A130" s="116">
        <v>121</v>
      </c>
      <c r="B130" s="111">
        <v>2529</v>
      </c>
      <c r="C130" s="99" t="s">
        <v>357</v>
      </c>
      <c r="D130" s="120" t="s">
        <v>84</v>
      </c>
      <c r="F130" s="99" t="s">
        <v>357</v>
      </c>
      <c r="G130" s="14">
        <v>2529</v>
      </c>
      <c r="H130" s="99" t="s">
        <v>22</v>
      </c>
      <c r="I130" s="99" t="s">
        <v>358</v>
      </c>
      <c r="J130" s="99">
        <v>1.81</v>
      </c>
      <c r="K130" s="99">
        <v>5003</v>
      </c>
      <c r="L130" s="99">
        <v>9055.43</v>
      </c>
      <c r="M130" s="99">
        <v>1300</v>
      </c>
      <c r="N130" s="99" t="s">
        <v>20</v>
      </c>
      <c r="O130" s="99">
        <v>10355.43</v>
      </c>
      <c r="P130" s="99">
        <v>310.66000000000003</v>
      </c>
      <c r="Q130" s="99">
        <v>10666.09</v>
      </c>
      <c r="R130" s="99">
        <v>10660</v>
      </c>
      <c r="S130" s="100">
        <v>6.09</v>
      </c>
      <c r="T130" s="14" t="s">
        <v>314</v>
      </c>
    </row>
    <row r="131" spans="1:20">
      <c r="A131" s="116">
        <v>122</v>
      </c>
      <c r="B131" s="5">
        <v>2530</v>
      </c>
      <c r="C131" s="1" t="s">
        <v>20</v>
      </c>
      <c r="D131" s="7"/>
      <c r="F131" s="1" t="s">
        <v>20</v>
      </c>
      <c r="G131" s="15">
        <v>2530</v>
      </c>
      <c r="H131" s="1" t="s">
        <v>109</v>
      </c>
      <c r="I131" s="1" t="s">
        <v>20</v>
      </c>
      <c r="J131" s="1" t="s">
        <v>20</v>
      </c>
      <c r="K131" s="1" t="s">
        <v>20</v>
      </c>
      <c r="L131" s="1" t="s">
        <v>20</v>
      </c>
      <c r="M131" s="1" t="s">
        <v>20</v>
      </c>
      <c r="N131" s="1" t="s">
        <v>20</v>
      </c>
      <c r="O131" s="1" t="s">
        <v>20</v>
      </c>
      <c r="P131" s="1" t="s">
        <v>20</v>
      </c>
      <c r="Q131" s="1" t="s">
        <v>20</v>
      </c>
      <c r="R131" s="1" t="s">
        <v>20</v>
      </c>
      <c r="S131" s="98" t="s">
        <v>20</v>
      </c>
      <c r="T131" s="15" t="s">
        <v>109</v>
      </c>
    </row>
    <row r="132" spans="1:20">
      <c r="A132" s="116">
        <v>123</v>
      </c>
      <c r="B132" s="111">
        <v>2552</v>
      </c>
      <c r="C132" s="99" t="s">
        <v>359</v>
      </c>
      <c r="D132" s="120" t="s">
        <v>87</v>
      </c>
      <c r="F132" s="99" t="s">
        <v>359</v>
      </c>
      <c r="G132" s="14">
        <v>2552</v>
      </c>
      <c r="H132" s="99" t="s">
        <v>360</v>
      </c>
      <c r="I132" s="99" t="s">
        <v>361</v>
      </c>
      <c r="J132" s="99">
        <v>3.15</v>
      </c>
      <c r="K132" s="99">
        <v>5003</v>
      </c>
      <c r="L132" s="99">
        <v>15759.45</v>
      </c>
      <c r="M132" s="99">
        <v>1200</v>
      </c>
      <c r="N132" s="99" t="s">
        <v>20</v>
      </c>
      <c r="O132" s="99">
        <v>16959.45</v>
      </c>
      <c r="P132" s="99">
        <v>508.78</v>
      </c>
      <c r="Q132" s="99">
        <v>17468.23</v>
      </c>
      <c r="R132" s="99">
        <v>17680</v>
      </c>
      <c r="S132" s="100">
        <v>-211.77</v>
      </c>
      <c r="T132" s="14" t="s">
        <v>314</v>
      </c>
    </row>
    <row r="133" spans="1:20">
      <c r="A133" s="116">
        <v>124</v>
      </c>
      <c r="B133" s="5">
        <v>2553</v>
      </c>
      <c r="C133" s="1" t="s">
        <v>362</v>
      </c>
      <c r="D133" s="7" t="s">
        <v>17</v>
      </c>
      <c r="F133" s="1" t="s">
        <v>362</v>
      </c>
      <c r="G133" s="15">
        <v>2553</v>
      </c>
      <c r="H133" s="1" t="s">
        <v>181</v>
      </c>
      <c r="I133" s="1" t="s">
        <v>363</v>
      </c>
      <c r="J133" s="1">
        <v>13.23</v>
      </c>
      <c r="K133" s="1">
        <v>5003</v>
      </c>
      <c r="L133" s="1">
        <v>66189.69</v>
      </c>
      <c r="M133" s="1">
        <v>5292</v>
      </c>
      <c r="N133" s="1" t="s">
        <v>20</v>
      </c>
      <c r="O133" s="1">
        <v>71481.69</v>
      </c>
      <c r="P133" s="1">
        <v>2144.4499999999998</v>
      </c>
      <c r="Q133" s="1">
        <v>73626.14</v>
      </c>
      <c r="R133" s="1">
        <v>73626</v>
      </c>
      <c r="S133" s="98">
        <v>0.14000000000000001</v>
      </c>
      <c r="T133" s="15" t="s">
        <v>314</v>
      </c>
    </row>
    <row r="134" spans="1:20">
      <c r="A134" s="116">
        <v>125</v>
      </c>
      <c r="B134" s="111">
        <v>2554</v>
      </c>
      <c r="C134" s="99" t="s">
        <v>20</v>
      </c>
      <c r="D134" s="120"/>
      <c r="F134" s="99" t="s">
        <v>20</v>
      </c>
      <c r="G134" s="14">
        <v>2554</v>
      </c>
      <c r="H134" s="99" t="s">
        <v>109</v>
      </c>
      <c r="I134" s="99" t="s">
        <v>20</v>
      </c>
      <c r="J134" s="99" t="s">
        <v>20</v>
      </c>
      <c r="K134" s="99" t="s">
        <v>20</v>
      </c>
      <c r="L134" s="99" t="s">
        <v>20</v>
      </c>
      <c r="M134" s="99" t="s">
        <v>20</v>
      </c>
      <c r="N134" s="99" t="s">
        <v>20</v>
      </c>
      <c r="O134" s="99" t="s">
        <v>20</v>
      </c>
      <c r="P134" s="99" t="s">
        <v>20</v>
      </c>
      <c r="Q134" s="99" t="s">
        <v>20</v>
      </c>
      <c r="R134" s="99" t="s">
        <v>20</v>
      </c>
      <c r="S134" s="100" t="s">
        <v>20</v>
      </c>
      <c r="T134" s="14" t="s">
        <v>109</v>
      </c>
    </row>
    <row r="135" spans="1:20">
      <c r="A135" s="116">
        <v>126</v>
      </c>
      <c r="B135" s="5">
        <v>2555</v>
      </c>
      <c r="C135" s="1" t="s">
        <v>364</v>
      </c>
      <c r="D135" s="7" t="s">
        <v>31</v>
      </c>
      <c r="F135" s="1" t="s">
        <v>364</v>
      </c>
      <c r="G135" s="15">
        <v>2555</v>
      </c>
      <c r="H135" s="1" t="s">
        <v>360</v>
      </c>
      <c r="I135" s="1" t="s">
        <v>365</v>
      </c>
      <c r="J135" s="1">
        <v>1.4</v>
      </c>
      <c r="K135" s="1">
        <v>5003</v>
      </c>
      <c r="L135" s="1">
        <v>7004.2</v>
      </c>
      <c r="M135" s="1">
        <v>1300</v>
      </c>
      <c r="N135" s="1" t="s">
        <v>20</v>
      </c>
      <c r="O135" s="1">
        <v>8304.2000000000007</v>
      </c>
      <c r="P135" s="1">
        <v>249.13</v>
      </c>
      <c r="Q135" s="1">
        <v>8553.33</v>
      </c>
      <c r="R135" s="1">
        <v>8700</v>
      </c>
      <c r="S135" s="98">
        <v>-146.66999999999999</v>
      </c>
      <c r="T135" s="15" t="s">
        <v>314</v>
      </c>
    </row>
    <row r="136" spans="1:20">
      <c r="A136" s="116">
        <v>127</v>
      </c>
      <c r="B136" s="111">
        <v>2556</v>
      </c>
      <c r="C136" s="99" t="s">
        <v>366</v>
      </c>
      <c r="D136" s="120" t="s">
        <v>35</v>
      </c>
      <c r="F136" s="99" t="s">
        <v>366</v>
      </c>
      <c r="G136" s="14">
        <v>2556</v>
      </c>
      <c r="H136" s="99" t="s">
        <v>22</v>
      </c>
      <c r="I136" s="99" t="s">
        <v>367</v>
      </c>
      <c r="J136" s="99">
        <v>7.36</v>
      </c>
      <c r="K136" s="99">
        <v>5003</v>
      </c>
      <c r="L136" s="99">
        <v>36822.080000000002</v>
      </c>
      <c r="M136" s="99">
        <v>4408</v>
      </c>
      <c r="N136" s="99">
        <v>250</v>
      </c>
      <c r="O136" s="99">
        <v>41480.080000000002</v>
      </c>
      <c r="P136" s="99">
        <v>1244.4000000000001</v>
      </c>
      <c r="Q136" s="99">
        <v>42724.480000000003</v>
      </c>
      <c r="R136" s="99">
        <v>42600</v>
      </c>
      <c r="S136" s="100">
        <v>124.48</v>
      </c>
      <c r="T136" s="14" t="s">
        <v>314</v>
      </c>
    </row>
    <row r="137" spans="1:20">
      <c r="A137" s="116">
        <v>128</v>
      </c>
      <c r="B137" s="5">
        <v>2557</v>
      </c>
      <c r="C137" s="1" t="s">
        <v>369</v>
      </c>
      <c r="D137" s="7" t="s">
        <v>38</v>
      </c>
      <c r="F137" s="1" t="s">
        <v>369</v>
      </c>
      <c r="G137" s="15">
        <v>2557</v>
      </c>
      <c r="H137" s="1" t="s">
        <v>27</v>
      </c>
      <c r="I137" s="1" t="s">
        <v>370</v>
      </c>
      <c r="J137" s="1">
        <v>2.09</v>
      </c>
      <c r="K137" s="1">
        <v>5020</v>
      </c>
      <c r="L137" s="1">
        <v>10491.8</v>
      </c>
      <c r="M137" s="1">
        <v>1500</v>
      </c>
      <c r="N137" s="1"/>
      <c r="O137" s="1">
        <v>11991.8</v>
      </c>
      <c r="P137" s="1">
        <v>359.75</v>
      </c>
      <c r="Q137" s="1">
        <v>12351.55</v>
      </c>
      <c r="R137" s="1">
        <v>12350</v>
      </c>
      <c r="S137" s="98">
        <v>1.55</v>
      </c>
      <c r="T137" s="15" t="s">
        <v>368</v>
      </c>
    </row>
    <row r="138" spans="1:20">
      <c r="A138" s="116">
        <v>129</v>
      </c>
      <c r="B138" s="111">
        <v>2558</v>
      </c>
      <c r="C138" s="99" t="s">
        <v>371</v>
      </c>
      <c r="D138" s="120" t="s">
        <v>31</v>
      </c>
      <c r="F138" s="99" t="s">
        <v>371</v>
      </c>
      <c r="G138" s="14">
        <v>2558</v>
      </c>
      <c r="H138" s="99" t="s">
        <v>372</v>
      </c>
      <c r="I138" s="99" t="s">
        <v>373</v>
      </c>
      <c r="J138" s="99">
        <v>2.13</v>
      </c>
      <c r="K138" s="99">
        <v>5020</v>
      </c>
      <c r="L138" s="99">
        <v>10692.6</v>
      </c>
      <c r="M138" s="99">
        <v>1500</v>
      </c>
      <c r="N138" s="99">
        <v>150</v>
      </c>
      <c r="O138" s="99">
        <v>12342.6</v>
      </c>
      <c r="P138" s="99">
        <v>370.28</v>
      </c>
      <c r="Q138" s="99">
        <v>12712.88</v>
      </c>
      <c r="R138" s="99">
        <v>12700</v>
      </c>
      <c r="S138" s="100">
        <v>12.88</v>
      </c>
      <c r="T138" s="14" t="s">
        <v>368</v>
      </c>
    </row>
    <row r="139" spans="1:20">
      <c r="A139" s="116">
        <v>130</v>
      </c>
      <c r="B139" s="5">
        <v>2559</v>
      </c>
      <c r="C139" s="1" t="s">
        <v>374</v>
      </c>
      <c r="D139" s="7" t="s">
        <v>45</v>
      </c>
      <c r="F139" s="1" t="s">
        <v>374</v>
      </c>
      <c r="G139" s="15">
        <v>2559</v>
      </c>
      <c r="H139" s="1" t="s">
        <v>53</v>
      </c>
      <c r="I139" s="1" t="s">
        <v>375</v>
      </c>
      <c r="J139" s="1">
        <v>2.52</v>
      </c>
      <c r="K139" s="1">
        <v>5020</v>
      </c>
      <c r="L139" s="1">
        <v>12550</v>
      </c>
      <c r="M139" s="1">
        <v>1700</v>
      </c>
      <c r="N139" s="1" t="s">
        <v>20</v>
      </c>
      <c r="O139" s="1">
        <v>14250</v>
      </c>
      <c r="P139" s="1">
        <v>427.5</v>
      </c>
      <c r="Q139" s="1">
        <v>14677.5</v>
      </c>
      <c r="R139" s="1">
        <v>14600</v>
      </c>
      <c r="S139" s="98">
        <v>77.5</v>
      </c>
      <c r="T139" s="15" t="s">
        <v>368</v>
      </c>
    </row>
    <row r="140" spans="1:20">
      <c r="A140" s="116">
        <v>131</v>
      </c>
      <c r="B140" s="111">
        <v>2560</v>
      </c>
      <c r="C140" s="99" t="s">
        <v>376</v>
      </c>
      <c r="D140" s="120" t="s">
        <v>48</v>
      </c>
      <c r="F140" s="99" t="s">
        <v>376</v>
      </c>
      <c r="G140" s="14">
        <v>2560</v>
      </c>
      <c r="H140" s="99" t="s">
        <v>271</v>
      </c>
      <c r="I140" s="99" t="s">
        <v>377</v>
      </c>
      <c r="J140" s="99">
        <v>3.23</v>
      </c>
      <c r="K140" s="99">
        <v>5020</v>
      </c>
      <c r="L140" s="99">
        <v>16214.6</v>
      </c>
      <c r="M140" s="99">
        <v>1300</v>
      </c>
      <c r="N140" s="99">
        <v>80</v>
      </c>
      <c r="O140" s="99">
        <v>17594.599999999999</v>
      </c>
      <c r="P140" s="99">
        <v>527.84</v>
      </c>
      <c r="Q140" s="99">
        <v>18122.439999999999</v>
      </c>
      <c r="R140" s="99">
        <v>18100</v>
      </c>
      <c r="S140" s="100">
        <v>22.44</v>
      </c>
      <c r="T140" s="14" t="s">
        <v>368</v>
      </c>
    </row>
    <row r="141" spans="1:20">
      <c r="A141" s="116">
        <v>132</v>
      </c>
      <c r="B141" s="5">
        <v>2561</v>
      </c>
      <c r="C141" s="1" t="s">
        <v>378</v>
      </c>
      <c r="D141" s="7" t="s">
        <v>52</v>
      </c>
      <c r="F141" s="1" t="s">
        <v>378</v>
      </c>
      <c r="G141" s="15">
        <v>2561</v>
      </c>
      <c r="H141" s="1" t="s">
        <v>379</v>
      </c>
      <c r="I141" s="1" t="s">
        <v>380</v>
      </c>
      <c r="J141" s="1">
        <v>1.4</v>
      </c>
      <c r="K141" s="1">
        <v>5020</v>
      </c>
      <c r="L141" s="1">
        <v>7028</v>
      </c>
      <c r="M141" s="1">
        <v>1300</v>
      </c>
      <c r="N141" s="1">
        <v>80</v>
      </c>
      <c r="O141" s="1">
        <v>8408</v>
      </c>
      <c r="P141" s="1">
        <v>252.24</v>
      </c>
      <c r="Q141" s="1">
        <v>8660.24</v>
      </c>
      <c r="R141" s="1">
        <v>8660</v>
      </c>
      <c r="S141" s="98">
        <v>0.24</v>
      </c>
      <c r="T141" s="15" t="s">
        <v>368</v>
      </c>
    </row>
    <row r="142" spans="1:20">
      <c r="A142" s="116">
        <v>133</v>
      </c>
      <c r="B142" s="111">
        <v>2531</v>
      </c>
      <c r="C142" s="99" t="s">
        <v>381</v>
      </c>
      <c r="D142" s="120" t="s">
        <v>57</v>
      </c>
      <c r="F142" s="99" t="s">
        <v>381</v>
      </c>
      <c r="G142" s="14">
        <v>2531</v>
      </c>
      <c r="H142" s="99" t="s">
        <v>360</v>
      </c>
      <c r="I142" s="99" t="s">
        <v>382</v>
      </c>
      <c r="J142" s="99">
        <v>4.5599999999999996</v>
      </c>
      <c r="K142" s="99">
        <v>5020</v>
      </c>
      <c r="L142" s="99">
        <v>22891.200000000001</v>
      </c>
      <c r="M142" s="99">
        <v>1824</v>
      </c>
      <c r="N142" s="99">
        <v>150</v>
      </c>
      <c r="O142" s="99">
        <v>24865.200000000001</v>
      </c>
      <c r="P142" s="99">
        <v>745.96</v>
      </c>
      <c r="Q142" s="99">
        <v>25611.16</v>
      </c>
      <c r="R142" s="99">
        <v>25600</v>
      </c>
      <c r="S142" s="100">
        <v>11.16</v>
      </c>
      <c r="T142" s="14" t="s">
        <v>368</v>
      </c>
    </row>
    <row r="143" spans="1:20">
      <c r="A143" s="116">
        <v>134</v>
      </c>
      <c r="B143" s="5">
        <v>2532</v>
      </c>
      <c r="C143" s="1" t="s">
        <v>383</v>
      </c>
      <c r="D143" s="7" t="s">
        <v>57</v>
      </c>
      <c r="F143" s="1" t="s">
        <v>383</v>
      </c>
      <c r="G143" s="15">
        <v>2532</v>
      </c>
      <c r="H143" s="1" t="s">
        <v>27</v>
      </c>
      <c r="I143" s="1" t="s">
        <v>384</v>
      </c>
      <c r="J143" s="1">
        <v>3.16</v>
      </c>
      <c r="K143" s="1">
        <v>5020</v>
      </c>
      <c r="L143" s="1">
        <v>15863.2</v>
      </c>
      <c r="M143" s="1">
        <v>1264</v>
      </c>
      <c r="N143" s="1" t="s">
        <v>20</v>
      </c>
      <c r="O143" s="1">
        <v>17127.2</v>
      </c>
      <c r="P143" s="1">
        <v>513.82000000000005</v>
      </c>
      <c r="Q143" s="1">
        <v>17641.02</v>
      </c>
      <c r="R143" s="1">
        <v>17600</v>
      </c>
      <c r="S143" s="98">
        <v>41.02</v>
      </c>
      <c r="T143" s="15" t="s">
        <v>368</v>
      </c>
    </row>
    <row r="144" spans="1:20">
      <c r="A144" s="116">
        <v>135</v>
      </c>
      <c r="B144" s="111">
        <v>2533</v>
      </c>
      <c r="C144" s="99" t="s">
        <v>386</v>
      </c>
      <c r="D144" s="120" t="s">
        <v>62</v>
      </c>
      <c r="F144" s="99" t="s">
        <v>386</v>
      </c>
      <c r="G144" s="14">
        <v>2533</v>
      </c>
      <c r="H144" s="99" t="s">
        <v>53</v>
      </c>
      <c r="I144" s="99" t="s">
        <v>387</v>
      </c>
      <c r="J144" s="99">
        <v>2.63</v>
      </c>
      <c r="K144" s="99">
        <v>5041</v>
      </c>
      <c r="L144" s="99">
        <v>13257.83</v>
      </c>
      <c r="M144" s="99">
        <v>1200</v>
      </c>
      <c r="N144" s="99" t="s">
        <v>20</v>
      </c>
      <c r="O144" s="99">
        <v>14457.83</v>
      </c>
      <c r="P144" s="99">
        <v>433.73</v>
      </c>
      <c r="Q144" s="99">
        <v>14891.56</v>
      </c>
      <c r="R144" s="99">
        <v>14890</v>
      </c>
      <c r="S144" s="100">
        <v>1.56</v>
      </c>
      <c r="T144" s="14" t="s">
        <v>385</v>
      </c>
    </row>
    <row r="145" spans="1:20">
      <c r="A145" s="116">
        <v>136</v>
      </c>
      <c r="B145" s="5">
        <v>2562</v>
      </c>
      <c r="C145" s="1" t="s">
        <v>388</v>
      </c>
      <c r="D145" s="7" t="s">
        <v>65</v>
      </c>
      <c r="F145" s="1" t="s">
        <v>388</v>
      </c>
      <c r="G145" s="15">
        <v>2562</v>
      </c>
      <c r="H145" s="1" t="s">
        <v>27</v>
      </c>
      <c r="I145" s="1" t="s">
        <v>389</v>
      </c>
      <c r="J145" s="1">
        <v>1.63</v>
      </c>
      <c r="K145" s="1">
        <v>5041</v>
      </c>
      <c r="L145" s="1">
        <v>8216.83</v>
      </c>
      <c r="M145" s="1">
        <v>1200</v>
      </c>
      <c r="N145" s="1" t="s">
        <v>20</v>
      </c>
      <c r="O145" s="1">
        <v>9416.83</v>
      </c>
      <c r="P145" s="1">
        <v>282.5</v>
      </c>
      <c r="Q145" s="1">
        <v>9699.33</v>
      </c>
      <c r="R145" s="1">
        <v>9700</v>
      </c>
      <c r="S145" s="98">
        <v>-0.67</v>
      </c>
      <c r="T145" s="15" t="s">
        <v>385</v>
      </c>
    </row>
    <row r="146" spans="1:20">
      <c r="A146" s="116">
        <v>137</v>
      </c>
      <c r="B146" s="111">
        <v>2563</v>
      </c>
      <c r="C146" s="99" t="s">
        <v>390</v>
      </c>
      <c r="D146" s="120" t="s">
        <v>69</v>
      </c>
      <c r="F146" s="99" t="s">
        <v>390</v>
      </c>
      <c r="G146" s="14">
        <v>2563</v>
      </c>
      <c r="H146" s="99" t="s">
        <v>22</v>
      </c>
      <c r="I146" s="99" t="s">
        <v>391</v>
      </c>
      <c r="J146" s="99">
        <v>1.68</v>
      </c>
      <c r="K146" s="99">
        <v>5041</v>
      </c>
      <c r="L146" s="99">
        <v>8468.8799999999992</v>
      </c>
      <c r="M146" s="99">
        <v>1050</v>
      </c>
      <c r="N146" s="99" t="s">
        <v>20</v>
      </c>
      <c r="O146" s="99">
        <v>9518.8799999999992</v>
      </c>
      <c r="P146" s="99">
        <v>285.57</v>
      </c>
      <c r="Q146" s="99">
        <v>9804.4500000000007</v>
      </c>
      <c r="R146" s="99">
        <v>9800</v>
      </c>
      <c r="S146" s="100">
        <v>4.45</v>
      </c>
      <c r="T146" s="14" t="s">
        <v>385</v>
      </c>
    </row>
    <row r="147" spans="1:20">
      <c r="A147" s="116">
        <v>138</v>
      </c>
      <c r="B147" s="5">
        <v>2564</v>
      </c>
      <c r="C147" s="1" t="s">
        <v>20</v>
      </c>
      <c r="D147" s="7"/>
      <c r="F147" s="1" t="s">
        <v>20</v>
      </c>
      <c r="G147" s="15">
        <v>2564</v>
      </c>
      <c r="H147" s="1" t="s">
        <v>20</v>
      </c>
      <c r="I147" s="1" t="s">
        <v>20</v>
      </c>
      <c r="J147" s="1" t="s">
        <v>20</v>
      </c>
      <c r="K147" s="1" t="s">
        <v>20</v>
      </c>
      <c r="L147" s="1" t="s">
        <v>20</v>
      </c>
      <c r="M147" s="1" t="s">
        <v>20</v>
      </c>
      <c r="N147" s="1" t="s">
        <v>20</v>
      </c>
      <c r="O147" s="1" t="s">
        <v>20</v>
      </c>
      <c r="P147" s="1" t="s">
        <v>20</v>
      </c>
      <c r="Q147" s="1" t="s">
        <v>20</v>
      </c>
      <c r="R147" s="1" t="s">
        <v>20</v>
      </c>
      <c r="S147" s="98" t="s">
        <v>20</v>
      </c>
      <c r="T147" s="15" t="s">
        <v>109</v>
      </c>
    </row>
    <row r="148" spans="1:20">
      <c r="A148" s="116">
        <v>139</v>
      </c>
      <c r="B148" s="111">
        <v>2537</v>
      </c>
      <c r="C148" s="99" t="s">
        <v>393</v>
      </c>
      <c r="D148" s="120" t="s">
        <v>76</v>
      </c>
      <c r="F148" s="99" t="s">
        <v>393</v>
      </c>
      <c r="G148" s="14">
        <v>2537</v>
      </c>
      <c r="H148" s="99" t="s">
        <v>27</v>
      </c>
      <c r="I148" s="99" t="s">
        <v>394</v>
      </c>
      <c r="J148" s="99">
        <v>4.21</v>
      </c>
      <c r="K148" s="99">
        <v>5041</v>
      </c>
      <c r="L148" s="99">
        <v>21222.61</v>
      </c>
      <c r="M148" s="99">
        <v>2800</v>
      </c>
      <c r="N148" s="99" t="s">
        <v>20</v>
      </c>
      <c r="O148" s="99">
        <v>24022.61</v>
      </c>
      <c r="P148" s="99">
        <v>720.68</v>
      </c>
      <c r="Q148" s="99">
        <v>24743.29</v>
      </c>
      <c r="R148" s="99">
        <v>24700</v>
      </c>
      <c r="S148" s="100">
        <v>43.29</v>
      </c>
      <c r="T148" s="14" t="s">
        <v>392</v>
      </c>
    </row>
    <row r="149" spans="1:20">
      <c r="A149" s="116">
        <v>140</v>
      </c>
      <c r="B149" s="5">
        <v>2538</v>
      </c>
      <c r="C149" s="1" t="s">
        <v>395</v>
      </c>
      <c r="D149" s="7" t="s">
        <v>62</v>
      </c>
      <c r="F149" s="1" t="s">
        <v>395</v>
      </c>
      <c r="G149" s="15">
        <v>2538</v>
      </c>
      <c r="H149" s="1" t="s">
        <v>22</v>
      </c>
      <c r="I149" s="1" t="s">
        <v>396</v>
      </c>
      <c r="J149" s="1">
        <v>2.78</v>
      </c>
      <c r="K149" s="1">
        <v>5041</v>
      </c>
      <c r="L149" s="1">
        <v>14013.98</v>
      </c>
      <c r="M149" s="1">
        <v>1400</v>
      </c>
      <c r="N149" s="1" t="s">
        <v>20</v>
      </c>
      <c r="O149" s="1">
        <v>15413.98</v>
      </c>
      <c r="P149" s="1">
        <v>462.42</v>
      </c>
      <c r="Q149" s="1">
        <v>15876.4</v>
      </c>
      <c r="R149" s="1">
        <v>15800</v>
      </c>
      <c r="S149" s="98">
        <v>76.400000000000006</v>
      </c>
      <c r="T149" s="15">
        <v>16.112020000000001</v>
      </c>
    </row>
    <row r="150" spans="1:20">
      <c r="A150" s="116">
        <v>141</v>
      </c>
      <c r="B150" s="111">
        <v>2539</v>
      </c>
      <c r="C150" s="99" t="s">
        <v>397</v>
      </c>
      <c r="D150" s="120" t="s">
        <v>84</v>
      </c>
      <c r="F150" s="99" t="s">
        <v>397</v>
      </c>
      <c r="G150" s="14">
        <v>2539</v>
      </c>
      <c r="H150" s="99" t="s">
        <v>247</v>
      </c>
      <c r="I150" s="99" t="s">
        <v>398</v>
      </c>
      <c r="J150" s="99">
        <v>3.95</v>
      </c>
      <c r="K150" s="99">
        <v>5041</v>
      </c>
      <c r="L150" s="99">
        <v>19911.95</v>
      </c>
      <c r="M150" s="99">
        <v>1580</v>
      </c>
      <c r="N150" s="99">
        <v>1800</v>
      </c>
      <c r="O150" s="99">
        <v>23291.95</v>
      </c>
      <c r="P150" s="99">
        <v>698.76</v>
      </c>
      <c r="Q150" s="99">
        <v>23990.71</v>
      </c>
      <c r="R150" s="99">
        <v>23900</v>
      </c>
      <c r="S150" s="100">
        <v>90.71</v>
      </c>
      <c r="T150" s="14">
        <v>16.112020000000001</v>
      </c>
    </row>
    <row r="151" spans="1:20">
      <c r="A151" s="116">
        <v>142</v>
      </c>
      <c r="B151" s="5">
        <v>2567</v>
      </c>
      <c r="C151" s="1" t="s">
        <v>294</v>
      </c>
      <c r="D151" s="7" t="s">
        <v>87</v>
      </c>
      <c r="F151" s="1" t="s">
        <v>294</v>
      </c>
      <c r="G151" s="15">
        <v>2567</v>
      </c>
      <c r="H151" s="1" t="s">
        <v>271</v>
      </c>
      <c r="I151" s="1" t="s">
        <v>400</v>
      </c>
      <c r="J151" s="1">
        <v>15.01</v>
      </c>
      <c r="K151" s="1">
        <v>5036</v>
      </c>
      <c r="L151" s="1">
        <v>75590.36</v>
      </c>
      <c r="M151" s="1">
        <v>6004</v>
      </c>
      <c r="N151" s="1">
        <v>100</v>
      </c>
      <c r="O151" s="1">
        <v>81694.36</v>
      </c>
      <c r="P151" s="1">
        <v>2450.83</v>
      </c>
      <c r="Q151" s="1">
        <v>84145.19</v>
      </c>
      <c r="R151" s="1">
        <v>84145</v>
      </c>
      <c r="S151" s="98">
        <v>0.19</v>
      </c>
      <c r="T151" s="15" t="s">
        <v>399</v>
      </c>
    </row>
    <row r="152" spans="1:20">
      <c r="A152" s="116">
        <v>143</v>
      </c>
      <c r="B152" s="111">
        <v>2568</v>
      </c>
      <c r="C152" s="99" t="s">
        <v>401</v>
      </c>
      <c r="D152" s="120" t="s">
        <v>87</v>
      </c>
      <c r="F152" s="99" t="s">
        <v>401</v>
      </c>
      <c r="G152" s="14">
        <v>2568</v>
      </c>
      <c r="H152" s="99" t="s">
        <v>181</v>
      </c>
      <c r="I152" s="99" t="s">
        <v>402</v>
      </c>
      <c r="J152" s="99">
        <v>4.88</v>
      </c>
      <c r="K152" s="99">
        <v>5036</v>
      </c>
      <c r="L152" s="99">
        <v>24575.68</v>
      </c>
      <c r="M152" s="99">
        <v>1952</v>
      </c>
      <c r="N152" s="99" t="s">
        <v>20</v>
      </c>
      <c r="O152" s="99">
        <v>26527.68</v>
      </c>
      <c r="P152" s="99">
        <v>795.83</v>
      </c>
      <c r="Q152" s="99">
        <v>27323.51</v>
      </c>
      <c r="R152" s="99">
        <v>27320</v>
      </c>
      <c r="S152" s="100">
        <v>3.51</v>
      </c>
      <c r="T152" s="14" t="s">
        <v>399</v>
      </c>
    </row>
    <row r="153" spans="1:20">
      <c r="A153" s="116">
        <v>144</v>
      </c>
      <c r="B153" s="5">
        <v>2569</v>
      </c>
      <c r="C153" s="1" t="s">
        <v>403</v>
      </c>
      <c r="D153" s="7" t="s">
        <v>31</v>
      </c>
      <c r="F153" s="1" t="s">
        <v>403</v>
      </c>
      <c r="G153" s="15">
        <v>2569</v>
      </c>
      <c r="H153" s="1" t="s">
        <v>360</v>
      </c>
      <c r="I153" s="1" t="s">
        <v>404</v>
      </c>
      <c r="J153" s="1">
        <v>5.2</v>
      </c>
      <c r="K153" s="1">
        <v>5036</v>
      </c>
      <c r="L153" s="1">
        <v>26187.200000000001</v>
      </c>
      <c r="M153" s="1">
        <v>2080</v>
      </c>
      <c r="N153" s="1">
        <v>200</v>
      </c>
      <c r="O153" s="1">
        <v>28467.200000000001</v>
      </c>
      <c r="P153" s="1">
        <v>854.02</v>
      </c>
      <c r="Q153" s="1">
        <v>29321.22</v>
      </c>
      <c r="R153" s="1">
        <v>29320</v>
      </c>
      <c r="S153" s="98">
        <v>1.22</v>
      </c>
      <c r="T153" s="15" t="s">
        <v>399</v>
      </c>
    </row>
    <row r="154" spans="1:20">
      <c r="A154" s="116">
        <v>145</v>
      </c>
      <c r="B154" s="111">
        <v>2570</v>
      </c>
      <c r="C154" s="99" t="s">
        <v>405</v>
      </c>
      <c r="D154" s="120" t="s">
        <v>35</v>
      </c>
      <c r="F154" s="99" t="s">
        <v>405</v>
      </c>
      <c r="G154" s="14">
        <v>2570</v>
      </c>
      <c r="H154" s="99" t="s">
        <v>372</v>
      </c>
      <c r="I154" s="99" t="s">
        <v>406</v>
      </c>
      <c r="J154" s="99">
        <v>1.4</v>
      </c>
      <c r="K154" s="99">
        <v>5036</v>
      </c>
      <c r="L154" s="99">
        <v>7050.4</v>
      </c>
      <c r="M154" s="99">
        <v>1300</v>
      </c>
      <c r="N154" s="99">
        <v>80</v>
      </c>
      <c r="O154" s="99">
        <v>8430.4</v>
      </c>
      <c r="P154" s="99">
        <v>252.91</v>
      </c>
      <c r="Q154" s="99">
        <v>8683.31</v>
      </c>
      <c r="R154" s="99">
        <v>8680</v>
      </c>
      <c r="S154" s="100">
        <v>3.31</v>
      </c>
      <c r="T154" s="14" t="s">
        <v>399</v>
      </c>
    </row>
    <row r="155" spans="1:20">
      <c r="A155" s="116">
        <v>146</v>
      </c>
      <c r="B155" s="5">
        <v>2571</v>
      </c>
      <c r="C155" s="1" t="s">
        <v>405</v>
      </c>
      <c r="D155" s="7" t="s">
        <v>38</v>
      </c>
      <c r="F155" s="1" t="s">
        <v>405</v>
      </c>
      <c r="G155" s="15">
        <v>2571</v>
      </c>
      <c r="H155" s="1" t="s">
        <v>27</v>
      </c>
      <c r="I155" s="1" t="s">
        <v>407</v>
      </c>
      <c r="J155" s="1">
        <v>2.92</v>
      </c>
      <c r="K155" s="1">
        <v>5036</v>
      </c>
      <c r="L155" s="1">
        <v>14705.12</v>
      </c>
      <c r="M155" s="1">
        <v>1400</v>
      </c>
      <c r="N155" s="1" t="s">
        <v>20</v>
      </c>
      <c r="O155" s="1">
        <v>16105.12</v>
      </c>
      <c r="P155" s="1">
        <v>483.15</v>
      </c>
      <c r="Q155" s="1">
        <v>16588.27</v>
      </c>
      <c r="R155" s="1">
        <v>16580</v>
      </c>
      <c r="S155" s="98">
        <v>8.27</v>
      </c>
      <c r="T155" s="15" t="s">
        <v>399</v>
      </c>
    </row>
    <row r="156" spans="1:20">
      <c r="A156" s="116">
        <v>147</v>
      </c>
      <c r="B156" s="111">
        <v>2572</v>
      </c>
      <c r="C156" s="99" t="s">
        <v>408</v>
      </c>
      <c r="D156" s="120" t="s">
        <v>31</v>
      </c>
      <c r="F156" s="99" t="s">
        <v>408</v>
      </c>
      <c r="G156" s="14">
        <v>2572</v>
      </c>
      <c r="H156" s="99" t="s">
        <v>271</v>
      </c>
      <c r="I156" s="99" t="s">
        <v>409</v>
      </c>
      <c r="J156" s="99">
        <v>2.34</v>
      </c>
      <c r="K156" s="99">
        <v>5036</v>
      </c>
      <c r="L156" s="99">
        <v>11784.24</v>
      </c>
      <c r="M156" s="99">
        <v>1500</v>
      </c>
      <c r="N156" s="99" t="s">
        <v>20</v>
      </c>
      <c r="O156" s="99">
        <v>13284.24</v>
      </c>
      <c r="P156" s="99">
        <v>398.53</v>
      </c>
      <c r="Q156" s="99">
        <v>13682.77</v>
      </c>
      <c r="R156" s="99">
        <v>13780</v>
      </c>
      <c r="S156" s="100">
        <v>-97.23</v>
      </c>
      <c r="T156" s="14" t="s">
        <v>399</v>
      </c>
    </row>
    <row r="157" spans="1:20">
      <c r="A157" s="116">
        <v>148</v>
      </c>
      <c r="B157" s="5">
        <v>2573</v>
      </c>
      <c r="C157" s="1" t="s">
        <v>410</v>
      </c>
      <c r="D157" s="7" t="s">
        <v>45</v>
      </c>
      <c r="F157" s="1" t="s">
        <v>410</v>
      </c>
      <c r="G157" s="15">
        <v>2573</v>
      </c>
      <c r="H157" s="1" t="s">
        <v>271</v>
      </c>
      <c r="I157" s="1" t="s">
        <v>411</v>
      </c>
      <c r="J157" s="1">
        <v>1.69</v>
      </c>
      <c r="K157" s="1">
        <v>5036</v>
      </c>
      <c r="L157" s="1">
        <v>8510.84</v>
      </c>
      <c r="M157" s="1">
        <v>1300</v>
      </c>
      <c r="N157" s="1">
        <v>100</v>
      </c>
      <c r="O157" s="1">
        <v>9910.84</v>
      </c>
      <c r="P157" s="1">
        <v>297.33</v>
      </c>
      <c r="Q157" s="1">
        <v>10208.17</v>
      </c>
      <c r="R157" s="1">
        <v>10200</v>
      </c>
      <c r="S157" s="98">
        <v>8.17</v>
      </c>
      <c r="T157" s="15" t="s">
        <v>399</v>
      </c>
    </row>
    <row r="158" spans="1:20">
      <c r="A158" s="116">
        <v>149</v>
      </c>
      <c r="B158" s="111">
        <v>2574</v>
      </c>
      <c r="C158" s="99" t="s">
        <v>413</v>
      </c>
      <c r="D158" s="120" t="s">
        <v>48</v>
      </c>
      <c r="F158" s="99" t="s">
        <v>413</v>
      </c>
      <c r="G158" s="14">
        <v>2574</v>
      </c>
      <c r="H158" s="99" t="s">
        <v>247</v>
      </c>
      <c r="I158" s="99" t="s">
        <v>414</v>
      </c>
      <c r="J158" s="99">
        <v>18.329999999999998</v>
      </c>
      <c r="K158" s="99">
        <v>5003</v>
      </c>
      <c r="L158" s="99">
        <v>91704.99</v>
      </c>
      <c r="M158" s="99">
        <v>7332</v>
      </c>
      <c r="N158" s="99">
        <v>2500</v>
      </c>
      <c r="O158" s="99">
        <v>101536.99</v>
      </c>
      <c r="P158" s="99">
        <v>3046.11</v>
      </c>
      <c r="Q158" s="99">
        <v>104583.1</v>
      </c>
      <c r="R158" s="99">
        <v>104583</v>
      </c>
      <c r="S158" s="100">
        <v>0.1</v>
      </c>
      <c r="T158" s="14" t="s">
        <v>412</v>
      </c>
    </row>
    <row r="159" spans="1:20">
      <c r="A159" s="116">
        <v>150</v>
      </c>
      <c r="B159" s="5">
        <v>2575</v>
      </c>
      <c r="C159" s="1" t="s">
        <v>416</v>
      </c>
      <c r="D159" s="7" t="s">
        <v>52</v>
      </c>
      <c r="F159" s="1" t="s">
        <v>416</v>
      </c>
      <c r="G159" s="15">
        <v>2575</v>
      </c>
      <c r="H159" s="1" t="s">
        <v>271</v>
      </c>
      <c r="I159" s="1" t="s">
        <v>417</v>
      </c>
      <c r="J159" s="1">
        <v>1.57</v>
      </c>
      <c r="K159" s="1">
        <v>4971</v>
      </c>
      <c r="L159" s="1">
        <v>7804.47</v>
      </c>
      <c r="M159" s="1">
        <v>1300</v>
      </c>
      <c r="N159" s="1">
        <v>100</v>
      </c>
      <c r="O159" s="1">
        <v>9204.4699999999993</v>
      </c>
      <c r="P159" s="1">
        <v>276.13</v>
      </c>
      <c r="Q159" s="1">
        <v>9480.6</v>
      </c>
      <c r="R159" s="1">
        <v>9450</v>
      </c>
      <c r="S159" s="98">
        <v>30.6</v>
      </c>
      <c r="T159" s="15" t="s">
        <v>415</v>
      </c>
    </row>
    <row r="160" spans="1:20">
      <c r="A160" s="116">
        <v>151</v>
      </c>
      <c r="B160" s="111">
        <v>2576</v>
      </c>
      <c r="C160" s="99" t="s">
        <v>20</v>
      </c>
      <c r="D160" s="120"/>
      <c r="F160" s="99" t="s">
        <v>20</v>
      </c>
      <c r="G160" s="14">
        <v>2576</v>
      </c>
      <c r="H160" s="99" t="s">
        <v>109</v>
      </c>
      <c r="I160" s="99" t="s">
        <v>20</v>
      </c>
      <c r="J160" s="99" t="s">
        <v>20</v>
      </c>
      <c r="K160" s="99" t="s">
        <v>20</v>
      </c>
      <c r="L160" s="99" t="s">
        <v>20</v>
      </c>
      <c r="M160" s="99" t="s">
        <v>20</v>
      </c>
      <c r="N160" s="99" t="s">
        <v>20</v>
      </c>
      <c r="O160" s="99" t="s">
        <v>20</v>
      </c>
      <c r="P160" s="99" t="s">
        <v>20</v>
      </c>
      <c r="Q160" s="99" t="s">
        <v>20</v>
      </c>
      <c r="R160" s="99" t="s">
        <v>20</v>
      </c>
      <c r="S160" s="100" t="s">
        <v>20</v>
      </c>
      <c r="T160" s="14" t="s">
        <v>109</v>
      </c>
    </row>
    <row r="161" spans="1:20">
      <c r="A161" s="116">
        <v>152</v>
      </c>
      <c r="B161" s="5">
        <v>2577</v>
      </c>
      <c r="C161" s="1" t="s">
        <v>419</v>
      </c>
      <c r="D161" s="7" t="s">
        <v>57</v>
      </c>
      <c r="F161" s="1" t="s">
        <v>419</v>
      </c>
      <c r="G161" s="15">
        <v>2577</v>
      </c>
      <c r="H161" s="1" t="s">
        <v>27</v>
      </c>
      <c r="I161" s="1" t="s">
        <v>420</v>
      </c>
      <c r="J161" s="1">
        <v>2.4700000000000002</v>
      </c>
      <c r="K161" s="1">
        <v>4984</v>
      </c>
      <c r="L161" s="1">
        <v>12310.48</v>
      </c>
      <c r="M161" s="1">
        <v>1500</v>
      </c>
      <c r="N161" s="1" t="s">
        <v>20</v>
      </c>
      <c r="O161" s="1">
        <v>13810.48</v>
      </c>
      <c r="P161" s="1">
        <v>414.31</v>
      </c>
      <c r="Q161" s="1">
        <v>14224.79</v>
      </c>
      <c r="R161" s="1">
        <v>14220</v>
      </c>
      <c r="S161" s="98">
        <v>4.79</v>
      </c>
      <c r="T161" s="15" t="s">
        <v>418</v>
      </c>
    </row>
    <row r="162" spans="1:20">
      <c r="A162" s="116">
        <v>153</v>
      </c>
      <c r="B162" s="111">
        <v>2578</v>
      </c>
      <c r="C162" s="99" t="s">
        <v>422</v>
      </c>
      <c r="D162" s="120" t="s">
        <v>62</v>
      </c>
      <c r="F162" s="99" t="s">
        <v>422</v>
      </c>
      <c r="G162" s="14">
        <v>2578</v>
      </c>
      <c r="H162" s="99" t="s">
        <v>22</v>
      </c>
      <c r="I162" s="99" t="s">
        <v>423</v>
      </c>
      <c r="J162" s="99">
        <v>3.02</v>
      </c>
      <c r="K162" s="99">
        <v>4984</v>
      </c>
      <c r="L162" s="99">
        <v>15051.68</v>
      </c>
      <c r="M162" s="99">
        <v>1812</v>
      </c>
      <c r="N162" s="99" t="s">
        <v>20</v>
      </c>
      <c r="O162" s="99">
        <v>16863.68</v>
      </c>
      <c r="P162" s="99">
        <v>505.91</v>
      </c>
      <c r="Q162" s="99">
        <v>17369.59</v>
      </c>
      <c r="R162" s="99">
        <v>17360</v>
      </c>
      <c r="S162" s="100">
        <v>9.59</v>
      </c>
      <c r="T162" s="14" t="s">
        <v>421</v>
      </c>
    </row>
    <row r="163" spans="1:20">
      <c r="A163" s="116">
        <v>154</v>
      </c>
      <c r="B163" s="5">
        <v>2579</v>
      </c>
      <c r="C163" s="1" t="s">
        <v>424</v>
      </c>
      <c r="D163" s="7" t="s">
        <v>65</v>
      </c>
      <c r="F163" s="1" t="s">
        <v>424</v>
      </c>
      <c r="G163" s="15">
        <v>2579</v>
      </c>
      <c r="H163" s="1" t="s">
        <v>181</v>
      </c>
      <c r="I163" s="1" t="s">
        <v>425</v>
      </c>
      <c r="J163" s="1">
        <v>16.29</v>
      </c>
      <c r="K163" s="1">
        <v>4984</v>
      </c>
      <c r="L163" s="1">
        <v>81189.36</v>
      </c>
      <c r="M163" s="1">
        <v>9774</v>
      </c>
      <c r="N163" s="1" t="s">
        <v>20</v>
      </c>
      <c r="O163" s="1">
        <v>90963.36</v>
      </c>
      <c r="P163" s="1">
        <v>2728.9</v>
      </c>
      <c r="Q163" s="1">
        <v>93692.26</v>
      </c>
      <c r="R163" s="1">
        <v>93690</v>
      </c>
      <c r="S163" s="98">
        <v>2.2599999999999998</v>
      </c>
      <c r="T163" s="15" t="s">
        <v>421</v>
      </c>
    </row>
    <row r="164" spans="1:20">
      <c r="A164" s="116">
        <v>155</v>
      </c>
      <c r="B164" s="111">
        <v>2580</v>
      </c>
      <c r="C164" s="99" t="s">
        <v>427</v>
      </c>
      <c r="D164" s="120" t="s">
        <v>69</v>
      </c>
      <c r="F164" s="99" t="s">
        <v>427</v>
      </c>
      <c r="G164" s="14">
        <v>2580</v>
      </c>
      <c r="H164" s="99" t="s">
        <v>22</v>
      </c>
      <c r="I164" s="99" t="s">
        <v>428</v>
      </c>
      <c r="J164" s="99">
        <v>2.74</v>
      </c>
      <c r="K164" s="99">
        <v>4974</v>
      </c>
      <c r="L164" s="99">
        <v>13628.76</v>
      </c>
      <c r="M164" s="99">
        <v>1500</v>
      </c>
      <c r="N164" s="99" t="s">
        <v>20</v>
      </c>
      <c r="O164" s="99">
        <v>15128.76</v>
      </c>
      <c r="P164" s="99">
        <v>453.86</v>
      </c>
      <c r="Q164" s="99">
        <v>15582.62</v>
      </c>
      <c r="R164" s="99">
        <v>15500</v>
      </c>
      <c r="S164" s="100">
        <v>82.62</v>
      </c>
      <c r="T164" s="14" t="s">
        <v>426</v>
      </c>
    </row>
    <row r="165" spans="1:20">
      <c r="A165" s="116">
        <v>156</v>
      </c>
      <c r="B165" s="5">
        <v>2581</v>
      </c>
      <c r="C165" s="1" t="s">
        <v>429</v>
      </c>
      <c r="D165" s="7" t="s">
        <v>31</v>
      </c>
      <c r="F165" s="1" t="s">
        <v>429</v>
      </c>
      <c r="G165" s="15">
        <v>2581</v>
      </c>
      <c r="H165" s="1" t="s">
        <v>27</v>
      </c>
      <c r="I165" s="1" t="s">
        <v>430</v>
      </c>
      <c r="J165" s="1">
        <v>1.84</v>
      </c>
      <c r="K165" s="1">
        <v>4975</v>
      </c>
      <c r="L165" s="1">
        <v>9154</v>
      </c>
      <c r="M165" s="1">
        <v>1300</v>
      </c>
      <c r="N165" s="1" t="s">
        <v>20</v>
      </c>
      <c r="O165" s="1">
        <v>10454</v>
      </c>
      <c r="P165" s="1">
        <v>313.62</v>
      </c>
      <c r="Q165" s="1">
        <v>10767.62</v>
      </c>
      <c r="R165" s="1">
        <v>10770</v>
      </c>
      <c r="S165" s="98">
        <v>-2.38</v>
      </c>
      <c r="T165" s="15" t="s">
        <v>426</v>
      </c>
    </row>
    <row r="166" spans="1:20">
      <c r="A166" s="116">
        <v>157</v>
      </c>
      <c r="B166" s="111">
        <v>2582</v>
      </c>
      <c r="C166" s="99" t="s">
        <v>431</v>
      </c>
      <c r="D166" s="120" t="s">
        <v>35</v>
      </c>
      <c r="F166" s="99" t="s">
        <v>431</v>
      </c>
      <c r="G166" s="14">
        <v>2582</v>
      </c>
      <c r="H166" s="99" t="s">
        <v>27</v>
      </c>
      <c r="I166" s="99" t="s">
        <v>432</v>
      </c>
      <c r="J166" s="99">
        <v>0.67</v>
      </c>
      <c r="K166" s="99">
        <v>4975</v>
      </c>
      <c r="L166" s="99">
        <v>3333.25</v>
      </c>
      <c r="M166" s="99">
        <v>1000</v>
      </c>
      <c r="N166" s="99" t="s">
        <v>20</v>
      </c>
      <c r="O166" s="99">
        <v>4333.25</v>
      </c>
      <c r="P166" s="99">
        <v>130</v>
      </c>
      <c r="Q166" s="99">
        <v>4463.25</v>
      </c>
      <c r="R166" s="99">
        <v>4460</v>
      </c>
      <c r="S166" s="100">
        <v>3.25</v>
      </c>
      <c r="T166" s="14" t="s">
        <v>426</v>
      </c>
    </row>
    <row r="167" spans="1:20">
      <c r="A167" s="116">
        <v>158</v>
      </c>
      <c r="B167" s="5">
        <v>2583</v>
      </c>
      <c r="C167" s="1" t="s">
        <v>434</v>
      </c>
      <c r="D167" s="7" t="s">
        <v>38</v>
      </c>
      <c r="F167" s="1" t="s">
        <v>434</v>
      </c>
      <c r="G167" s="15">
        <v>2583</v>
      </c>
      <c r="H167" s="1" t="s">
        <v>181</v>
      </c>
      <c r="I167" s="1" t="s">
        <v>435</v>
      </c>
      <c r="J167" s="1">
        <v>5.05</v>
      </c>
      <c r="K167" s="1">
        <v>4850</v>
      </c>
      <c r="L167" s="1">
        <v>24492.5</v>
      </c>
      <c r="M167" s="1">
        <v>3030</v>
      </c>
      <c r="N167" s="1" t="s">
        <v>20</v>
      </c>
      <c r="O167" s="1">
        <v>27522.5</v>
      </c>
      <c r="P167" s="1">
        <v>825.67499999999995</v>
      </c>
      <c r="Q167" s="1">
        <v>28348.18</v>
      </c>
      <c r="R167" s="1">
        <v>28350</v>
      </c>
      <c r="S167" s="98">
        <v>-1.83</v>
      </c>
      <c r="T167" s="15" t="s">
        <v>433</v>
      </c>
    </row>
    <row r="168" spans="1:20">
      <c r="A168" s="116">
        <v>159</v>
      </c>
      <c r="B168" s="111">
        <v>2584</v>
      </c>
      <c r="C168" s="99" t="s">
        <v>436</v>
      </c>
      <c r="D168" s="120" t="s">
        <v>31</v>
      </c>
      <c r="F168" s="99" t="s">
        <v>436</v>
      </c>
      <c r="G168" s="14">
        <v>2584</v>
      </c>
      <c r="H168" s="99" t="s">
        <v>437</v>
      </c>
      <c r="I168" s="99" t="s">
        <v>438</v>
      </c>
      <c r="J168" s="99">
        <v>5.15</v>
      </c>
      <c r="K168" s="99">
        <v>4850</v>
      </c>
      <c r="L168" s="99">
        <v>24977.5</v>
      </c>
      <c r="M168" s="99">
        <v>3090</v>
      </c>
      <c r="N168" s="99">
        <v>100</v>
      </c>
      <c r="O168" s="99">
        <v>28167.5</v>
      </c>
      <c r="P168" s="99">
        <v>845.02499999999998</v>
      </c>
      <c r="Q168" s="99">
        <v>29012.53</v>
      </c>
      <c r="R168" s="99">
        <v>29000</v>
      </c>
      <c r="S168" s="100">
        <v>12.53</v>
      </c>
      <c r="T168" s="14" t="s">
        <v>433</v>
      </c>
    </row>
    <row r="169" spans="1:20">
      <c r="A169" s="116">
        <v>160</v>
      </c>
      <c r="B169" s="5">
        <v>2585</v>
      </c>
      <c r="C169" s="1" t="s">
        <v>439</v>
      </c>
      <c r="D169" s="7" t="s">
        <v>45</v>
      </c>
      <c r="F169" s="1" t="s">
        <v>439</v>
      </c>
      <c r="G169" s="15">
        <v>2585</v>
      </c>
      <c r="H169" s="1" t="s">
        <v>42</v>
      </c>
      <c r="I169" s="1" t="s">
        <v>440</v>
      </c>
      <c r="J169" s="1">
        <v>1.34</v>
      </c>
      <c r="K169" s="1">
        <v>4850</v>
      </c>
      <c r="L169" s="1">
        <v>6499</v>
      </c>
      <c r="M169" s="1">
        <v>1300</v>
      </c>
      <c r="N169" s="1">
        <v>150</v>
      </c>
      <c r="O169" s="1">
        <v>7949</v>
      </c>
      <c r="P169" s="1">
        <v>238.47</v>
      </c>
      <c r="Q169" s="1">
        <v>8187.47</v>
      </c>
      <c r="R169" s="1">
        <v>8180</v>
      </c>
      <c r="S169" s="98">
        <v>7.47</v>
      </c>
      <c r="T169" s="15" t="s">
        <v>433</v>
      </c>
    </row>
    <row r="170" spans="1:20">
      <c r="A170" s="116">
        <v>161</v>
      </c>
      <c r="B170" s="111">
        <v>2586</v>
      </c>
      <c r="C170" s="99" t="s">
        <v>441</v>
      </c>
      <c r="D170" s="120" t="s">
        <v>48</v>
      </c>
      <c r="F170" s="99" t="s">
        <v>441</v>
      </c>
      <c r="G170" s="14">
        <v>2586</v>
      </c>
      <c r="H170" s="99" t="s">
        <v>27</v>
      </c>
      <c r="I170" s="99" t="s">
        <v>330</v>
      </c>
      <c r="J170" s="99">
        <v>2.25</v>
      </c>
      <c r="K170" s="99">
        <v>4850</v>
      </c>
      <c r="L170" s="99">
        <v>10912.5</v>
      </c>
      <c r="M170" s="99">
        <v>1500</v>
      </c>
      <c r="N170" s="99" t="s">
        <v>20</v>
      </c>
      <c r="O170" s="99">
        <v>12412.5</v>
      </c>
      <c r="P170" s="99">
        <v>372.375</v>
      </c>
      <c r="Q170" s="99">
        <v>12784.88</v>
      </c>
      <c r="R170" s="99">
        <v>12784</v>
      </c>
      <c r="S170" s="100">
        <v>0.875</v>
      </c>
      <c r="T170" s="14" t="s">
        <v>433</v>
      </c>
    </row>
    <row r="171" spans="1:20">
      <c r="A171" s="116">
        <v>162</v>
      </c>
      <c r="B171" s="5">
        <v>2587</v>
      </c>
      <c r="C171" s="1" t="s">
        <v>111</v>
      </c>
      <c r="D171" s="7" t="s">
        <v>52</v>
      </c>
      <c r="F171" s="1" t="s">
        <v>111</v>
      </c>
      <c r="G171" s="15">
        <v>2587</v>
      </c>
      <c r="H171" s="1" t="s">
        <v>27</v>
      </c>
      <c r="I171" s="1" t="s">
        <v>442</v>
      </c>
      <c r="J171" s="1">
        <v>1.89</v>
      </c>
      <c r="K171" s="1">
        <v>4850</v>
      </c>
      <c r="L171" s="1">
        <v>9166.5</v>
      </c>
      <c r="M171" s="1">
        <v>1300</v>
      </c>
      <c r="N171" s="1" t="s">
        <v>20</v>
      </c>
      <c r="O171" s="1">
        <v>10466.5</v>
      </c>
      <c r="P171" s="1">
        <v>313.995</v>
      </c>
      <c r="Q171" s="1">
        <v>10780.5</v>
      </c>
      <c r="R171" s="1">
        <v>10780</v>
      </c>
      <c r="S171" s="98">
        <v>0.495</v>
      </c>
      <c r="T171" s="15" t="s">
        <v>433</v>
      </c>
    </row>
    <row r="172" spans="1:20">
      <c r="A172" s="116">
        <v>163</v>
      </c>
      <c r="B172" s="111">
        <v>2588</v>
      </c>
      <c r="C172" s="99" t="s">
        <v>444</v>
      </c>
      <c r="D172" s="120" t="s">
        <v>57</v>
      </c>
      <c r="F172" s="99" t="s">
        <v>444</v>
      </c>
      <c r="G172" s="14">
        <v>2588</v>
      </c>
      <c r="H172" s="99" t="s">
        <v>27</v>
      </c>
      <c r="I172" s="99" t="s">
        <v>445</v>
      </c>
      <c r="J172" s="99">
        <v>2.29</v>
      </c>
      <c r="K172" s="99">
        <v>4850</v>
      </c>
      <c r="L172" s="99">
        <v>11106.5</v>
      </c>
      <c r="M172" s="99">
        <v>1500</v>
      </c>
      <c r="N172" s="99" t="s">
        <v>20</v>
      </c>
      <c r="O172" s="99">
        <v>12606.5</v>
      </c>
      <c r="P172" s="99">
        <v>378.19499999999999</v>
      </c>
      <c r="Q172" s="99">
        <v>12984.7</v>
      </c>
      <c r="R172" s="99">
        <v>12980</v>
      </c>
      <c r="S172" s="100">
        <v>4.6950000000000003</v>
      </c>
      <c r="T172" s="14" t="s">
        <v>443</v>
      </c>
    </row>
    <row r="173" spans="1:20">
      <c r="A173" s="116">
        <v>164</v>
      </c>
      <c r="B173" s="5">
        <v>2589</v>
      </c>
      <c r="C173" s="1" t="s">
        <v>446</v>
      </c>
      <c r="D173" s="7" t="s">
        <v>57</v>
      </c>
      <c r="F173" s="1" t="s">
        <v>446</v>
      </c>
      <c r="G173" s="15">
        <v>2589</v>
      </c>
      <c r="H173" s="1" t="s">
        <v>140</v>
      </c>
      <c r="I173" s="1" t="s">
        <v>447</v>
      </c>
      <c r="J173" s="1">
        <v>2.23</v>
      </c>
      <c r="K173" s="1">
        <v>4850</v>
      </c>
      <c r="L173" s="1">
        <v>10815.5</v>
      </c>
      <c r="M173" s="1">
        <v>1500</v>
      </c>
      <c r="N173" s="1">
        <v>80</v>
      </c>
      <c r="O173" s="1">
        <v>12395.5</v>
      </c>
      <c r="P173" s="1">
        <v>371.86500000000001</v>
      </c>
      <c r="Q173" s="1">
        <v>12767.37</v>
      </c>
      <c r="R173" s="1">
        <v>12750</v>
      </c>
      <c r="S173" s="98">
        <v>17.364999999999998</v>
      </c>
      <c r="T173" s="15" t="s">
        <v>443</v>
      </c>
    </row>
    <row r="174" spans="1:20">
      <c r="A174" s="116">
        <v>165</v>
      </c>
      <c r="B174" s="111">
        <v>2590</v>
      </c>
      <c r="C174" s="99" t="s">
        <v>449</v>
      </c>
      <c r="D174" s="120" t="s">
        <v>62</v>
      </c>
      <c r="F174" s="99" t="s">
        <v>449</v>
      </c>
      <c r="G174" s="14">
        <v>2590</v>
      </c>
      <c r="H174" s="99" t="s">
        <v>27</v>
      </c>
      <c r="I174" s="99" t="s">
        <v>450</v>
      </c>
      <c r="J174" s="99">
        <v>1.89</v>
      </c>
      <c r="K174" s="99">
        <v>4838</v>
      </c>
      <c r="L174" s="99">
        <v>9143.82</v>
      </c>
      <c r="M174" s="99">
        <v>1250</v>
      </c>
      <c r="N174" s="99" t="s">
        <v>20</v>
      </c>
      <c r="O174" s="99">
        <v>10393.82</v>
      </c>
      <c r="P174" s="99">
        <v>311.81459999999998</v>
      </c>
      <c r="Q174" s="99">
        <v>10705.63</v>
      </c>
      <c r="R174" s="99">
        <v>10700</v>
      </c>
      <c r="S174" s="100">
        <v>5.6345999999999998</v>
      </c>
      <c r="T174" s="14" t="s">
        <v>448</v>
      </c>
    </row>
    <row r="175" spans="1:20">
      <c r="A175" s="116">
        <v>166</v>
      </c>
      <c r="B175" s="5">
        <v>2591</v>
      </c>
      <c r="C175" s="1" t="s">
        <v>451</v>
      </c>
      <c r="D175" s="7" t="s">
        <v>65</v>
      </c>
      <c r="F175" s="1" t="s">
        <v>451</v>
      </c>
      <c r="G175" s="15">
        <v>2591</v>
      </c>
      <c r="H175" s="1" t="s">
        <v>27</v>
      </c>
      <c r="I175" s="1" t="s">
        <v>452</v>
      </c>
      <c r="J175" s="1">
        <v>0.88</v>
      </c>
      <c r="K175" s="1">
        <v>4838</v>
      </c>
      <c r="L175" s="1">
        <v>4257.4399999999996</v>
      </c>
      <c r="M175" s="1">
        <v>900</v>
      </c>
      <c r="N175" s="1" t="s">
        <v>20</v>
      </c>
      <c r="O175" s="1">
        <v>5157.4399999999996</v>
      </c>
      <c r="P175" s="1">
        <v>154.72319999999999</v>
      </c>
      <c r="Q175" s="1">
        <v>5312.16</v>
      </c>
      <c r="R175" s="1">
        <v>5300</v>
      </c>
      <c r="S175" s="98">
        <v>12.1632</v>
      </c>
      <c r="T175" s="15" t="s">
        <v>448</v>
      </c>
    </row>
    <row r="176" spans="1:20">
      <c r="A176" s="116">
        <v>167</v>
      </c>
      <c r="B176" s="111">
        <v>2592</v>
      </c>
      <c r="C176" s="99" t="s">
        <v>453</v>
      </c>
      <c r="D176" s="120" t="s">
        <v>69</v>
      </c>
      <c r="F176" s="99" t="s">
        <v>453</v>
      </c>
      <c r="G176" s="14">
        <v>2592</v>
      </c>
      <c r="H176" s="99" t="s">
        <v>360</v>
      </c>
      <c r="I176" s="99" t="s">
        <v>454</v>
      </c>
      <c r="J176" s="99">
        <v>1.52</v>
      </c>
      <c r="K176" s="99">
        <v>4838</v>
      </c>
      <c r="L176" s="99">
        <v>7353.76</v>
      </c>
      <c r="M176" s="99">
        <v>1300</v>
      </c>
      <c r="N176" s="99">
        <v>100</v>
      </c>
      <c r="O176" s="99">
        <v>8753.76</v>
      </c>
      <c r="P176" s="99">
        <v>262.61279999999999</v>
      </c>
      <c r="Q176" s="99">
        <v>9016.3700000000008</v>
      </c>
      <c r="R176" s="99">
        <v>9000</v>
      </c>
      <c r="S176" s="100">
        <v>16.372800000000002</v>
      </c>
      <c r="T176" s="14" t="s">
        <v>448</v>
      </c>
    </row>
    <row r="177" spans="1:20">
      <c r="A177" s="116">
        <v>168</v>
      </c>
      <c r="B177" s="5">
        <v>2593</v>
      </c>
      <c r="C177" s="1" t="s">
        <v>456</v>
      </c>
      <c r="D177" s="7" t="s">
        <v>31</v>
      </c>
      <c r="F177" s="1" t="s">
        <v>456</v>
      </c>
      <c r="G177" s="15">
        <v>2593</v>
      </c>
      <c r="H177" s="1" t="s">
        <v>22</v>
      </c>
      <c r="I177" s="1" t="s">
        <v>457</v>
      </c>
      <c r="J177" s="1">
        <v>1.71</v>
      </c>
      <c r="K177" s="1">
        <v>4785</v>
      </c>
      <c r="L177" s="1">
        <v>8182.35</v>
      </c>
      <c r="M177" s="1">
        <v>1400</v>
      </c>
      <c r="N177" s="1" t="s">
        <v>20</v>
      </c>
      <c r="O177" s="1">
        <v>9582.35</v>
      </c>
      <c r="P177" s="1">
        <v>287.47050000000002</v>
      </c>
      <c r="Q177" s="1">
        <v>9869.82</v>
      </c>
      <c r="R177" s="1">
        <v>9850</v>
      </c>
      <c r="S177" s="98">
        <v>19.820499999999999</v>
      </c>
      <c r="T177" s="15" t="s">
        <v>455</v>
      </c>
    </row>
    <row r="178" spans="1:20">
      <c r="A178" s="116">
        <v>169</v>
      </c>
      <c r="B178" s="111">
        <v>2594</v>
      </c>
      <c r="C178" s="99" t="s">
        <v>458</v>
      </c>
      <c r="D178" s="120" t="s">
        <v>35</v>
      </c>
      <c r="F178" s="99" t="s">
        <v>458</v>
      </c>
      <c r="G178" s="14">
        <v>2594</v>
      </c>
      <c r="H178" s="99" t="s">
        <v>247</v>
      </c>
      <c r="I178" s="99" t="s">
        <v>459</v>
      </c>
      <c r="J178" s="99">
        <v>4.04</v>
      </c>
      <c r="K178" s="99">
        <v>4785</v>
      </c>
      <c r="L178" s="99">
        <v>19331.400000000001</v>
      </c>
      <c r="M178" s="99">
        <v>2424</v>
      </c>
      <c r="N178" s="99">
        <v>1800</v>
      </c>
      <c r="O178" s="99">
        <v>23555.4</v>
      </c>
      <c r="P178" s="99">
        <v>706.66200000000003</v>
      </c>
      <c r="Q178" s="99">
        <v>24262.06</v>
      </c>
      <c r="R178" s="99">
        <v>24200</v>
      </c>
      <c r="S178" s="100">
        <v>62.061999999999998</v>
      </c>
      <c r="T178" s="14" t="s">
        <v>455</v>
      </c>
    </row>
    <row r="179" spans="1:20">
      <c r="A179" s="116">
        <v>170</v>
      </c>
      <c r="B179" s="5">
        <v>2595</v>
      </c>
      <c r="C179" s="1" t="s">
        <v>460</v>
      </c>
      <c r="D179" s="7" t="s">
        <v>38</v>
      </c>
      <c r="F179" s="1" t="s">
        <v>460</v>
      </c>
      <c r="G179" s="15">
        <v>2595</v>
      </c>
      <c r="H179" s="1" t="s">
        <v>27</v>
      </c>
      <c r="I179" s="1" t="s">
        <v>461</v>
      </c>
      <c r="J179" s="1">
        <v>1.01</v>
      </c>
      <c r="K179" s="1">
        <v>4785</v>
      </c>
      <c r="L179" s="1">
        <v>4832.8500000000004</v>
      </c>
      <c r="M179" s="1">
        <v>1300</v>
      </c>
      <c r="N179" s="1" t="s">
        <v>20</v>
      </c>
      <c r="O179" s="1">
        <v>6132.85</v>
      </c>
      <c r="P179" s="1">
        <v>183.9855</v>
      </c>
      <c r="Q179" s="1">
        <v>6316.84</v>
      </c>
      <c r="R179" s="1">
        <v>6300</v>
      </c>
      <c r="S179" s="98">
        <v>16.8355</v>
      </c>
      <c r="T179" s="15" t="s">
        <v>455</v>
      </c>
    </row>
    <row r="180" spans="1:20">
      <c r="A180" s="116">
        <v>171</v>
      </c>
      <c r="B180" s="111">
        <v>2596</v>
      </c>
      <c r="C180" s="99" t="s">
        <v>462</v>
      </c>
      <c r="D180" s="120" t="s">
        <v>31</v>
      </c>
      <c r="F180" s="99" t="s">
        <v>462</v>
      </c>
      <c r="G180" s="14">
        <v>2596</v>
      </c>
      <c r="H180" s="99" t="s">
        <v>27</v>
      </c>
      <c r="I180" s="99" t="s">
        <v>463</v>
      </c>
      <c r="J180" s="99">
        <v>0.78</v>
      </c>
      <c r="K180" s="99">
        <v>4785</v>
      </c>
      <c r="L180" s="99">
        <v>3732.3</v>
      </c>
      <c r="M180" s="99">
        <v>1000</v>
      </c>
      <c r="N180" s="99" t="s">
        <v>20</v>
      </c>
      <c r="O180" s="99">
        <v>4732.3</v>
      </c>
      <c r="P180" s="99">
        <v>141.96899999999999</v>
      </c>
      <c r="Q180" s="99">
        <v>4874.2700000000004</v>
      </c>
      <c r="R180" s="99">
        <v>4870</v>
      </c>
      <c r="S180" s="100">
        <v>4.2690000000000001</v>
      </c>
      <c r="T180" s="14" t="s">
        <v>455</v>
      </c>
    </row>
    <row r="181" spans="1:20">
      <c r="A181" s="116">
        <v>172</v>
      </c>
      <c r="B181" s="5">
        <v>2597</v>
      </c>
      <c r="C181" s="1" t="s">
        <v>465</v>
      </c>
      <c r="D181" s="7" t="s">
        <v>45</v>
      </c>
      <c r="F181" s="1" t="s">
        <v>465</v>
      </c>
      <c r="G181" s="15">
        <v>2597</v>
      </c>
      <c r="H181" s="1" t="s">
        <v>42</v>
      </c>
      <c r="I181" s="1" t="s">
        <v>466</v>
      </c>
      <c r="J181" s="1">
        <v>2.46</v>
      </c>
      <c r="K181" s="1">
        <v>4785</v>
      </c>
      <c r="L181" s="1">
        <v>11771.1</v>
      </c>
      <c r="M181" s="1">
        <v>1400</v>
      </c>
      <c r="N181" s="1">
        <v>200</v>
      </c>
      <c r="O181" s="1">
        <v>13371.1</v>
      </c>
      <c r="P181" s="1">
        <v>401.13299999999998</v>
      </c>
      <c r="Q181" s="1">
        <v>13772.23</v>
      </c>
      <c r="R181" s="1">
        <v>13770</v>
      </c>
      <c r="S181" s="98">
        <v>2.2330000000000001</v>
      </c>
      <c r="T181" s="15" t="s">
        <v>464</v>
      </c>
    </row>
    <row r="182" spans="1:20">
      <c r="A182" s="116">
        <v>173</v>
      </c>
      <c r="B182" s="111">
        <v>2598</v>
      </c>
      <c r="C182" s="99" t="s">
        <v>467</v>
      </c>
      <c r="D182" s="120" t="s">
        <v>48</v>
      </c>
      <c r="F182" s="99" t="s">
        <v>467</v>
      </c>
      <c r="G182" s="14">
        <v>2598</v>
      </c>
      <c r="H182" s="99" t="s">
        <v>27</v>
      </c>
      <c r="I182" s="99" t="s">
        <v>468</v>
      </c>
      <c r="J182" s="99">
        <v>3.04</v>
      </c>
      <c r="K182" s="99">
        <v>4785</v>
      </c>
      <c r="L182" s="99">
        <v>14546.4</v>
      </c>
      <c r="M182" s="99">
        <v>1185</v>
      </c>
      <c r="N182" s="99" t="s">
        <v>20</v>
      </c>
      <c r="O182" s="99">
        <v>15731.4</v>
      </c>
      <c r="P182" s="99">
        <v>471.94200000000001</v>
      </c>
      <c r="Q182" s="99">
        <v>16203.34</v>
      </c>
      <c r="R182" s="99">
        <v>16200</v>
      </c>
      <c r="S182" s="100">
        <v>3.3420000000000001</v>
      </c>
      <c r="T182" s="14" t="s">
        <v>464</v>
      </c>
    </row>
    <row r="183" spans="1:20">
      <c r="A183" s="116">
        <v>174</v>
      </c>
      <c r="B183" s="5">
        <v>2599</v>
      </c>
      <c r="C183" s="1" t="s">
        <v>469</v>
      </c>
      <c r="D183" s="7" t="s">
        <v>52</v>
      </c>
      <c r="F183" s="1" t="s">
        <v>469</v>
      </c>
      <c r="G183" s="15">
        <v>2599</v>
      </c>
      <c r="H183" s="1" t="s">
        <v>140</v>
      </c>
      <c r="I183" s="1" t="s">
        <v>470</v>
      </c>
      <c r="J183" s="1">
        <v>0.86</v>
      </c>
      <c r="K183" s="1">
        <v>4785</v>
      </c>
      <c r="L183" s="1">
        <v>4115.1000000000004</v>
      </c>
      <c r="M183" s="1">
        <v>1000</v>
      </c>
      <c r="N183" s="1" t="s">
        <v>20</v>
      </c>
      <c r="O183" s="1">
        <v>5115.1000000000004</v>
      </c>
      <c r="P183" s="1">
        <v>153.453</v>
      </c>
      <c r="Q183" s="1">
        <v>5268.55</v>
      </c>
      <c r="R183" s="1">
        <v>5250</v>
      </c>
      <c r="S183" s="98">
        <v>18.553000000000001</v>
      </c>
      <c r="T183" s="15" t="s">
        <v>464</v>
      </c>
    </row>
    <row r="184" spans="1:20">
      <c r="A184" s="116">
        <v>175</v>
      </c>
      <c r="B184" s="111">
        <v>2600</v>
      </c>
      <c r="C184" s="99" t="s">
        <v>471</v>
      </c>
      <c r="D184" s="120" t="s">
        <v>57</v>
      </c>
      <c r="F184" s="99" t="s">
        <v>471</v>
      </c>
      <c r="G184" s="14">
        <v>2600</v>
      </c>
      <c r="H184" s="99" t="s">
        <v>22</v>
      </c>
      <c r="I184" s="99" t="s">
        <v>472</v>
      </c>
      <c r="J184" s="99">
        <v>2.78</v>
      </c>
      <c r="K184" s="99">
        <v>4785</v>
      </c>
      <c r="L184" s="99">
        <v>13302.3</v>
      </c>
      <c r="M184" s="99">
        <v>1400</v>
      </c>
      <c r="N184" s="99" t="s">
        <v>20</v>
      </c>
      <c r="O184" s="99">
        <v>14702.3</v>
      </c>
      <c r="P184" s="99">
        <v>441.06900000000002</v>
      </c>
      <c r="Q184" s="99">
        <v>15143.37</v>
      </c>
      <c r="R184" s="99">
        <v>15050</v>
      </c>
      <c r="S184" s="100">
        <v>93.369</v>
      </c>
      <c r="T184" s="14" t="s">
        <v>464</v>
      </c>
    </row>
    <row r="185" spans="1:20">
      <c r="A185" s="116">
        <v>176</v>
      </c>
      <c r="B185" s="5">
        <v>2540</v>
      </c>
      <c r="C185" s="1" t="s">
        <v>388</v>
      </c>
      <c r="D185" s="7" t="s">
        <v>57</v>
      </c>
      <c r="F185" s="1" t="s">
        <v>388</v>
      </c>
      <c r="G185" s="15">
        <v>2540</v>
      </c>
      <c r="H185" s="1" t="s">
        <v>42</v>
      </c>
      <c r="I185" s="1" t="s">
        <v>474</v>
      </c>
      <c r="J185" s="1">
        <v>5.32</v>
      </c>
      <c r="K185" s="1">
        <v>5041</v>
      </c>
      <c r="L185" s="1">
        <v>26818</v>
      </c>
      <c r="M185" s="1">
        <v>2128</v>
      </c>
      <c r="N185" s="1">
        <v>300</v>
      </c>
      <c r="O185" s="1">
        <v>29246</v>
      </c>
      <c r="P185" s="1">
        <v>877.38</v>
      </c>
      <c r="Q185" s="1">
        <v>30123.38</v>
      </c>
      <c r="R185" s="1">
        <v>30120</v>
      </c>
      <c r="S185" s="98">
        <v>3.38</v>
      </c>
      <c r="T185" s="15" t="s">
        <v>473</v>
      </c>
    </row>
    <row r="186" spans="1:20">
      <c r="A186" s="116">
        <v>177</v>
      </c>
      <c r="B186" s="111">
        <v>2541</v>
      </c>
      <c r="C186" s="99" t="s">
        <v>475</v>
      </c>
      <c r="D186" s="120" t="s">
        <v>62</v>
      </c>
      <c r="F186" s="99" t="s">
        <v>475</v>
      </c>
      <c r="G186" s="14">
        <v>2541</v>
      </c>
      <c r="H186" s="99" t="s">
        <v>27</v>
      </c>
      <c r="I186" s="99" t="s">
        <v>476</v>
      </c>
      <c r="J186" s="99">
        <v>0.48</v>
      </c>
      <c r="K186" s="99">
        <v>4767</v>
      </c>
      <c r="L186" s="99">
        <v>2288.16</v>
      </c>
      <c r="M186" s="99">
        <v>900</v>
      </c>
      <c r="N186" s="99" t="s">
        <v>20</v>
      </c>
      <c r="O186" s="99">
        <v>3188.16</v>
      </c>
      <c r="P186" s="99">
        <v>95.644800000000004</v>
      </c>
      <c r="Q186" s="99">
        <v>3283.8047999999999</v>
      </c>
      <c r="R186" s="99">
        <v>3280</v>
      </c>
      <c r="S186" s="100">
        <v>3.8048000000000002</v>
      </c>
      <c r="T186" s="14" t="s">
        <v>473</v>
      </c>
    </row>
    <row r="187" spans="1:20">
      <c r="A187" s="116">
        <v>178</v>
      </c>
      <c r="B187" s="5">
        <v>2542</v>
      </c>
      <c r="C187" s="1" t="s">
        <v>20</v>
      </c>
      <c r="D187" s="7" t="s">
        <v>65</v>
      </c>
      <c r="F187" s="1" t="s">
        <v>20</v>
      </c>
      <c r="G187" s="15">
        <v>2542</v>
      </c>
      <c r="H187" s="1" t="s">
        <v>157</v>
      </c>
      <c r="I187" s="1" t="s">
        <v>478</v>
      </c>
      <c r="J187" s="1">
        <v>4.3899999999999997</v>
      </c>
      <c r="K187" s="1">
        <v>4767</v>
      </c>
      <c r="L187" s="1">
        <v>20927</v>
      </c>
      <c r="M187" s="1">
        <v>3118</v>
      </c>
      <c r="N187" s="1">
        <v>80</v>
      </c>
      <c r="O187" s="1">
        <v>24125</v>
      </c>
      <c r="P187" s="1">
        <v>723.75</v>
      </c>
      <c r="Q187" s="1">
        <v>24848.75</v>
      </c>
      <c r="R187" s="1">
        <v>24840</v>
      </c>
      <c r="S187" s="98">
        <v>8.75</v>
      </c>
      <c r="T187" s="15" t="s">
        <v>477</v>
      </c>
    </row>
    <row r="188" spans="1:20">
      <c r="A188" s="116">
        <v>179</v>
      </c>
      <c r="B188" s="111">
        <v>2543</v>
      </c>
      <c r="C188" s="99" t="s">
        <v>479</v>
      </c>
      <c r="D188" s="120" t="s">
        <v>69</v>
      </c>
      <c r="F188" s="99" t="s">
        <v>479</v>
      </c>
      <c r="G188" s="14">
        <v>2543</v>
      </c>
      <c r="H188" s="99" t="s">
        <v>27</v>
      </c>
      <c r="I188" s="99" t="s">
        <v>480</v>
      </c>
      <c r="J188" s="99">
        <v>1.56</v>
      </c>
      <c r="K188" s="99">
        <v>4767</v>
      </c>
      <c r="L188" s="99">
        <v>7436.52</v>
      </c>
      <c r="M188" s="99">
        <v>1400</v>
      </c>
      <c r="N188" s="99" t="s">
        <v>20</v>
      </c>
      <c r="O188" s="99">
        <v>8836.52</v>
      </c>
      <c r="P188" s="99">
        <v>265.09559999999999</v>
      </c>
      <c r="Q188" s="99">
        <v>9101.6155999999992</v>
      </c>
      <c r="R188" s="99">
        <v>9000</v>
      </c>
      <c r="S188" s="100">
        <v>101.6156</v>
      </c>
      <c r="T188" s="14" t="s">
        <v>477</v>
      </c>
    </row>
    <row r="189" spans="1:20">
      <c r="A189" s="116">
        <v>180</v>
      </c>
      <c r="B189" s="5">
        <v>2544</v>
      </c>
      <c r="C189" s="1" t="s">
        <v>481</v>
      </c>
      <c r="D189" s="7" t="s">
        <v>31</v>
      </c>
      <c r="F189" s="1" t="s">
        <v>481</v>
      </c>
      <c r="G189" s="15">
        <v>2544</v>
      </c>
      <c r="H189" s="1" t="s">
        <v>27</v>
      </c>
      <c r="I189" s="1" t="s">
        <v>482</v>
      </c>
      <c r="J189" s="1">
        <v>0.93</v>
      </c>
      <c r="K189" s="1">
        <v>4767</v>
      </c>
      <c r="L189" s="1">
        <v>4433.3100000000004</v>
      </c>
      <c r="M189" s="1">
        <v>900</v>
      </c>
      <c r="N189" s="1" t="s">
        <v>20</v>
      </c>
      <c r="O189" s="1">
        <v>5333.31</v>
      </c>
      <c r="P189" s="1">
        <v>159.99930000000001</v>
      </c>
      <c r="Q189" s="1">
        <v>5493.3092999999999</v>
      </c>
      <c r="R189" s="1">
        <v>5490</v>
      </c>
      <c r="S189" s="98">
        <v>3.3092999999999999</v>
      </c>
      <c r="T189" s="15" t="s">
        <v>477</v>
      </c>
    </row>
    <row r="190" spans="1:20">
      <c r="A190" s="116">
        <v>181</v>
      </c>
      <c r="B190" s="111">
        <v>2545</v>
      </c>
      <c r="C190" s="99" t="s">
        <v>479</v>
      </c>
      <c r="D190" s="120" t="s">
        <v>35</v>
      </c>
      <c r="F190" s="99" t="s">
        <v>479</v>
      </c>
      <c r="G190" s="14">
        <v>2545</v>
      </c>
      <c r="H190" s="99" t="s">
        <v>22</v>
      </c>
      <c r="I190" s="99" t="s">
        <v>484</v>
      </c>
      <c r="J190" s="99">
        <v>2.76</v>
      </c>
      <c r="K190" s="99">
        <v>4843</v>
      </c>
      <c r="L190" s="99">
        <v>13366.68</v>
      </c>
      <c r="M190" s="99">
        <v>1500</v>
      </c>
      <c r="N190" s="99" t="s">
        <v>20</v>
      </c>
      <c r="O190" s="99">
        <v>14866.68</v>
      </c>
      <c r="P190" s="99">
        <v>446.00040000000001</v>
      </c>
      <c r="Q190" s="99">
        <v>15312.68</v>
      </c>
      <c r="R190" s="99">
        <v>15300</v>
      </c>
      <c r="S190" s="100">
        <v>12.680400000000001</v>
      </c>
      <c r="T190" s="14" t="s">
        <v>483</v>
      </c>
    </row>
    <row r="191" spans="1:20">
      <c r="A191" s="116">
        <v>182</v>
      </c>
      <c r="B191" s="5">
        <v>2546</v>
      </c>
      <c r="C191" s="1" t="s">
        <v>486</v>
      </c>
      <c r="D191" s="7" t="s">
        <v>38</v>
      </c>
      <c r="F191" s="1" t="s">
        <v>486</v>
      </c>
      <c r="G191" s="15">
        <v>2546</v>
      </c>
      <c r="H191" s="1" t="s">
        <v>72</v>
      </c>
      <c r="I191" s="1" t="s">
        <v>487</v>
      </c>
      <c r="J191" s="1">
        <v>10.050000000000001</v>
      </c>
      <c r="K191" s="1">
        <v>4696</v>
      </c>
      <c r="L191" s="1">
        <v>47194.8</v>
      </c>
      <c r="M191" s="1">
        <v>4020</v>
      </c>
      <c r="N191" s="1">
        <v>2200</v>
      </c>
      <c r="O191" s="1">
        <v>53414.8</v>
      </c>
      <c r="P191" s="1">
        <v>1602.444</v>
      </c>
      <c r="Q191" s="1">
        <v>55017.243999999999</v>
      </c>
      <c r="R191" s="1">
        <v>55000</v>
      </c>
      <c r="S191" s="98">
        <v>17.244</v>
      </c>
      <c r="T191" s="15" t="s">
        <v>485</v>
      </c>
    </row>
    <row r="192" spans="1:20">
      <c r="A192" s="116">
        <v>183</v>
      </c>
      <c r="B192" s="111">
        <v>2547</v>
      </c>
      <c r="C192" s="99" t="s">
        <v>489</v>
      </c>
      <c r="D192" s="120" t="s">
        <v>31</v>
      </c>
      <c r="F192" s="99" t="s">
        <v>489</v>
      </c>
      <c r="G192" s="14">
        <v>2547</v>
      </c>
      <c r="H192" s="99" t="s">
        <v>22</v>
      </c>
      <c r="I192" s="99" t="s">
        <v>490</v>
      </c>
      <c r="J192" s="99">
        <v>2</v>
      </c>
      <c r="K192" s="99">
        <v>4871</v>
      </c>
      <c r="L192" s="99">
        <v>9742</v>
      </c>
      <c r="M192" s="99">
        <v>1400</v>
      </c>
      <c r="N192" s="99">
        <v>50</v>
      </c>
      <c r="O192" s="99">
        <v>11192</v>
      </c>
      <c r="P192" s="99">
        <v>335.76</v>
      </c>
      <c r="Q192" s="99">
        <v>11527.76</v>
      </c>
      <c r="R192" s="99">
        <v>11520</v>
      </c>
      <c r="S192" s="100">
        <v>7.76</v>
      </c>
      <c r="T192" s="14" t="s">
        <v>488</v>
      </c>
    </row>
    <row r="193" spans="1:20">
      <c r="A193" s="116">
        <v>184</v>
      </c>
      <c r="B193" s="5">
        <v>2548</v>
      </c>
      <c r="C193" s="1" t="s">
        <v>492</v>
      </c>
      <c r="D193" s="7" t="s">
        <v>45</v>
      </c>
      <c r="F193" s="1" t="s">
        <v>492</v>
      </c>
      <c r="G193" s="15">
        <v>2548</v>
      </c>
      <c r="H193" s="1" t="s">
        <v>27</v>
      </c>
      <c r="I193" s="1" t="s">
        <v>493</v>
      </c>
      <c r="J193" s="1">
        <v>4.6100000000000003</v>
      </c>
      <c r="K193" s="1">
        <v>4871</v>
      </c>
      <c r="L193" s="1">
        <v>22455.31</v>
      </c>
      <c r="M193" s="1">
        <v>1844</v>
      </c>
      <c r="N193" s="1" t="s">
        <v>20</v>
      </c>
      <c r="O193" s="1">
        <v>24299.31</v>
      </c>
      <c r="P193" s="1">
        <v>728.97929999999997</v>
      </c>
      <c r="Q193" s="1">
        <v>25028.289000000001</v>
      </c>
      <c r="R193" s="1">
        <v>25000</v>
      </c>
      <c r="S193" s="98">
        <v>28.289300000000001</v>
      </c>
      <c r="T193" s="15" t="s">
        <v>491</v>
      </c>
    </row>
    <row r="194" spans="1:20">
      <c r="A194" s="116">
        <v>185</v>
      </c>
      <c r="B194" s="111">
        <v>2549</v>
      </c>
      <c r="C194" s="99" t="s">
        <v>495</v>
      </c>
      <c r="D194" s="120" t="s">
        <v>48</v>
      </c>
      <c r="F194" s="99" t="s">
        <v>495</v>
      </c>
      <c r="G194" s="14">
        <v>2549</v>
      </c>
      <c r="H194" s="99" t="s">
        <v>157</v>
      </c>
      <c r="I194" s="99" t="s">
        <v>496</v>
      </c>
      <c r="J194" s="99">
        <v>43.09</v>
      </c>
      <c r="K194" s="99">
        <v>4871</v>
      </c>
      <c r="L194" s="99">
        <v>209891.39</v>
      </c>
      <c r="M194" s="99">
        <v>16805</v>
      </c>
      <c r="N194" s="99">
        <v>2000</v>
      </c>
      <c r="O194" s="99">
        <v>228696.39</v>
      </c>
      <c r="P194" s="99">
        <v>6860.8917000000001</v>
      </c>
      <c r="Q194" s="99">
        <v>235557.28</v>
      </c>
      <c r="R194" s="99">
        <v>235500</v>
      </c>
      <c r="S194" s="100">
        <v>57.281700000000001</v>
      </c>
      <c r="T194" s="14" t="s">
        <v>494</v>
      </c>
    </row>
    <row r="195" spans="1:20">
      <c r="A195" s="116">
        <v>186</v>
      </c>
      <c r="B195" s="5">
        <v>2550</v>
      </c>
      <c r="C195" s="1" t="s">
        <v>479</v>
      </c>
      <c r="D195" s="7" t="s">
        <v>52</v>
      </c>
      <c r="F195" s="1" t="s">
        <v>479</v>
      </c>
      <c r="G195" s="15">
        <v>2550</v>
      </c>
      <c r="H195" s="1" t="s">
        <v>22</v>
      </c>
      <c r="I195" s="1" t="s">
        <v>497</v>
      </c>
      <c r="J195" s="1">
        <v>1.25</v>
      </c>
      <c r="K195" s="1">
        <v>4871</v>
      </c>
      <c r="L195" s="1">
        <v>6088.75</v>
      </c>
      <c r="M195" s="1">
        <v>1300</v>
      </c>
      <c r="N195" s="1" t="s">
        <v>20</v>
      </c>
      <c r="O195" s="1">
        <v>7388.75</v>
      </c>
      <c r="P195" s="1">
        <v>221.66249999999999</v>
      </c>
      <c r="Q195" s="1">
        <v>7610.4125000000004</v>
      </c>
      <c r="R195" s="1">
        <v>7600</v>
      </c>
      <c r="S195" s="98">
        <v>10.4125</v>
      </c>
      <c r="T195" s="15" t="s">
        <v>494</v>
      </c>
    </row>
    <row r="196" spans="1:20">
      <c r="A196" s="116">
        <v>187</v>
      </c>
      <c r="B196" s="111">
        <v>2601</v>
      </c>
      <c r="C196" s="99" t="s">
        <v>499</v>
      </c>
      <c r="D196" s="120" t="s">
        <v>57</v>
      </c>
      <c r="F196" s="99" t="s">
        <v>499</v>
      </c>
      <c r="G196" s="14">
        <v>2601</v>
      </c>
      <c r="H196" s="99" t="s">
        <v>271</v>
      </c>
      <c r="I196" s="99" t="s">
        <v>500</v>
      </c>
      <c r="J196" s="99">
        <v>1.6</v>
      </c>
      <c r="K196" s="99">
        <v>4851</v>
      </c>
      <c r="L196" s="99">
        <v>7761.6</v>
      </c>
      <c r="M196" s="99">
        <v>1300</v>
      </c>
      <c r="N196" s="99">
        <v>80</v>
      </c>
      <c r="O196" s="99">
        <v>9141.6</v>
      </c>
      <c r="P196" s="99">
        <v>274.24799999999999</v>
      </c>
      <c r="Q196" s="99">
        <v>9415.848</v>
      </c>
      <c r="R196" s="99">
        <v>9410</v>
      </c>
      <c r="S196" s="100">
        <v>5.8479999999999999</v>
      </c>
      <c r="T196" s="14" t="s">
        <v>498</v>
      </c>
    </row>
    <row r="197" spans="1:20">
      <c r="A197" s="116">
        <v>188</v>
      </c>
      <c r="B197" s="5">
        <v>2602</v>
      </c>
      <c r="C197" s="1" t="s">
        <v>501</v>
      </c>
      <c r="D197" s="7" t="s">
        <v>57</v>
      </c>
      <c r="F197" s="1" t="s">
        <v>501</v>
      </c>
      <c r="G197" s="15">
        <v>2602</v>
      </c>
      <c r="H197" s="1" t="s">
        <v>271</v>
      </c>
      <c r="I197" s="1" t="s">
        <v>502</v>
      </c>
      <c r="J197" s="1">
        <v>0.8</v>
      </c>
      <c r="K197" s="1">
        <v>4851</v>
      </c>
      <c r="L197" s="1">
        <v>3880.8</v>
      </c>
      <c r="M197" s="1">
        <v>1000</v>
      </c>
      <c r="N197" s="1" t="s">
        <v>20</v>
      </c>
      <c r="O197" s="1">
        <v>4880.8</v>
      </c>
      <c r="P197" s="1">
        <v>146.42400000000001</v>
      </c>
      <c r="Q197" s="1">
        <v>5027.2240000000002</v>
      </c>
      <c r="R197" s="1">
        <v>5020</v>
      </c>
      <c r="S197" s="98">
        <v>7.2240000000000002</v>
      </c>
      <c r="T197" s="15" t="s">
        <v>498</v>
      </c>
    </row>
    <row r="198" spans="1:20">
      <c r="A198" s="116">
        <v>189</v>
      </c>
      <c r="B198" s="111">
        <v>2603</v>
      </c>
      <c r="C198" s="99" t="s">
        <v>503</v>
      </c>
      <c r="D198" s="120" t="s">
        <v>62</v>
      </c>
      <c r="F198" s="99" t="s">
        <v>503</v>
      </c>
      <c r="G198" s="14">
        <v>2603</v>
      </c>
      <c r="H198" s="99" t="s">
        <v>72</v>
      </c>
      <c r="I198" s="99" t="s">
        <v>504</v>
      </c>
      <c r="J198" s="99">
        <v>4.72</v>
      </c>
      <c r="K198" s="99">
        <v>4851</v>
      </c>
      <c r="L198" s="99">
        <v>22896.720000000001</v>
      </c>
      <c r="M198" s="99">
        <v>1840.8</v>
      </c>
      <c r="N198" s="99">
        <v>1800</v>
      </c>
      <c r="O198" s="99">
        <v>26537.52</v>
      </c>
      <c r="P198" s="99">
        <v>796.12559999999996</v>
      </c>
      <c r="Q198" s="99">
        <v>27333.646000000001</v>
      </c>
      <c r="R198" s="99">
        <v>27300</v>
      </c>
      <c r="S198" s="100">
        <v>33.645600000000002</v>
      </c>
      <c r="T198" s="14" t="s">
        <v>498</v>
      </c>
    </row>
    <row r="199" spans="1:20">
      <c r="A199" s="116">
        <v>190</v>
      </c>
      <c r="B199" s="5">
        <v>2604</v>
      </c>
      <c r="C199" s="1" t="s">
        <v>506</v>
      </c>
      <c r="D199" s="7" t="s">
        <v>65</v>
      </c>
      <c r="F199" s="1" t="s">
        <v>506</v>
      </c>
      <c r="G199" s="15">
        <v>2604</v>
      </c>
      <c r="H199" s="1" t="s">
        <v>72</v>
      </c>
      <c r="I199" s="1" t="s">
        <v>507</v>
      </c>
      <c r="J199" s="1">
        <v>4.67</v>
      </c>
      <c r="K199" s="1">
        <v>4851</v>
      </c>
      <c r="L199" s="1">
        <v>22654.17</v>
      </c>
      <c r="M199" s="1">
        <v>1821.3</v>
      </c>
      <c r="N199" s="1">
        <v>2200</v>
      </c>
      <c r="O199" s="1">
        <v>26675.47</v>
      </c>
      <c r="P199" s="1">
        <v>800.26409999999998</v>
      </c>
      <c r="Q199" s="1">
        <v>27475.734</v>
      </c>
      <c r="R199" s="1">
        <v>27470</v>
      </c>
      <c r="S199" s="98">
        <v>5.7340999999999998</v>
      </c>
      <c r="T199" s="15" t="s">
        <v>505</v>
      </c>
    </row>
    <row r="200" spans="1:20">
      <c r="A200" s="116">
        <v>191</v>
      </c>
      <c r="B200" s="111">
        <v>2605</v>
      </c>
      <c r="C200" s="99" t="s">
        <v>20</v>
      </c>
      <c r="D200" s="120"/>
      <c r="F200" s="99" t="s">
        <v>20</v>
      </c>
      <c r="G200" s="14">
        <v>2605</v>
      </c>
      <c r="H200" s="99" t="s">
        <v>508</v>
      </c>
      <c r="I200" s="99" t="s">
        <v>20</v>
      </c>
      <c r="J200" s="99" t="s">
        <v>20</v>
      </c>
      <c r="K200" s="99" t="s">
        <v>20</v>
      </c>
      <c r="L200" s="99" t="s">
        <v>20</v>
      </c>
      <c r="M200" s="99" t="s">
        <v>20</v>
      </c>
      <c r="N200" s="99" t="s">
        <v>20</v>
      </c>
      <c r="O200" s="99" t="s">
        <v>20</v>
      </c>
      <c r="P200" s="99" t="s">
        <v>20</v>
      </c>
      <c r="Q200" s="99" t="s">
        <v>20</v>
      </c>
      <c r="R200" s="99" t="s">
        <v>20</v>
      </c>
      <c r="S200" s="100" t="s">
        <v>20</v>
      </c>
      <c r="T200" s="14" t="s">
        <v>508</v>
      </c>
    </row>
    <row r="201" spans="1:20">
      <c r="A201" s="116">
        <v>192</v>
      </c>
      <c r="B201" s="5">
        <v>2606</v>
      </c>
      <c r="C201" s="1" t="s">
        <v>509</v>
      </c>
      <c r="D201" s="7" t="s">
        <v>31</v>
      </c>
      <c r="F201" s="1" t="s">
        <v>509</v>
      </c>
      <c r="G201" s="15">
        <v>2606</v>
      </c>
      <c r="H201" s="1" t="s">
        <v>39</v>
      </c>
      <c r="I201" s="1" t="s">
        <v>510</v>
      </c>
      <c r="J201" s="1">
        <v>7.46</v>
      </c>
      <c r="K201" s="1">
        <v>4851</v>
      </c>
      <c r="L201" s="1">
        <v>36188.46</v>
      </c>
      <c r="M201" s="1">
        <v>2909.4</v>
      </c>
      <c r="N201" s="1" t="s">
        <v>20</v>
      </c>
      <c r="O201" s="1">
        <v>39097.86</v>
      </c>
      <c r="P201" s="1">
        <v>1172.9358</v>
      </c>
      <c r="Q201" s="1">
        <v>40270.796000000002</v>
      </c>
      <c r="R201" s="1">
        <v>40260</v>
      </c>
      <c r="S201" s="98">
        <v>10.7958</v>
      </c>
      <c r="T201" s="15" t="s">
        <v>505</v>
      </c>
    </row>
    <row r="202" spans="1:20">
      <c r="A202" s="116">
        <v>193</v>
      </c>
      <c r="B202" s="111">
        <v>2607</v>
      </c>
      <c r="C202" s="99" t="s">
        <v>511</v>
      </c>
      <c r="D202" s="120" t="s">
        <v>35</v>
      </c>
      <c r="F202" s="99" t="s">
        <v>511</v>
      </c>
      <c r="G202" s="14">
        <v>2607</v>
      </c>
      <c r="H202" s="99" t="s">
        <v>512</v>
      </c>
      <c r="I202" s="99" t="s">
        <v>513</v>
      </c>
      <c r="J202" s="99">
        <v>16.04</v>
      </c>
      <c r="K202" s="99">
        <v>4851</v>
      </c>
      <c r="L202" s="99">
        <v>77810.039999999994</v>
      </c>
      <c r="M202" s="99">
        <v>6255.6</v>
      </c>
      <c r="N202" s="99">
        <v>160</v>
      </c>
      <c r="O202" s="99">
        <v>84225.64</v>
      </c>
      <c r="P202" s="99">
        <v>2526.7692000000002</v>
      </c>
      <c r="Q202" s="99">
        <v>86752.409</v>
      </c>
      <c r="R202" s="99">
        <v>86750</v>
      </c>
      <c r="S202" s="100">
        <v>2.4091999999999998</v>
      </c>
      <c r="T202" s="14" t="s">
        <v>505</v>
      </c>
    </row>
    <row r="203" spans="1:20">
      <c r="A203" s="116">
        <v>194</v>
      </c>
      <c r="B203" s="5">
        <v>2608</v>
      </c>
      <c r="C203" s="1" t="s">
        <v>479</v>
      </c>
      <c r="D203" s="7" t="s">
        <v>38</v>
      </c>
      <c r="F203" s="1" t="s">
        <v>479</v>
      </c>
      <c r="G203" s="15">
        <v>2608</v>
      </c>
      <c r="H203" s="1" t="s">
        <v>22</v>
      </c>
      <c r="I203" s="1" t="s">
        <v>515</v>
      </c>
      <c r="J203" s="1">
        <v>1.33</v>
      </c>
      <c r="K203" s="1">
        <v>4900</v>
      </c>
      <c r="L203" s="1">
        <v>6517</v>
      </c>
      <c r="M203" s="1">
        <v>1300</v>
      </c>
      <c r="N203" s="1" t="s">
        <v>20</v>
      </c>
      <c r="O203" s="1">
        <v>7817</v>
      </c>
      <c r="P203" s="1">
        <v>234.51</v>
      </c>
      <c r="Q203" s="1">
        <v>8051.51</v>
      </c>
      <c r="R203" s="1">
        <v>7828</v>
      </c>
      <c r="S203" s="98">
        <v>223.51</v>
      </c>
      <c r="T203" s="15" t="s">
        <v>514</v>
      </c>
    </row>
    <row r="204" spans="1:20">
      <c r="A204" s="116">
        <v>195</v>
      </c>
      <c r="B204" s="111">
        <v>2609</v>
      </c>
      <c r="C204" s="99" t="s">
        <v>517</v>
      </c>
      <c r="D204" s="120" t="s">
        <v>31</v>
      </c>
      <c r="F204" s="99" t="s">
        <v>517</v>
      </c>
      <c r="G204" s="14">
        <v>2609</v>
      </c>
      <c r="H204" s="99" t="s">
        <v>271</v>
      </c>
      <c r="I204" s="99" t="s">
        <v>518</v>
      </c>
      <c r="J204" s="99">
        <v>2.87</v>
      </c>
      <c r="K204" s="99">
        <v>4843</v>
      </c>
      <c r="L204" s="99">
        <v>13899.41</v>
      </c>
      <c r="M204" s="99">
        <v>1500</v>
      </c>
      <c r="N204" s="99">
        <v>80</v>
      </c>
      <c r="O204" s="99">
        <v>15479.41</v>
      </c>
      <c r="P204" s="99">
        <v>464.38229999999999</v>
      </c>
      <c r="Q204" s="99">
        <v>15943.791999999999</v>
      </c>
      <c r="R204" s="99">
        <v>15940</v>
      </c>
      <c r="S204" s="100">
        <v>3.7923</v>
      </c>
      <c r="T204" s="14" t="s">
        <v>516</v>
      </c>
    </row>
    <row r="205" spans="1:20">
      <c r="A205" s="116">
        <v>196</v>
      </c>
      <c r="B205" s="5">
        <v>2610</v>
      </c>
      <c r="C205" s="1" t="s">
        <v>517</v>
      </c>
      <c r="D205" s="7" t="s">
        <v>45</v>
      </c>
      <c r="F205" s="1" t="s">
        <v>517</v>
      </c>
      <c r="G205" s="15">
        <v>2610</v>
      </c>
      <c r="H205" s="1" t="s">
        <v>27</v>
      </c>
      <c r="I205" s="1" t="s">
        <v>519</v>
      </c>
      <c r="J205" s="1">
        <v>1.24</v>
      </c>
      <c r="K205" s="1">
        <v>4843</v>
      </c>
      <c r="L205" s="1">
        <v>6005.32</v>
      </c>
      <c r="M205" s="1">
        <v>1300</v>
      </c>
      <c r="N205" s="1" t="s">
        <v>20</v>
      </c>
      <c r="O205" s="1">
        <v>7305.32</v>
      </c>
      <c r="P205" s="1">
        <v>219.15960000000001</v>
      </c>
      <c r="Q205" s="1">
        <v>7524.4795999999997</v>
      </c>
      <c r="R205" s="1">
        <v>7500</v>
      </c>
      <c r="S205" s="98">
        <v>24.479600000000001</v>
      </c>
      <c r="T205" s="15" t="s">
        <v>516</v>
      </c>
    </row>
    <row r="206" spans="1:20">
      <c r="A206" s="116">
        <v>197</v>
      </c>
      <c r="B206" s="111">
        <v>2611</v>
      </c>
      <c r="C206" s="99" t="s">
        <v>520</v>
      </c>
      <c r="D206" s="120" t="s">
        <v>48</v>
      </c>
      <c r="F206" s="99" t="s">
        <v>520</v>
      </c>
      <c r="G206" s="14">
        <v>2611</v>
      </c>
      <c r="H206" s="99" t="s">
        <v>27</v>
      </c>
      <c r="I206" s="99" t="s">
        <v>521</v>
      </c>
      <c r="J206" s="99">
        <v>0.45</v>
      </c>
      <c r="K206" s="99">
        <v>4843</v>
      </c>
      <c r="L206" s="99">
        <v>2179.35</v>
      </c>
      <c r="M206" s="99">
        <v>830</v>
      </c>
      <c r="N206" s="99" t="s">
        <v>20</v>
      </c>
      <c r="O206" s="99">
        <v>3009.35</v>
      </c>
      <c r="P206" s="99">
        <v>90.280500000000004</v>
      </c>
      <c r="Q206" s="99">
        <v>3099.6305000000002</v>
      </c>
      <c r="R206" s="99">
        <v>3100</v>
      </c>
      <c r="S206" s="100">
        <v>-0.3695</v>
      </c>
      <c r="T206" s="14" t="s">
        <v>516</v>
      </c>
    </row>
    <row r="207" spans="1:20">
      <c r="A207" s="116">
        <v>198</v>
      </c>
      <c r="B207" s="5">
        <v>2612</v>
      </c>
      <c r="C207" s="1" t="s">
        <v>522</v>
      </c>
      <c r="D207" s="7" t="s">
        <v>52</v>
      </c>
      <c r="F207" s="1" t="s">
        <v>522</v>
      </c>
      <c r="G207" s="15">
        <v>2612</v>
      </c>
      <c r="H207" s="1" t="s">
        <v>27</v>
      </c>
      <c r="I207" s="1" t="s">
        <v>523</v>
      </c>
      <c r="J207" s="1">
        <v>2.35</v>
      </c>
      <c r="K207" s="1">
        <v>4843</v>
      </c>
      <c r="L207" s="1">
        <v>11381.05</v>
      </c>
      <c r="M207" s="1">
        <v>1500</v>
      </c>
      <c r="N207" s="1" t="s">
        <v>20</v>
      </c>
      <c r="O207" s="1">
        <v>12881.05</v>
      </c>
      <c r="P207" s="1">
        <v>386.43150000000003</v>
      </c>
      <c r="Q207" s="1">
        <v>13267.482</v>
      </c>
      <c r="R207" s="1">
        <v>13260</v>
      </c>
      <c r="S207" s="98">
        <v>7.4814999999999996</v>
      </c>
      <c r="T207" s="15" t="s">
        <v>516</v>
      </c>
    </row>
    <row r="208" spans="1:20">
      <c r="A208" s="116">
        <v>199</v>
      </c>
      <c r="B208" s="111">
        <v>2613</v>
      </c>
      <c r="C208" s="99" t="s">
        <v>525</v>
      </c>
      <c r="D208" s="120" t="s">
        <v>57</v>
      </c>
      <c r="F208" s="99" t="s">
        <v>525</v>
      </c>
      <c r="G208" s="14">
        <v>2613</v>
      </c>
      <c r="H208" s="99" t="s">
        <v>526</v>
      </c>
      <c r="I208" s="99" t="s">
        <v>527</v>
      </c>
      <c r="J208" s="99">
        <v>4.4800000000000004</v>
      </c>
      <c r="K208" s="99">
        <v>4767</v>
      </c>
      <c r="L208" s="99">
        <v>21356.16</v>
      </c>
      <c r="M208" s="99">
        <v>1792</v>
      </c>
      <c r="N208" s="99" t="s">
        <v>20</v>
      </c>
      <c r="O208" s="99">
        <v>23148.16</v>
      </c>
      <c r="P208" s="99">
        <v>694.44479999999999</v>
      </c>
      <c r="Q208" s="99">
        <v>23842.605</v>
      </c>
      <c r="R208" s="99">
        <v>23840</v>
      </c>
      <c r="S208" s="100">
        <v>2.6048</v>
      </c>
      <c r="T208" s="14" t="s">
        <v>524</v>
      </c>
    </row>
    <row r="209" spans="1:20">
      <c r="A209" s="116">
        <v>200</v>
      </c>
      <c r="B209" s="5">
        <v>2614</v>
      </c>
      <c r="C209" s="1" t="s">
        <v>528</v>
      </c>
      <c r="D209" s="7" t="s">
        <v>57</v>
      </c>
      <c r="F209" s="1" t="s">
        <v>528</v>
      </c>
      <c r="G209" s="15">
        <v>2614</v>
      </c>
      <c r="H209" s="1" t="s">
        <v>271</v>
      </c>
      <c r="I209" s="1" t="s">
        <v>529</v>
      </c>
      <c r="J209" s="1">
        <v>1.1299999999999999</v>
      </c>
      <c r="K209" s="1">
        <v>4847</v>
      </c>
      <c r="L209" s="1">
        <v>5477.11</v>
      </c>
      <c r="M209" s="1">
        <v>1300</v>
      </c>
      <c r="N209" s="1">
        <v>80</v>
      </c>
      <c r="O209" s="1">
        <v>6857.11</v>
      </c>
      <c r="P209" s="1">
        <v>205.7133</v>
      </c>
      <c r="Q209" s="1">
        <v>7062.8233</v>
      </c>
      <c r="R209" s="1">
        <v>7060</v>
      </c>
      <c r="S209" s="98">
        <v>2.8233000000000001</v>
      </c>
      <c r="T209" s="15" t="s">
        <v>524</v>
      </c>
    </row>
    <row r="210" spans="1:20">
      <c r="A210" s="116">
        <v>201</v>
      </c>
      <c r="B210" s="111">
        <v>2615</v>
      </c>
      <c r="C210" s="99" t="s">
        <v>525</v>
      </c>
      <c r="D210" s="120" t="s">
        <v>62</v>
      </c>
      <c r="F210" s="99" t="s">
        <v>525</v>
      </c>
      <c r="G210" s="14">
        <v>2615</v>
      </c>
      <c r="H210" s="99" t="s">
        <v>72</v>
      </c>
      <c r="I210" s="99" t="s">
        <v>530</v>
      </c>
      <c r="J210" s="99">
        <v>2.83</v>
      </c>
      <c r="K210" s="99">
        <v>4847</v>
      </c>
      <c r="L210" s="99">
        <v>13717.01</v>
      </c>
      <c r="M210" s="99">
        <v>1132</v>
      </c>
      <c r="N210" s="99">
        <v>2200</v>
      </c>
      <c r="O210" s="99">
        <v>17049.009999999998</v>
      </c>
      <c r="P210" s="99">
        <v>511.47030000000001</v>
      </c>
      <c r="Q210" s="99">
        <v>17560.48</v>
      </c>
      <c r="R210" s="99">
        <v>17560</v>
      </c>
      <c r="S210" s="100">
        <v>0.4803</v>
      </c>
      <c r="T210" s="14" t="s">
        <v>524</v>
      </c>
    </row>
    <row r="211" spans="1:20">
      <c r="A211" s="116">
        <v>202</v>
      </c>
      <c r="B211" s="5">
        <v>2616</v>
      </c>
      <c r="C211" s="1" t="s">
        <v>532</v>
      </c>
      <c r="D211" s="7" t="s">
        <v>65</v>
      </c>
      <c r="F211" s="1" t="s">
        <v>532</v>
      </c>
      <c r="G211" s="15">
        <v>2616</v>
      </c>
      <c r="H211" s="1" t="s">
        <v>533</v>
      </c>
      <c r="I211" s="1" t="s">
        <v>534</v>
      </c>
      <c r="J211" s="1">
        <v>0.28000000000000003</v>
      </c>
      <c r="K211" s="1">
        <v>4861</v>
      </c>
      <c r="L211" s="1">
        <v>1361.08</v>
      </c>
      <c r="M211" s="1">
        <v>580</v>
      </c>
      <c r="N211" s="1" t="s">
        <v>20</v>
      </c>
      <c r="O211" s="1">
        <v>1941.08</v>
      </c>
      <c r="P211" s="1">
        <v>58.232399999999998</v>
      </c>
      <c r="Q211" s="1">
        <v>1999.3124</v>
      </c>
      <c r="R211" s="1">
        <v>2000</v>
      </c>
      <c r="S211" s="98">
        <v>-0.68759999999999999</v>
      </c>
      <c r="T211" s="15" t="s">
        <v>531</v>
      </c>
    </row>
    <row r="212" spans="1:20">
      <c r="A212" s="116">
        <v>203</v>
      </c>
      <c r="B212" s="111">
        <v>2617</v>
      </c>
      <c r="C212" s="99" t="s">
        <v>535</v>
      </c>
      <c r="D212" s="120" t="s">
        <v>69</v>
      </c>
      <c r="F212" s="99" t="s">
        <v>535</v>
      </c>
      <c r="G212" s="14">
        <v>2617</v>
      </c>
      <c r="H212" s="99" t="s">
        <v>27</v>
      </c>
      <c r="I212" s="99" t="s">
        <v>536</v>
      </c>
      <c r="J212" s="99">
        <v>1.31</v>
      </c>
      <c r="K212" s="99">
        <v>4861</v>
      </c>
      <c r="L212" s="99">
        <v>6367.91</v>
      </c>
      <c r="M212" s="99">
        <v>1300</v>
      </c>
      <c r="N212" s="99" t="s">
        <v>20</v>
      </c>
      <c r="O212" s="99">
        <v>7667.91</v>
      </c>
      <c r="P212" s="99">
        <v>230.03729999999999</v>
      </c>
      <c r="Q212" s="99">
        <v>7897.9472999999998</v>
      </c>
      <c r="R212" s="99">
        <v>7890</v>
      </c>
      <c r="S212" s="100">
        <v>7.9473000000000003</v>
      </c>
      <c r="T212" s="14" t="s">
        <v>531</v>
      </c>
    </row>
    <row r="213" spans="1:20">
      <c r="A213" s="116">
        <v>204</v>
      </c>
      <c r="B213" s="5">
        <v>2618</v>
      </c>
      <c r="C213" s="1" t="s">
        <v>537</v>
      </c>
      <c r="D213" s="7" t="s">
        <v>31</v>
      </c>
      <c r="F213" s="1" t="s">
        <v>537</v>
      </c>
      <c r="G213" s="15">
        <v>2618</v>
      </c>
      <c r="H213" s="1" t="s">
        <v>72</v>
      </c>
      <c r="I213" s="1" t="s">
        <v>538</v>
      </c>
      <c r="J213" s="1">
        <v>3.75</v>
      </c>
      <c r="K213" s="1">
        <v>4861</v>
      </c>
      <c r="L213" s="1">
        <v>18228.75</v>
      </c>
      <c r="M213" s="1">
        <v>1500</v>
      </c>
      <c r="N213" s="1">
        <v>1700</v>
      </c>
      <c r="O213" s="1">
        <v>21428.75</v>
      </c>
      <c r="P213" s="1">
        <v>642.86249999999995</v>
      </c>
      <c r="Q213" s="1">
        <v>22071.613000000001</v>
      </c>
      <c r="R213" s="1">
        <v>22070</v>
      </c>
      <c r="S213" s="98">
        <v>1.6125</v>
      </c>
      <c r="T213" s="15" t="s">
        <v>531</v>
      </c>
    </row>
    <row r="214" spans="1:20">
      <c r="A214" s="116">
        <v>205</v>
      </c>
      <c r="B214" s="111">
        <v>2619</v>
      </c>
      <c r="C214" s="99" t="s">
        <v>540</v>
      </c>
      <c r="D214" s="120" t="s">
        <v>35</v>
      </c>
      <c r="F214" s="99" t="s">
        <v>540</v>
      </c>
      <c r="G214" s="14">
        <v>2619</v>
      </c>
      <c r="H214" s="99" t="s">
        <v>271</v>
      </c>
      <c r="I214" s="99" t="s">
        <v>541</v>
      </c>
      <c r="J214" s="99">
        <v>1.65</v>
      </c>
      <c r="K214" s="99">
        <v>4861</v>
      </c>
      <c r="L214" s="99">
        <v>8020.65</v>
      </c>
      <c r="M214" s="99">
        <v>1400</v>
      </c>
      <c r="N214" s="99" t="s">
        <v>20</v>
      </c>
      <c r="O214" s="99">
        <v>9420.65</v>
      </c>
      <c r="P214" s="99">
        <v>282.61950000000002</v>
      </c>
      <c r="Q214" s="99">
        <v>9703.2695000000003</v>
      </c>
      <c r="R214" s="99">
        <v>9700</v>
      </c>
      <c r="S214" s="100">
        <v>3.2694999999999999</v>
      </c>
      <c r="T214" s="14" t="s">
        <v>539</v>
      </c>
    </row>
    <row r="215" spans="1:20">
      <c r="A215" s="116">
        <v>206</v>
      </c>
      <c r="B215" s="5">
        <v>2620</v>
      </c>
      <c r="C215" s="1" t="s">
        <v>543</v>
      </c>
      <c r="D215" s="7" t="s">
        <v>38</v>
      </c>
      <c r="F215" s="1" t="s">
        <v>543</v>
      </c>
      <c r="G215" s="15">
        <v>2620</v>
      </c>
      <c r="H215" s="1" t="s">
        <v>372</v>
      </c>
      <c r="I215" s="1" t="s">
        <v>544</v>
      </c>
      <c r="J215" s="1">
        <v>6.18</v>
      </c>
      <c r="K215" s="1">
        <v>4850</v>
      </c>
      <c r="L215" s="1">
        <v>29973</v>
      </c>
      <c r="M215" s="1">
        <v>2472</v>
      </c>
      <c r="N215" s="1">
        <v>80</v>
      </c>
      <c r="O215" s="1">
        <v>32525</v>
      </c>
      <c r="P215" s="1">
        <v>975.75</v>
      </c>
      <c r="Q215" s="1">
        <v>33500.75</v>
      </c>
      <c r="R215" s="1">
        <v>33500</v>
      </c>
      <c r="S215" s="98">
        <v>0.75</v>
      </c>
      <c r="T215" s="15" t="s">
        <v>542</v>
      </c>
    </row>
    <row r="216" spans="1:20">
      <c r="A216" s="116">
        <v>207</v>
      </c>
      <c r="B216" s="111">
        <v>2621</v>
      </c>
      <c r="C216" s="99" t="s">
        <v>546</v>
      </c>
      <c r="D216" s="120" t="s">
        <v>31</v>
      </c>
      <c r="F216" s="99" t="s">
        <v>546</v>
      </c>
      <c r="G216" s="14">
        <v>2621</v>
      </c>
      <c r="H216" s="99" t="s">
        <v>39</v>
      </c>
      <c r="I216" s="99" t="s">
        <v>547</v>
      </c>
      <c r="J216" s="99">
        <v>10.86</v>
      </c>
      <c r="K216" s="99">
        <v>4785</v>
      </c>
      <c r="L216" s="99">
        <v>51965.1</v>
      </c>
      <c r="M216" s="99">
        <v>4344</v>
      </c>
      <c r="N216" s="99" t="s">
        <v>20</v>
      </c>
      <c r="O216" s="99">
        <v>56309.1</v>
      </c>
      <c r="P216" s="99">
        <v>1689.2729999999999</v>
      </c>
      <c r="Q216" s="99">
        <v>57998.373</v>
      </c>
      <c r="R216" s="99">
        <v>57990</v>
      </c>
      <c r="S216" s="100">
        <v>8.3729999999999993</v>
      </c>
      <c r="T216" s="14" t="s">
        <v>545</v>
      </c>
    </row>
    <row r="217" spans="1:20">
      <c r="A217" s="116">
        <v>208</v>
      </c>
      <c r="B217" s="5">
        <v>2622</v>
      </c>
      <c r="C217" s="1" t="s">
        <v>549</v>
      </c>
      <c r="D217" s="7" t="s">
        <v>45</v>
      </c>
      <c r="F217" s="1" t="s">
        <v>549</v>
      </c>
      <c r="G217" s="15">
        <v>2622</v>
      </c>
      <c r="H217" s="1" t="s">
        <v>72</v>
      </c>
      <c r="I217" s="1" t="s">
        <v>550</v>
      </c>
      <c r="J217" s="1">
        <v>6.22</v>
      </c>
      <c r="K217" s="1">
        <v>4904</v>
      </c>
      <c r="L217" s="1">
        <v>30502.880000000001</v>
      </c>
      <c r="M217" s="1">
        <v>3732</v>
      </c>
      <c r="N217" s="1">
        <v>2500</v>
      </c>
      <c r="O217" s="1">
        <v>36734.879999999997</v>
      </c>
      <c r="P217" s="1">
        <v>1102.0463999999999</v>
      </c>
      <c r="Q217" s="1">
        <v>37836.925999999999</v>
      </c>
      <c r="R217" s="1">
        <v>37800</v>
      </c>
      <c r="S217" s="98">
        <v>36.926400000000001</v>
      </c>
      <c r="T217" s="15" t="s">
        <v>548</v>
      </c>
    </row>
    <row r="218" spans="1:20">
      <c r="A218" s="116">
        <v>209</v>
      </c>
      <c r="B218" s="111">
        <v>2623</v>
      </c>
      <c r="C218" s="99" t="s">
        <v>552</v>
      </c>
      <c r="D218" s="120" t="s">
        <v>48</v>
      </c>
      <c r="F218" s="99" t="s">
        <v>552</v>
      </c>
      <c r="G218" s="14">
        <v>2623</v>
      </c>
      <c r="H218" s="99" t="s">
        <v>42</v>
      </c>
      <c r="I218" s="99" t="s">
        <v>553</v>
      </c>
      <c r="J218" s="99">
        <v>3.35</v>
      </c>
      <c r="K218" s="99">
        <v>4946</v>
      </c>
      <c r="L218" s="99">
        <v>16569.099999999999</v>
      </c>
      <c r="M218" s="99">
        <v>2010</v>
      </c>
      <c r="N218" s="99">
        <v>100</v>
      </c>
      <c r="O218" s="99">
        <v>18679.099999999999</v>
      </c>
      <c r="P218" s="99">
        <v>560.37300000000005</v>
      </c>
      <c r="Q218" s="99">
        <v>19239.473000000002</v>
      </c>
      <c r="R218" s="99">
        <v>19240</v>
      </c>
      <c r="S218" s="100">
        <v>-0.52700000000000002</v>
      </c>
      <c r="T218" s="14" t="s">
        <v>551</v>
      </c>
    </row>
    <row r="219" spans="1:20">
      <c r="A219" s="116">
        <v>210</v>
      </c>
      <c r="B219" s="5">
        <v>2624</v>
      </c>
      <c r="C219" s="1" t="s">
        <v>554</v>
      </c>
      <c r="D219" s="7" t="s">
        <v>52</v>
      </c>
      <c r="F219" s="1" t="s">
        <v>554</v>
      </c>
      <c r="G219" s="15">
        <v>2624</v>
      </c>
      <c r="H219" s="1" t="s">
        <v>42</v>
      </c>
      <c r="I219" s="1" t="s">
        <v>555</v>
      </c>
      <c r="J219" s="1">
        <v>5.08</v>
      </c>
      <c r="K219" s="1">
        <v>4946</v>
      </c>
      <c r="L219" s="1">
        <v>25125.68</v>
      </c>
      <c r="M219" s="1">
        <v>3472</v>
      </c>
      <c r="N219" s="1">
        <v>200</v>
      </c>
      <c r="O219" s="1">
        <v>28797.68</v>
      </c>
      <c r="P219" s="1">
        <v>863.93039999999996</v>
      </c>
      <c r="Q219" s="1">
        <v>29661.61</v>
      </c>
      <c r="R219" s="1">
        <v>29660</v>
      </c>
      <c r="S219" s="98">
        <v>1.6104000000000001</v>
      </c>
      <c r="T219" s="15" t="s">
        <v>551</v>
      </c>
    </row>
    <row r="220" spans="1:20">
      <c r="A220" s="116">
        <v>211</v>
      </c>
      <c r="B220" s="111">
        <v>2625</v>
      </c>
      <c r="C220" s="99" t="s">
        <v>557</v>
      </c>
      <c r="D220" s="120" t="s">
        <v>57</v>
      </c>
      <c r="F220" s="99" t="s">
        <v>557</v>
      </c>
      <c r="G220" s="14">
        <v>2625</v>
      </c>
      <c r="H220" s="99" t="s">
        <v>27</v>
      </c>
      <c r="I220" s="99" t="s">
        <v>558</v>
      </c>
      <c r="J220" s="99">
        <v>0.86</v>
      </c>
      <c r="K220" s="99">
        <v>4948</v>
      </c>
      <c r="L220" s="99">
        <v>4255.28</v>
      </c>
      <c r="M220" s="99">
        <v>900</v>
      </c>
      <c r="N220" s="99" t="s">
        <v>20</v>
      </c>
      <c r="O220" s="99">
        <v>5155.28</v>
      </c>
      <c r="P220" s="99">
        <v>154.6584</v>
      </c>
      <c r="Q220" s="99">
        <v>5309.9384</v>
      </c>
      <c r="R220" s="99">
        <v>5300</v>
      </c>
      <c r="S220" s="100">
        <v>9.9383999999999997</v>
      </c>
      <c r="T220" s="14" t="s">
        <v>556</v>
      </c>
    </row>
    <row r="221" spans="1:20">
      <c r="A221" s="116">
        <v>212</v>
      </c>
      <c r="B221" s="5">
        <v>2626</v>
      </c>
      <c r="C221" s="1" t="s">
        <v>559</v>
      </c>
      <c r="D221" s="7" t="s">
        <v>57</v>
      </c>
      <c r="F221" s="1" t="s">
        <v>559</v>
      </c>
      <c r="G221" s="15">
        <v>2626</v>
      </c>
      <c r="H221" s="1" t="s">
        <v>27</v>
      </c>
      <c r="I221" s="1" t="s">
        <v>560</v>
      </c>
      <c r="J221" s="1">
        <v>2.97</v>
      </c>
      <c r="K221" s="1">
        <v>4948</v>
      </c>
      <c r="L221" s="1">
        <v>14695.56</v>
      </c>
      <c r="M221" s="1">
        <v>1500</v>
      </c>
      <c r="N221" s="1" t="s">
        <v>20</v>
      </c>
      <c r="O221" s="1">
        <v>16195.56</v>
      </c>
      <c r="P221" s="1">
        <v>485.86680000000001</v>
      </c>
      <c r="Q221" s="1">
        <v>16681.427</v>
      </c>
      <c r="R221" s="1">
        <v>16680</v>
      </c>
      <c r="S221" s="98">
        <v>1.4268000000000001</v>
      </c>
      <c r="T221" s="15" t="s">
        <v>556</v>
      </c>
    </row>
    <row r="222" spans="1:20">
      <c r="A222" s="116">
        <v>213</v>
      </c>
      <c r="B222" s="111">
        <v>2627</v>
      </c>
      <c r="C222" s="99" t="s">
        <v>562</v>
      </c>
      <c r="D222" s="120" t="s">
        <v>62</v>
      </c>
      <c r="F222" s="99" t="s">
        <v>562</v>
      </c>
      <c r="G222" s="14">
        <v>2627</v>
      </c>
      <c r="H222" s="99" t="s">
        <v>27</v>
      </c>
      <c r="I222" s="99" t="s">
        <v>563</v>
      </c>
      <c r="J222" s="99">
        <v>1.2</v>
      </c>
      <c r="K222" s="99">
        <v>4923</v>
      </c>
      <c r="L222" s="99">
        <v>5907.6</v>
      </c>
      <c r="M222" s="99">
        <v>1300</v>
      </c>
      <c r="N222" s="99" t="s">
        <v>20</v>
      </c>
      <c r="O222" s="99">
        <v>7207.6</v>
      </c>
      <c r="P222" s="99">
        <v>216.22800000000001</v>
      </c>
      <c r="Q222" s="99">
        <v>7423.8280000000004</v>
      </c>
      <c r="R222" s="99">
        <v>7420</v>
      </c>
      <c r="S222" s="100">
        <v>3.8279999999999998</v>
      </c>
      <c r="T222" s="14" t="s">
        <v>561</v>
      </c>
    </row>
    <row r="223" spans="1:20">
      <c r="A223" s="116">
        <v>214</v>
      </c>
      <c r="B223" s="5">
        <v>2628</v>
      </c>
      <c r="C223" s="1" t="s">
        <v>20</v>
      </c>
      <c r="D223" s="7" t="s">
        <v>65</v>
      </c>
      <c r="F223" s="1" t="s">
        <v>20</v>
      </c>
      <c r="G223" s="15">
        <v>2628</v>
      </c>
      <c r="H223" s="1" t="s">
        <v>508</v>
      </c>
      <c r="I223" s="1" t="s">
        <v>20</v>
      </c>
      <c r="J223" s="1" t="s">
        <v>20</v>
      </c>
      <c r="K223" s="1" t="s">
        <v>20</v>
      </c>
      <c r="L223" s="1" t="s">
        <v>20</v>
      </c>
      <c r="M223" s="1" t="s">
        <v>20</v>
      </c>
      <c r="N223" s="1" t="s">
        <v>20</v>
      </c>
      <c r="O223" s="1" t="s">
        <v>20</v>
      </c>
      <c r="P223" s="1" t="s">
        <v>20</v>
      </c>
      <c r="Q223" s="1" t="s">
        <v>20</v>
      </c>
      <c r="R223" s="1" t="s">
        <v>20</v>
      </c>
      <c r="S223" s="98" t="s">
        <v>20</v>
      </c>
      <c r="T223" s="15" t="s">
        <v>508</v>
      </c>
    </row>
    <row r="224" spans="1:20">
      <c r="A224" s="116">
        <v>215</v>
      </c>
      <c r="B224" s="111">
        <v>2629</v>
      </c>
      <c r="C224" s="99" t="s">
        <v>564</v>
      </c>
      <c r="D224" s="120" t="s">
        <v>69</v>
      </c>
      <c r="F224" s="99" t="s">
        <v>564</v>
      </c>
      <c r="G224" s="14">
        <v>2629</v>
      </c>
      <c r="H224" s="99" t="s">
        <v>565</v>
      </c>
      <c r="I224" s="99" t="s">
        <v>566</v>
      </c>
      <c r="J224" s="99">
        <v>1.8</v>
      </c>
      <c r="K224" s="99">
        <v>4923</v>
      </c>
      <c r="L224" s="99">
        <v>8861.4</v>
      </c>
      <c r="M224" s="99">
        <v>1300</v>
      </c>
      <c r="N224" s="99" t="s">
        <v>20</v>
      </c>
      <c r="O224" s="99">
        <v>10161.4</v>
      </c>
      <c r="P224" s="99">
        <v>304.84199999999998</v>
      </c>
      <c r="Q224" s="99">
        <v>10466.242</v>
      </c>
      <c r="R224" s="99">
        <v>10460</v>
      </c>
      <c r="S224" s="100">
        <v>6.242</v>
      </c>
      <c r="T224" s="14" t="s">
        <v>561</v>
      </c>
    </row>
    <row r="225" spans="1:20">
      <c r="A225" s="116">
        <v>216</v>
      </c>
      <c r="B225" s="5">
        <v>2630</v>
      </c>
      <c r="C225" s="1" t="s">
        <v>568</v>
      </c>
      <c r="D225" s="7" t="s">
        <v>31</v>
      </c>
      <c r="F225" s="1" t="s">
        <v>568</v>
      </c>
      <c r="G225" s="15">
        <v>2630</v>
      </c>
      <c r="H225" s="1" t="s">
        <v>72</v>
      </c>
      <c r="I225" s="1" t="s">
        <v>569</v>
      </c>
      <c r="J225" s="1">
        <v>6.13</v>
      </c>
      <c r="K225" s="1">
        <v>4932</v>
      </c>
      <c r="L225" s="1">
        <v>30233.16</v>
      </c>
      <c r="M225" s="1">
        <v>3678</v>
      </c>
      <c r="N225" s="1">
        <v>2000</v>
      </c>
      <c r="O225" s="1">
        <v>35911.160000000003</v>
      </c>
      <c r="P225" s="1">
        <v>1077.3348000000001</v>
      </c>
      <c r="Q225" s="1">
        <v>36988.495000000003</v>
      </c>
      <c r="R225" s="1">
        <v>36980</v>
      </c>
      <c r="S225" s="98">
        <v>8.4947999999999997</v>
      </c>
      <c r="T225" s="15" t="s">
        <v>567</v>
      </c>
    </row>
    <row r="226" spans="1:20">
      <c r="A226" s="116">
        <v>217</v>
      </c>
      <c r="B226" s="111">
        <v>2631</v>
      </c>
      <c r="C226" s="99" t="s">
        <v>571</v>
      </c>
      <c r="D226" s="120" t="s">
        <v>35</v>
      </c>
      <c r="F226" s="99" t="s">
        <v>571</v>
      </c>
      <c r="G226" s="14">
        <v>2631</v>
      </c>
      <c r="H226" s="99" t="s">
        <v>572</v>
      </c>
      <c r="I226" s="99" t="s">
        <v>573</v>
      </c>
      <c r="J226" s="99">
        <v>1.04</v>
      </c>
      <c r="K226" s="99">
        <v>4927</v>
      </c>
      <c r="L226" s="99">
        <v>5124.08</v>
      </c>
      <c r="M226" s="99">
        <v>1500</v>
      </c>
      <c r="N226" s="99" t="s">
        <v>20</v>
      </c>
      <c r="O226" s="99">
        <v>6624.08</v>
      </c>
      <c r="P226" s="99">
        <v>198.72239999999999</v>
      </c>
      <c r="Q226" s="99">
        <v>6822.8023999999996</v>
      </c>
      <c r="R226" s="99">
        <v>6800</v>
      </c>
      <c r="S226" s="100">
        <v>22.802399999999999</v>
      </c>
      <c r="T226" s="14" t="s">
        <v>570</v>
      </c>
    </row>
    <row r="227" spans="1:20">
      <c r="A227" s="116">
        <v>218</v>
      </c>
      <c r="B227" s="5">
        <v>2632</v>
      </c>
      <c r="C227" s="1" t="s">
        <v>20</v>
      </c>
      <c r="D227" s="7"/>
      <c r="F227" s="1" t="s">
        <v>20</v>
      </c>
      <c r="G227" s="15">
        <v>2632</v>
      </c>
      <c r="H227" s="1" t="s">
        <v>508</v>
      </c>
      <c r="I227" s="1" t="s">
        <v>20</v>
      </c>
      <c r="J227" s="1" t="s">
        <v>20</v>
      </c>
      <c r="K227" s="1" t="s">
        <v>20</v>
      </c>
      <c r="L227" s="1" t="s">
        <v>20</v>
      </c>
      <c r="M227" s="1" t="s">
        <v>20</v>
      </c>
      <c r="N227" s="1" t="s">
        <v>20</v>
      </c>
      <c r="O227" s="1" t="s">
        <v>20</v>
      </c>
      <c r="P227" s="1" t="s">
        <v>20</v>
      </c>
      <c r="Q227" s="1" t="s">
        <v>20</v>
      </c>
      <c r="R227" s="1" t="s">
        <v>20</v>
      </c>
      <c r="S227" s="98" t="s">
        <v>20</v>
      </c>
      <c r="T227" s="15" t="s">
        <v>508</v>
      </c>
    </row>
    <row r="228" spans="1:20">
      <c r="A228" s="116">
        <v>219</v>
      </c>
      <c r="B228" s="111">
        <v>2633</v>
      </c>
      <c r="C228" s="99" t="s">
        <v>20</v>
      </c>
      <c r="D228" s="120"/>
      <c r="F228" s="99" t="s">
        <v>20</v>
      </c>
      <c r="G228" s="14">
        <v>2633</v>
      </c>
      <c r="H228" s="99" t="s">
        <v>508</v>
      </c>
      <c r="I228" s="99" t="s">
        <v>20</v>
      </c>
      <c r="J228" s="99" t="s">
        <v>20</v>
      </c>
      <c r="K228" s="99" t="s">
        <v>20</v>
      </c>
      <c r="L228" s="99" t="s">
        <v>20</v>
      </c>
      <c r="M228" s="99" t="s">
        <v>20</v>
      </c>
      <c r="N228" s="99" t="s">
        <v>20</v>
      </c>
      <c r="O228" s="99" t="s">
        <v>20</v>
      </c>
      <c r="P228" s="99" t="s">
        <v>20</v>
      </c>
      <c r="Q228" s="99" t="s">
        <v>20</v>
      </c>
      <c r="R228" s="99" t="s">
        <v>20</v>
      </c>
      <c r="S228" s="100" t="s">
        <v>20</v>
      </c>
      <c r="T228" s="14" t="s">
        <v>508</v>
      </c>
    </row>
    <row r="229" spans="1:20">
      <c r="A229" s="116">
        <v>220</v>
      </c>
      <c r="B229" s="5">
        <v>2634</v>
      </c>
      <c r="C229" s="1" t="s">
        <v>574</v>
      </c>
      <c r="D229" s="7" t="s">
        <v>45</v>
      </c>
      <c r="F229" s="1" t="s">
        <v>574</v>
      </c>
      <c r="G229" s="15">
        <v>2634</v>
      </c>
      <c r="H229" s="1" t="s">
        <v>27</v>
      </c>
      <c r="I229" s="1" t="s">
        <v>575</v>
      </c>
      <c r="J229" s="1">
        <v>12.21</v>
      </c>
      <c r="K229" s="1">
        <v>4927</v>
      </c>
      <c r="L229" s="1">
        <v>60158.67</v>
      </c>
      <c r="M229" s="1">
        <v>7692</v>
      </c>
      <c r="N229" s="1">
        <v>180</v>
      </c>
      <c r="O229" s="1">
        <v>68030.67</v>
      </c>
      <c r="P229" s="1">
        <v>2040.9201</v>
      </c>
      <c r="Q229" s="1">
        <v>70071.59</v>
      </c>
      <c r="R229" s="1">
        <v>70000</v>
      </c>
      <c r="S229" s="98">
        <v>71.590100000000007</v>
      </c>
      <c r="T229" s="15" t="s">
        <v>570</v>
      </c>
    </row>
    <row r="230" spans="1:20">
      <c r="A230" s="116">
        <v>221</v>
      </c>
      <c r="B230" s="111">
        <v>2635</v>
      </c>
      <c r="C230" s="99" t="s">
        <v>564</v>
      </c>
      <c r="D230" s="120" t="s">
        <v>48</v>
      </c>
      <c r="F230" s="99" t="s">
        <v>564</v>
      </c>
      <c r="G230" s="14">
        <v>2635</v>
      </c>
      <c r="H230" s="99" t="s">
        <v>27</v>
      </c>
      <c r="I230" s="99" t="s">
        <v>577</v>
      </c>
      <c r="J230" s="99">
        <v>0.85</v>
      </c>
      <c r="K230" s="99">
        <v>4946</v>
      </c>
      <c r="L230" s="99">
        <v>4204.1000000000004</v>
      </c>
      <c r="M230" s="99">
        <v>900</v>
      </c>
      <c r="N230" s="99" t="s">
        <v>20</v>
      </c>
      <c r="O230" s="99">
        <v>5104.1000000000004</v>
      </c>
      <c r="P230" s="99">
        <v>153.12299999999999</v>
      </c>
      <c r="Q230" s="99">
        <v>5257.223</v>
      </c>
      <c r="R230" s="99">
        <v>5250</v>
      </c>
      <c r="S230" s="100">
        <v>7.2229999999999999</v>
      </c>
      <c r="T230" s="14" t="s">
        <v>576</v>
      </c>
    </row>
    <row r="231" spans="1:20">
      <c r="A231" s="116">
        <v>222</v>
      </c>
      <c r="B231" s="5">
        <v>2636</v>
      </c>
      <c r="C231" s="1" t="s">
        <v>578</v>
      </c>
      <c r="D231" s="7" t="s">
        <v>52</v>
      </c>
      <c r="F231" s="1" t="s">
        <v>578</v>
      </c>
      <c r="G231" s="15">
        <v>2636</v>
      </c>
      <c r="H231" s="1" t="s">
        <v>22</v>
      </c>
      <c r="I231" s="1" t="s">
        <v>579</v>
      </c>
      <c r="J231" s="1">
        <v>4.41</v>
      </c>
      <c r="K231" s="1">
        <v>4946</v>
      </c>
      <c r="L231" s="1">
        <v>21811.86</v>
      </c>
      <c r="M231" s="1">
        <v>2646</v>
      </c>
      <c r="N231" s="1" t="s">
        <v>20</v>
      </c>
      <c r="O231" s="1">
        <v>24457.86</v>
      </c>
      <c r="P231" s="1">
        <v>733.73580000000004</v>
      </c>
      <c r="Q231" s="1">
        <v>25191.596000000001</v>
      </c>
      <c r="R231" s="1">
        <v>25190</v>
      </c>
      <c r="S231" s="98">
        <v>1.5958000000000001</v>
      </c>
      <c r="T231" s="15" t="s">
        <v>576</v>
      </c>
    </row>
    <row r="232" spans="1:20">
      <c r="A232" s="116">
        <v>223</v>
      </c>
      <c r="B232" s="111">
        <v>2637</v>
      </c>
      <c r="C232" s="99" t="s">
        <v>581</v>
      </c>
      <c r="D232" s="120" t="s">
        <v>57</v>
      </c>
      <c r="F232" s="99" t="s">
        <v>581</v>
      </c>
      <c r="G232" s="14">
        <v>2637</v>
      </c>
      <c r="H232" s="99" t="s">
        <v>39</v>
      </c>
      <c r="I232" s="99" t="s">
        <v>582</v>
      </c>
      <c r="J232" s="99">
        <v>17.649999999999999</v>
      </c>
      <c r="K232" s="99">
        <v>4942</v>
      </c>
      <c r="L232" s="99">
        <v>87226.3</v>
      </c>
      <c r="M232" s="99">
        <v>12355</v>
      </c>
      <c r="N232" s="99" t="s">
        <v>20</v>
      </c>
      <c r="O232" s="99">
        <v>99581.3</v>
      </c>
      <c r="P232" s="99">
        <v>2987.4389999999999</v>
      </c>
      <c r="Q232" s="99">
        <v>102568.74</v>
      </c>
      <c r="R232" s="99">
        <v>102560</v>
      </c>
      <c r="S232" s="100">
        <v>8.7390000000000008</v>
      </c>
      <c r="T232" s="14" t="s">
        <v>580</v>
      </c>
    </row>
    <row r="233" spans="1:20">
      <c r="A233" s="116">
        <v>224</v>
      </c>
      <c r="B233" s="5">
        <v>2638</v>
      </c>
      <c r="C233" s="1" t="s">
        <v>583</v>
      </c>
      <c r="D233" s="7" t="s">
        <v>57</v>
      </c>
      <c r="F233" s="1" t="s">
        <v>583</v>
      </c>
      <c r="G233" s="15">
        <v>2638</v>
      </c>
      <c r="H233" s="1" t="s">
        <v>584</v>
      </c>
      <c r="I233" s="1" t="s">
        <v>585</v>
      </c>
      <c r="J233" s="1">
        <v>3.08</v>
      </c>
      <c r="K233" s="1">
        <v>4942</v>
      </c>
      <c r="L233" s="1">
        <v>15221.36</v>
      </c>
      <c r="M233" s="1">
        <v>1848</v>
      </c>
      <c r="N233" s="1" t="s">
        <v>20</v>
      </c>
      <c r="O233" s="1">
        <v>17069.36</v>
      </c>
      <c r="P233" s="1">
        <v>512.08079999999995</v>
      </c>
      <c r="Q233" s="1">
        <v>17581.440999999999</v>
      </c>
      <c r="R233" s="1">
        <v>17580</v>
      </c>
      <c r="S233" s="98">
        <v>1.4408000000000001</v>
      </c>
      <c r="T233" s="15" t="s">
        <v>580</v>
      </c>
    </row>
    <row r="234" spans="1:20">
      <c r="A234" s="116">
        <v>225</v>
      </c>
      <c r="B234" s="112">
        <v>2639</v>
      </c>
      <c r="C234" s="101" t="s">
        <v>587</v>
      </c>
      <c r="D234" s="120" t="s">
        <v>62</v>
      </c>
      <c r="F234" s="101" t="s">
        <v>587</v>
      </c>
      <c r="G234" s="17">
        <v>2639</v>
      </c>
      <c r="H234" s="101" t="s">
        <v>39</v>
      </c>
      <c r="I234" s="101" t="s">
        <v>588</v>
      </c>
      <c r="J234" s="101">
        <v>5.31</v>
      </c>
      <c r="K234" s="101">
        <v>4946</v>
      </c>
      <c r="L234" s="101">
        <v>26263.26</v>
      </c>
      <c r="M234" s="101">
        <v>3186</v>
      </c>
      <c r="N234" s="101" t="s">
        <v>20</v>
      </c>
      <c r="O234" s="101">
        <v>29449.26</v>
      </c>
      <c r="P234" s="101">
        <v>883.48</v>
      </c>
      <c r="Q234" s="101">
        <v>30332.74</v>
      </c>
      <c r="R234" s="101">
        <v>30330</v>
      </c>
      <c r="S234" s="102">
        <v>2.74</v>
      </c>
      <c r="T234" s="17" t="s">
        <v>586</v>
      </c>
    </row>
    <row r="235" spans="1:20">
      <c r="A235" s="116">
        <v>226</v>
      </c>
      <c r="B235" s="6">
        <v>2640</v>
      </c>
      <c r="C235" s="2" t="s">
        <v>549</v>
      </c>
      <c r="D235" s="7" t="s">
        <v>65</v>
      </c>
      <c r="F235" s="2" t="s">
        <v>549</v>
      </c>
      <c r="G235" s="16">
        <v>2640</v>
      </c>
      <c r="H235" s="2" t="s">
        <v>27</v>
      </c>
      <c r="I235" s="2" t="s">
        <v>590</v>
      </c>
      <c r="J235" s="2">
        <v>3.44</v>
      </c>
      <c r="K235" s="2">
        <v>4904</v>
      </c>
      <c r="L235" s="2">
        <v>16869.759999999998</v>
      </c>
      <c r="M235" s="2">
        <v>2064</v>
      </c>
      <c r="N235" s="2" t="s">
        <v>20</v>
      </c>
      <c r="O235" s="2">
        <v>18933.759999999998</v>
      </c>
      <c r="P235" s="2">
        <v>568.01</v>
      </c>
      <c r="Q235" s="2">
        <v>19501.77</v>
      </c>
      <c r="R235" s="2">
        <v>19500</v>
      </c>
      <c r="S235" s="103">
        <v>1.77</v>
      </c>
      <c r="T235" s="16" t="s">
        <v>589</v>
      </c>
    </row>
    <row r="236" spans="1:20">
      <c r="A236" s="116">
        <v>227</v>
      </c>
      <c r="B236" s="112">
        <v>2642</v>
      </c>
      <c r="C236" s="101" t="s">
        <v>592</v>
      </c>
      <c r="D236" s="120" t="s">
        <v>69</v>
      </c>
      <c r="F236" s="101" t="s">
        <v>592</v>
      </c>
      <c r="G236" s="17">
        <v>2642</v>
      </c>
      <c r="H236" s="101" t="s">
        <v>181</v>
      </c>
      <c r="I236" s="101" t="s">
        <v>593</v>
      </c>
      <c r="J236" s="101">
        <v>8.06</v>
      </c>
      <c r="K236" s="101">
        <v>4957</v>
      </c>
      <c r="L236" s="101">
        <v>39953.42</v>
      </c>
      <c r="M236" s="101">
        <v>4836</v>
      </c>
      <c r="N236" s="101" t="s">
        <v>20</v>
      </c>
      <c r="O236" s="101">
        <v>44789.42</v>
      </c>
      <c r="P236" s="101">
        <v>1343.68</v>
      </c>
      <c r="Q236" s="101">
        <v>46133.1</v>
      </c>
      <c r="R236" s="101">
        <v>46132</v>
      </c>
      <c r="S236" s="102">
        <v>1.1000000000000001</v>
      </c>
      <c r="T236" s="17" t="s">
        <v>591</v>
      </c>
    </row>
    <row r="237" spans="1:20">
      <c r="A237" s="116">
        <v>228</v>
      </c>
      <c r="B237" s="6">
        <v>2641</v>
      </c>
      <c r="C237" s="2" t="s">
        <v>594</v>
      </c>
      <c r="D237" s="7" t="s">
        <v>31</v>
      </c>
      <c r="F237" s="2" t="s">
        <v>594</v>
      </c>
      <c r="G237" s="16">
        <v>2641</v>
      </c>
      <c r="H237" s="2" t="s">
        <v>157</v>
      </c>
      <c r="I237" s="2" t="s">
        <v>595</v>
      </c>
      <c r="J237" s="2">
        <v>2.95</v>
      </c>
      <c r="K237" s="2">
        <v>4957</v>
      </c>
      <c r="L237" s="2">
        <v>14623.15</v>
      </c>
      <c r="M237" s="2">
        <v>1800</v>
      </c>
      <c r="N237" s="2" t="s">
        <v>20</v>
      </c>
      <c r="O237" s="2">
        <v>16423.150000000001</v>
      </c>
      <c r="P237" s="2">
        <v>492.69</v>
      </c>
      <c r="Q237" s="2">
        <v>16915.84</v>
      </c>
      <c r="R237" s="2">
        <v>16900</v>
      </c>
      <c r="S237" s="103">
        <v>15.84</v>
      </c>
      <c r="T237" s="16" t="s">
        <v>591</v>
      </c>
    </row>
    <row r="238" spans="1:20">
      <c r="A238" s="116">
        <v>229</v>
      </c>
      <c r="B238" s="112">
        <v>2643</v>
      </c>
      <c r="C238" s="101" t="s">
        <v>596</v>
      </c>
      <c r="D238" s="120" t="s">
        <v>35</v>
      </c>
      <c r="F238" s="101" t="s">
        <v>596</v>
      </c>
      <c r="G238" s="17">
        <v>2643</v>
      </c>
      <c r="H238" s="101" t="s">
        <v>27</v>
      </c>
      <c r="I238" s="101" t="s">
        <v>597</v>
      </c>
      <c r="J238" s="101">
        <v>3.93</v>
      </c>
      <c r="K238" s="101">
        <v>4957</v>
      </c>
      <c r="L238" s="101">
        <v>19481.009999999998</v>
      </c>
      <c r="M238" s="101">
        <v>2358</v>
      </c>
      <c r="N238" s="101" t="s">
        <v>20</v>
      </c>
      <c r="O238" s="101">
        <v>21839.01</v>
      </c>
      <c r="P238" s="101">
        <v>655.16999999999996</v>
      </c>
      <c r="Q238" s="101">
        <v>22494.18</v>
      </c>
      <c r="R238" s="101">
        <v>22490</v>
      </c>
      <c r="S238" s="102">
        <v>4.18</v>
      </c>
      <c r="T238" s="17" t="s">
        <v>591</v>
      </c>
    </row>
    <row r="239" spans="1:20">
      <c r="A239" s="116">
        <v>230</v>
      </c>
      <c r="B239" s="6">
        <v>2644</v>
      </c>
      <c r="C239" s="2" t="s">
        <v>599</v>
      </c>
      <c r="D239" s="7" t="s">
        <v>38</v>
      </c>
      <c r="F239" s="2" t="s">
        <v>599</v>
      </c>
      <c r="G239" s="16">
        <v>2644</v>
      </c>
      <c r="H239" s="2" t="s">
        <v>27</v>
      </c>
      <c r="I239" s="2" t="s">
        <v>600</v>
      </c>
      <c r="J239" s="2">
        <v>0.51</v>
      </c>
      <c r="K239" s="2">
        <v>4957</v>
      </c>
      <c r="L239" s="2">
        <v>2528.0700000000002</v>
      </c>
      <c r="M239" s="2">
        <v>900</v>
      </c>
      <c r="N239" s="2" t="s">
        <v>20</v>
      </c>
      <c r="O239" s="2">
        <v>3428.07</v>
      </c>
      <c r="P239" s="2">
        <v>102.84</v>
      </c>
      <c r="Q239" s="2">
        <v>3530.91</v>
      </c>
      <c r="R239" s="2">
        <v>3530</v>
      </c>
      <c r="S239" s="103">
        <v>0.91</v>
      </c>
      <c r="T239" s="16" t="s">
        <v>598</v>
      </c>
    </row>
    <row r="240" spans="1:20">
      <c r="A240" s="116">
        <v>231</v>
      </c>
      <c r="B240" s="112">
        <v>2645</v>
      </c>
      <c r="C240" s="101" t="s">
        <v>20</v>
      </c>
      <c r="D240" s="120"/>
      <c r="F240" s="101" t="s">
        <v>20</v>
      </c>
      <c r="G240" s="17">
        <v>2645</v>
      </c>
      <c r="H240" s="101" t="s">
        <v>109</v>
      </c>
      <c r="I240" s="101" t="s">
        <v>20</v>
      </c>
      <c r="J240" s="101" t="s">
        <v>20</v>
      </c>
      <c r="K240" s="101" t="s">
        <v>20</v>
      </c>
      <c r="L240" s="101" t="s">
        <v>20</v>
      </c>
      <c r="M240" s="101" t="s">
        <v>20</v>
      </c>
      <c r="N240" s="101" t="s">
        <v>20</v>
      </c>
      <c r="O240" s="101" t="s">
        <v>20</v>
      </c>
      <c r="P240" s="101" t="s">
        <v>20</v>
      </c>
      <c r="Q240" s="101" t="s">
        <v>20</v>
      </c>
      <c r="R240" s="101" t="s">
        <v>20</v>
      </c>
      <c r="S240" s="102" t="s">
        <v>20</v>
      </c>
      <c r="T240" s="17" t="s">
        <v>109</v>
      </c>
    </row>
    <row r="241" spans="1:20">
      <c r="A241" s="116">
        <v>232</v>
      </c>
      <c r="B241" s="6">
        <v>2646</v>
      </c>
      <c r="C241" s="2" t="s">
        <v>602</v>
      </c>
      <c r="D241" s="7" t="s">
        <v>45</v>
      </c>
      <c r="F241" s="2" t="s">
        <v>602</v>
      </c>
      <c r="G241" s="16">
        <v>2646</v>
      </c>
      <c r="H241" s="2" t="s">
        <v>157</v>
      </c>
      <c r="I241" s="2" t="s">
        <v>603</v>
      </c>
      <c r="J241" s="2">
        <v>4.92</v>
      </c>
      <c r="K241" s="2">
        <v>5103</v>
      </c>
      <c r="L241" s="2">
        <v>25106.76</v>
      </c>
      <c r="M241" s="2">
        <v>2952</v>
      </c>
      <c r="N241" s="2" t="s">
        <v>20</v>
      </c>
      <c r="O241" s="2">
        <v>28058.76</v>
      </c>
      <c r="P241" s="2">
        <v>841.76</v>
      </c>
      <c r="Q241" s="2">
        <v>28900.52</v>
      </c>
      <c r="R241" s="2">
        <v>28900</v>
      </c>
      <c r="S241" s="103">
        <v>0.52</v>
      </c>
      <c r="T241" s="16" t="s">
        <v>601</v>
      </c>
    </row>
    <row r="242" spans="1:20">
      <c r="A242" s="116">
        <v>233</v>
      </c>
      <c r="B242" s="112">
        <v>2647</v>
      </c>
      <c r="C242" s="101" t="s">
        <v>605</v>
      </c>
      <c r="D242" s="120" t="s">
        <v>48</v>
      </c>
      <c r="F242" s="101" t="s">
        <v>605</v>
      </c>
      <c r="G242" s="17">
        <v>2647</v>
      </c>
      <c r="H242" s="101" t="s">
        <v>606</v>
      </c>
      <c r="I242" s="101" t="s">
        <v>607</v>
      </c>
      <c r="J242" s="101">
        <v>2.42</v>
      </c>
      <c r="K242" s="101">
        <v>4890</v>
      </c>
      <c r="L242" s="101">
        <v>11833.8</v>
      </c>
      <c r="M242" s="101">
        <v>1600</v>
      </c>
      <c r="N242" s="101" t="s">
        <v>20</v>
      </c>
      <c r="O242" s="101">
        <v>13433.8</v>
      </c>
      <c r="P242" s="101">
        <v>403.01</v>
      </c>
      <c r="Q242" s="101">
        <v>13836.81</v>
      </c>
      <c r="R242" s="101">
        <v>13800</v>
      </c>
      <c r="S242" s="102">
        <v>36.81</v>
      </c>
      <c r="T242" s="17" t="s">
        <v>604</v>
      </c>
    </row>
    <row r="243" spans="1:20">
      <c r="A243" s="116">
        <v>234</v>
      </c>
      <c r="B243" s="6">
        <v>2648</v>
      </c>
      <c r="C243" s="2" t="s">
        <v>609</v>
      </c>
      <c r="D243" s="7" t="s">
        <v>52</v>
      </c>
      <c r="F243" s="2" t="s">
        <v>609</v>
      </c>
      <c r="G243" s="16">
        <v>2648</v>
      </c>
      <c r="H243" s="2" t="s">
        <v>72</v>
      </c>
      <c r="I243" s="2" t="s">
        <v>610</v>
      </c>
      <c r="J243" s="2">
        <v>3.19</v>
      </c>
      <c r="K243" s="2">
        <v>4890</v>
      </c>
      <c r="L243" s="2">
        <v>15599.1</v>
      </c>
      <c r="M243" s="2">
        <v>1914</v>
      </c>
      <c r="N243" s="2">
        <v>1800</v>
      </c>
      <c r="O243" s="2">
        <v>19313.099999999999</v>
      </c>
      <c r="P243" s="2">
        <v>579.39</v>
      </c>
      <c r="Q243" s="2">
        <v>19892.490000000002</v>
      </c>
      <c r="R243" s="2">
        <v>19890</v>
      </c>
      <c r="S243" s="103">
        <v>2.4900000000000002</v>
      </c>
      <c r="T243" s="16" t="s">
        <v>608</v>
      </c>
    </row>
    <row r="244" spans="1:20">
      <c r="A244" s="116">
        <v>235</v>
      </c>
      <c r="B244" s="112">
        <v>2649</v>
      </c>
      <c r="C244" s="101" t="s">
        <v>611</v>
      </c>
      <c r="D244" s="120" t="s">
        <v>57</v>
      </c>
      <c r="F244" s="101" t="s">
        <v>611</v>
      </c>
      <c r="G244" s="17">
        <v>2649</v>
      </c>
      <c r="H244" s="101" t="s">
        <v>72</v>
      </c>
      <c r="I244" s="101" t="s">
        <v>612</v>
      </c>
      <c r="J244" s="101">
        <v>5.36</v>
      </c>
      <c r="K244" s="101">
        <v>4890</v>
      </c>
      <c r="L244" s="101">
        <v>26210.400000000001</v>
      </c>
      <c r="M244" s="101">
        <v>3216</v>
      </c>
      <c r="N244" s="101">
        <v>2000</v>
      </c>
      <c r="O244" s="101">
        <v>31426.400000000001</v>
      </c>
      <c r="P244" s="101">
        <v>942.79</v>
      </c>
      <c r="Q244" s="101">
        <v>32369.19</v>
      </c>
      <c r="R244" s="101">
        <v>32300</v>
      </c>
      <c r="S244" s="102">
        <v>69.19</v>
      </c>
      <c r="T244" s="17" t="s">
        <v>608</v>
      </c>
    </row>
    <row r="245" spans="1:20">
      <c r="A245" s="116">
        <v>236</v>
      </c>
      <c r="B245" s="6">
        <v>2650</v>
      </c>
      <c r="C245" s="2" t="s">
        <v>613</v>
      </c>
      <c r="D245" s="7" t="s">
        <v>57</v>
      </c>
      <c r="F245" s="2" t="s">
        <v>613</v>
      </c>
      <c r="G245" s="16">
        <v>2650</v>
      </c>
      <c r="H245" s="2" t="s">
        <v>27</v>
      </c>
      <c r="I245" s="2" t="s">
        <v>614</v>
      </c>
      <c r="J245" s="2">
        <v>4.04</v>
      </c>
      <c r="K245" s="2">
        <v>4890</v>
      </c>
      <c r="L245" s="2">
        <v>19755.599999999999</v>
      </c>
      <c r="M245" s="2">
        <v>2424</v>
      </c>
      <c r="N245" s="2" t="s">
        <v>20</v>
      </c>
      <c r="O245" s="2">
        <v>22179.599999999999</v>
      </c>
      <c r="P245" s="2">
        <v>665.39</v>
      </c>
      <c r="Q245" s="2">
        <v>22844.99</v>
      </c>
      <c r="R245" s="2">
        <v>22840</v>
      </c>
      <c r="S245" s="103">
        <v>4.99</v>
      </c>
      <c r="T245" s="16" t="s">
        <v>608</v>
      </c>
    </row>
    <row r="246" spans="1:20">
      <c r="A246" s="116">
        <v>237</v>
      </c>
      <c r="B246" s="112">
        <v>2651</v>
      </c>
      <c r="C246" s="101" t="s">
        <v>615</v>
      </c>
      <c r="D246" s="120" t="s">
        <v>62</v>
      </c>
      <c r="F246" s="101" t="s">
        <v>615</v>
      </c>
      <c r="G246" s="17">
        <v>2651</v>
      </c>
      <c r="H246" s="101" t="s">
        <v>27</v>
      </c>
      <c r="I246" s="101" t="s">
        <v>616</v>
      </c>
      <c r="J246" s="101">
        <v>0.61</v>
      </c>
      <c r="K246" s="101">
        <v>4890</v>
      </c>
      <c r="L246" s="101">
        <v>2982.9</v>
      </c>
      <c r="M246" s="101">
        <v>900</v>
      </c>
      <c r="N246" s="101" t="s">
        <v>20</v>
      </c>
      <c r="O246" s="101">
        <v>3882.9</v>
      </c>
      <c r="P246" s="101">
        <v>116.49</v>
      </c>
      <c r="Q246" s="101">
        <v>3999.39</v>
      </c>
      <c r="R246" s="101">
        <v>3990</v>
      </c>
      <c r="S246" s="102">
        <v>9.39</v>
      </c>
      <c r="T246" s="17" t="s">
        <v>608</v>
      </c>
    </row>
    <row r="247" spans="1:20">
      <c r="A247" s="116">
        <v>238</v>
      </c>
      <c r="B247" s="6">
        <v>2652</v>
      </c>
      <c r="C247" s="2" t="s">
        <v>617</v>
      </c>
      <c r="D247" s="7" t="s">
        <v>65</v>
      </c>
      <c r="F247" s="2" t="s">
        <v>617</v>
      </c>
      <c r="G247" s="16">
        <v>2652</v>
      </c>
      <c r="H247" s="2" t="s">
        <v>27</v>
      </c>
      <c r="I247" s="2" t="s">
        <v>618</v>
      </c>
      <c r="J247" s="2">
        <v>1.24</v>
      </c>
      <c r="K247" s="2">
        <v>4890</v>
      </c>
      <c r="L247" s="2">
        <v>6063.6</v>
      </c>
      <c r="M247" s="2">
        <v>1500</v>
      </c>
      <c r="N247" s="2" t="s">
        <v>20</v>
      </c>
      <c r="O247" s="2">
        <v>7563.6</v>
      </c>
      <c r="P247" s="2">
        <v>226.91</v>
      </c>
      <c r="Q247" s="2">
        <v>7790.51</v>
      </c>
      <c r="R247" s="2">
        <v>7700</v>
      </c>
      <c r="S247" s="103">
        <v>90.51</v>
      </c>
      <c r="T247" s="16" t="s">
        <v>608</v>
      </c>
    </row>
    <row r="248" spans="1:20">
      <c r="A248" s="116">
        <v>239</v>
      </c>
      <c r="B248" s="112">
        <v>2653</v>
      </c>
      <c r="C248" s="101" t="s">
        <v>619</v>
      </c>
      <c r="D248" s="120" t="s">
        <v>69</v>
      </c>
      <c r="F248" s="101" t="s">
        <v>619</v>
      </c>
      <c r="G248" s="17">
        <v>2653</v>
      </c>
      <c r="H248" s="101" t="s">
        <v>372</v>
      </c>
      <c r="I248" s="101" t="s">
        <v>620</v>
      </c>
      <c r="J248" s="101">
        <v>6.71</v>
      </c>
      <c r="K248" s="101">
        <v>4890</v>
      </c>
      <c r="L248" s="101">
        <v>32811.9</v>
      </c>
      <c r="M248" s="101">
        <v>4026</v>
      </c>
      <c r="N248" s="101">
        <v>100</v>
      </c>
      <c r="O248" s="101">
        <v>36937.9</v>
      </c>
      <c r="P248" s="101">
        <v>1108.1400000000001</v>
      </c>
      <c r="Q248" s="101">
        <v>38046.04</v>
      </c>
      <c r="R248" s="101">
        <v>38040</v>
      </c>
      <c r="S248" s="102">
        <v>6.04</v>
      </c>
      <c r="T248" s="17" t="s">
        <v>608</v>
      </c>
    </row>
    <row r="249" spans="1:20">
      <c r="A249" s="116">
        <v>240</v>
      </c>
      <c r="B249" s="6">
        <v>2654</v>
      </c>
      <c r="C249" s="2" t="s">
        <v>621</v>
      </c>
      <c r="D249" s="7" t="s">
        <v>31</v>
      </c>
      <c r="F249" s="2" t="s">
        <v>621</v>
      </c>
      <c r="G249" s="16">
        <v>2654</v>
      </c>
      <c r="H249" s="2" t="s">
        <v>27</v>
      </c>
      <c r="I249" s="2" t="s">
        <v>622</v>
      </c>
      <c r="J249" s="2">
        <v>2.02</v>
      </c>
      <c r="K249" s="2">
        <v>4890</v>
      </c>
      <c r="L249" s="2">
        <v>9877.7999999999993</v>
      </c>
      <c r="M249" s="2">
        <v>1600</v>
      </c>
      <c r="N249" s="2" t="s">
        <v>20</v>
      </c>
      <c r="O249" s="2">
        <v>11477.8</v>
      </c>
      <c r="P249" s="2">
        <v>344.33</v>
      </c>
      <c r="Q249" s="2">
        <v>11822.13</v>
      </c>
      <c r="R249" s="2">
        <v>11800</v>
      </c>
      <c r="S249" s="103">
        <v>22.13</v>
      </c>
      <c r="T249" s="16" t="s">
        <v>608</v>
      </c>
    </row>
    <row r="250" spans="1:20">
      <c r="A250" s="116">
        <v>241</v>
      </c>
      <c r="B250" s="112">
        <v>2655</v>
      </c>
      <c r="C250" s="101" t="s">
        <v>623</v>
      </c>
      <c r="D250" s="120" t="s">
        <v>35</v>
      </c>
      <c r="F250" s="101" t="s">
        <v>623</v>
      </c>
      <c r="G250" s="17">
        <v>2655</v>
      </c>
      <c r="H250" s="101" t="s">
        <v>27</v>
      </c>
      <c r="I250" s="101" t="s">
        <v>624</v>
      </c>
      <c r="J250" s="101">
        <v>3.08</v>
      </c>
      <c r="K250" s="101">
        <v>4890</v>
      </c>
      <c r="L250" s="101">
        <v>15061.2</v>
      </c>
      <c r="M250" s="101">
        <v>1848</v>
      </c>
      <c r="N250" s="101" t="s">
        <v>20</v>
      </c>
      <c r="O250" s="101">
        <v>16909.2</v>
      </c>
      <c r="P250" s="101">
        <v>507.28</v>
      </c>
      <c r="Q250" s="101">
        <v>17416.48</v>
      </c>
      <c r="R250" s="101">
        <v>17398</v>
      </c>
      <c r="S250" s="102">
        <v>18.48</v>
      </c>
      <c r="T250" s="17" t="s">
        <v>608</v>
      </c>
    </row>
    <row r="251" spans="1:20">
      <c r="A251" s="116">
        <v>242</v>
      </c>
      <c r="B251" s="6">
        <v>2656</v>
      </c>
      <c r="C251" s="2" t="s">
        <v>403</v>
      </c>
      <c r="D251" s="7" t="s">
        <v>38</v>
      </c>
      <c r="F251" s="2" t="s">
        <v>403</v>
      </c>
      <c r="G251" s="16">
        <v>2656</v>
      </c>
      <c r="H251" s="2" t="s">
        <v>27</v>
      </c>
      <c r="I251" s="2" t="s">
        <v>626</v>
      </c>
      <c r="J251" s="2">
        <v>0.92</v>
      </c>
      <c r="K251" s="2">
        <v>4885</v>
      </c>
      <c r="L251" s="2">
        <v>4494.2</v>
      </c>
      <c r="M251" s="2">
        <v>850</v>
      </c>
      <c r="N251" s="2" t="s">
        <v>20</v>
      </c>
      <c r="O251" s="2">
        <v>5344.2</v>
      </c>
      <c r="P251" s="2">
        <v>160.33000000000001</v>
      </c>
      <c r="Q251" s="2">
        <v>5504.53</v>
      </c>
      <c r="R251" s="2">
        <v>5500</v>
      </c>
      <c r="S251" s="103">
        <v>4.53</v>
      </c>
      <c r="T251" s="16" t="s">
        <v>625</v>
      </c>
    </row>
    <row r="252" spans="1:20">
      <c r="A252" s="116">
        <v>243</v>
      </c>
      <c r="B252" s="112">
        <v>2658</v>
      </c>
      <c r="C252" s="101" t="s">
        <v>628</v>
      </c>
      <c r="D252" s="120" t="s">
        <v>31</v>
      </c>
      <c r="F252" s="101" t="s">
        <v>628</v>
      </c>
      <c r="G252" s="17">
        <v>2658</v>
      </c>
      <c r="H252" s="101" t="s">
        <v>27</v>
      </c>
      <c r="I252" s="101" t="s">
        <v>629</v>
      </c>
      <c r="J252" s="101">
        <v>0.94</v>
      </c>
      <c r="K252" s="101">
        <v>4885</v>
      </c>
      <c r="L252" s="101">
        <v>4591.8999999999996</v>
      </c>
      <c r="M252" s="101">
        <v>900</v>
      </c>
      <c r="N252" s="101" t="s">
        <v>20</v>
      </c>
      <c r="O252" s="101">
        <v>5491.9</v>
      </c>
      <c r="P252" s="101">
        <v>164.76</v>
      </c>
      <c r="Q252" s="101">
        <v>5656.66</v>
      </c>
      <c r="R252" s="101">
        <v>5650</v>
      </c>
      <c r="S252" s="102">
        <v>6.66</v>
      </c>
      <c r="T252" s="17" t="s">
        <v>627</v>
      </c>
    </row>
    <row r="253" spans="1:20">
      <c r="A253" s="116">
        <v>244</v>
      </c>
      <c r="B253" s="6">
        <v>2657</v>
      </c>
      <c r="C253" s="2" t="s">
        <v>630</v>
      </c>
      <c r="D253" s="7" t="s">
        <v>45</v>
      </c>
      <c r="F253" s="2" t="s">
        <v>630</v>
      </c>
      <c r="G253" s="16">
        <v>2657</v>
      </c>
      <c r="H253" s="2" t="s">
        <v>181</v>
      </c>
      <c r="I253" s="2" t="s">
        <v>631</v>
      </c>
      <c r="J253" s="2">
        <v>11.94</v>
      </c>
      <c r="K253" s="2">
        <v>4905</v>
      </c>
      <c r="L253" s="2">
        <v>58565.7</v>
      </c>
      <c r="M253" s="2">
        <v>7164</v>
      </c>
      <c r="N253" s="2" t="s">
        <v>20</v>
      </c>
      <c r="O253" s="2">
        <v>65729.7</v>
      </c>
      <c r="P253" s="2">
        <v>1971.89</v>
      </c>
      <c r="Q253" s="2">
        <v>67701.59</v>
      </c>
      <c r="R253" s="2">
        <v>67700</v>
      </c>
      <c r="S253" s="103">
        <v>1.59</v>
      </c>
      <c r="T253" s="16" t="s">
        <v>627</v>
      </c>
    </row>
    <row r="254" spans="1:20">
      <c r="A254" s="116">
        <v>245</v>
      </c>
      <c r="B254" s="112">
        <v>2659</v>
      </c>
      <c r="C254" s="101" t="s">
        <v>632</v>
      </c>
      <c r="D254" s="120" t="s">
        <v>48</v>
      </c>
      <c r="F254" s="101" t="s">
        <v>632</v>
      </c>
      <c r="G254" s="17">
        <v>2659</v>
      </c>
      <c r="H254" s="101" t="s">
        <v>584</v>
      </c>
      <c r="I254" s="101" t="s">
        <v>633</v>
      </c>
      <c r="J254" s="101">
        <v>1.44</v>
      </c>
      <c r="K254" s="101">
        <v>4905</v>
      </c>
      <c r="L254" s="101">
        <v>7063.2</v>
      </c>
      <c r="M254" s="101">
        <v>1050</v>
      </c>
      <c r="N254" s="101" t="s">
        <v>20</v>
      </c>
      <c r="O254" s="101">
        <v>8113.2</v>
      </c>
      <c r="P254" s="101">
        <v>243.4</v>
      </c>
      <c r="Q254" s="101">
        <v>8356.6</v>
      </c>
      <c r="R254" s="101">
        <v>8350</v>
      </c>
      <c r="S254" s="102">
        <v>6.6</v>
      </c>
      <c r="T254" s="17" t="s">
        <v>627</v>
      </c>
    </row>
    <row r="255" spans="1:20">
      <c r="A255" s="116">
        <v>246</v>
      </c>
      <c r="B255" s="6">
        <v>2660</v>
      </c>
      <c r="C255" s="2" t="s">
        <v>635</v>
      </c>
      <c r="D255" s="7" t="s">
        <v>52</v>
      </c>
      <c r="F255" s="2" t="s">
        <v>635</v>
      </c>
      <c r="G255" s="16">
        <v>2660</v>
      </c>
      <c r="H255" s="2" t="s">
        <v>72</v>
      </c>
      <c r="I255" s="2" t="s">
        <v>636</v>
      </c>
      <c r="J255" s="2">
        <v>3.35</v>
      </c>
      <c r="K255" s="2">
        <v>4870</v>
      </c>
      <c r="L255" s="2">
        <v>16314.5</v>
      </c>
      <c r="M255" s="2">
        <v>2010</v>
      </c>
      <c r="N255" s="2">
        <v>1800</v>
      </c>
      <c r="O255" s="2">
        <v>20124.5</v>
      </c>
      <c r="P255" s="2">
        <v>603.74</v>
      </c>
      <c r="Q255" s="2">
        <v>20728.240000000002</v>
      </c>
      <c r="R255" s="2">
        <v>20700</v>
      </c>
      <c r="S255" s="103">
        <v>28.24</v>
      </c>
      <c r="T255" s="16" t="s">
        <v>634</v>
      </c>
    </row>
    <row r="256" spans="1:20">
      <c r="A256" s="116">
        <v>247</v>
      </c>
      <c r="B256" s="112">
        <v>2661</v>
      </c>
      <c r="C256" s="101" t="s">
        <v>637</v>
      </c>
      <c r="D256" s="120" t="s">
        <v>57</v>
      </c>
      <c r="F256" s="101" t="s">
        <v>637</v>
      </c>
      <c r="G256" s="17">
        <v>2661</v>
      </c>
      <c r="H256" s="101" t="s">
        <v>27</v>
      </c>
      <c r="I256" s="101" t="s">
        <v>638</v>
      </c>
      <c r="J256" s="101">
        <v>2.38</v>
      </c>
      <c r="K256" s="101">
        <v>4870</v>
      </c>
      <c r="L256" s="101">
        <v>11590.6</v>
      </c>
      <c r="M256" s="101">
        <v>1600</v>
      </c>
      <c r="N256" s="101" t="s">
        <v>20</v>
      </c>
      <c r="O256" s="101">
        <v>13190.6</v>
      </c>
      <c r="P256" s="101">
        <v>395.72</v>
      </c>
      <c r="Q256" s="101">
        <v>13586.32</v>
      </c>
      <c r="R256" s="101">
        <v>13582</v>
      </c>
      <c r="S256" s="102">
        <v>4.32</v>
      </c>
      <c r="T256" s="17" t="s">
        <v>634</v>
      </c>
    </row>
    <row r="257" spans="1:20">
      <c r="A257" s="116">
        <v>248</v>
      </c>
      <c r="B257" s="6">
        <v>2662</v>
      </c>
      <c r="C257" s="2" t="s">
        <v>640</v>
      </c>
      <c r="D257" s="7" t="s">
        <v>57</v>
      </c>
      <c r="F257" s="2" t="s">
        <v>640</v>
      </c>
      <c r="G257" s="16">
        <v>2662</v>
      </c>
      <c r="H257" s="2" t="s">
        <v>360</v>
      </c>
      <c r="I257" s="2" t="s">
        <v>641</v>
      </c>
      <c r="J257" s="2">
        <v>2.0499999999999998</v>
      </c>
      <c r="K257" s="2">
        <v>4833</v>
      </c>
      <c r="L257" s="2">
        <v>9907.65</v>
      </c>
      <c r="M257" s="2">
        <v>1600</v>
      </c>
      <c r="N257" s="2">
        <v>200</v>
      </c>
      <c r="O257" s="2">
        <v>11707.65</v>
      </c>
      <c r="P257" s="2">
        <v>351.23</v>
      </c>
      <c r="Q257" s="2">
        <v>12058.88</v>
      </c>
      <c r="R257" s="2">
        <v>12000</v>
      </c>
      <c r="S257" s="103">
        <v>58.88</v>
      </c>
      <c r="T257" s="16" t="s">
        <v>639</v>
      </c>
    </row>
    <row r="258" spans="1:20">
      <c r="A258" s="116">
        <v>249</v>
      </c>
      <c r="B258" s="112">
        <v>2663</v>
      </c>
      <c r="C258" s="101" t="s">
        <v>642</v>
      </c>
      <c r="D258" s="120" t="s">
        <v>62</v>
      </c>
      <c r="F258" s="101" t="s">
        <v>642</v>
      </c>
      <c r="G258" s="17">
        <v>2663</v>
      </c>
      <c r="H258" s="101" t="s">
        <v>27</v>
      </c>
      <c r="I258" s="101" t="s">
        <v>643</v>
      </c>
      <c r="J258" s="101">
        <v>2.44</v>
      </c>
      <c r="K258" s="101">
        <v>4833</v>
      </c>
      <c r="L258" s="101">
        <v>11792.52</v>
      </c>
      <c r="M258" s="101">
        <v>1600</v>
      </c>
      <c r="N258" s="101" t="s">
        <v>20</v>
      </c>
      <c r="O258" s="101">
        <v>13392.52</v>
      </c>
      <c r="P258" s="101">
        <v>401.78</v>
      </c>
      <c r="Q258" s="101">
        <v>13794.3</v>
      </c>
      <c r="R258" s="101">
        <v>13794</v>
      </c>
      <c r="S258" s="102">
        <v>0.3</v>
      </c>
      <c r="T258" s="17" t="s">
        <v>639</v>
      </c>
    </row>
    <row r="259" spans="1:20">
      <c r="A259" s="116">
        <v>250</v>
      </c>
      <c r="B259" s="6">
        <v>2664</v>
      </c>
      <c r="C259" s="2" t="s">
        <v>644</v>
      </c>
      <c r="D259" s="7" t="s">
        <v>65</v>
      </c>
      <c r="F259" s="2" t="s">
        <v>644</v>
      </c>
      <c r="G259" s="16">
        <v>2664</v>
      </c>
      <c r="H259" s="2" t="s">
        <v>584</v>
      </c>
      <c r="I259" s="2" t="s">
        <v>645</v>
      </c>
      <c r="J259" s="2">
        <v>1.54</v>
      </c>
      <c r="K259" s="2">
        <v>4833</v>
      </c>
      <c r="L259" s="2">
        <v>7442.82</v>
      </c>
      <c r="M259" s="2">
        <v>1500</v>
      </c>
      <c r="N259" s="2" t="s">
        <v>20</v>
      </c>
      <c r="O259" s="2">
        <v>8942.82</v>
      </c>
      <c r="P259" s="2">
        <v>268.27999999999997</v>
      </c>
      <c r="Q259" s="2">
        <v>9211.1</v>
      </c>
      <c r="R259" s="2">
        <v>9200</v>
      </c>
      <c r="S259" s="103">
        <v>11.1</v>
      </c>
      <c r="T259" s="16" t="s">
        <v>639</v>
      </c>
    </row>
    <row r="260" spans="1:20">
      <c r="A260" s="116">
        <v>251</v>
      </c>
      <c r="B260" s="112">
        <v>2665</v>
      </c>
      <c r="C260" s="101" t="s">
        <v>646</v>
      </c>
      <c r="D260" s="120" t="s">
        <v>69</v>
      </c>
      <c r="F260" s="101" t="s">
        <v>646</v>
      </c>
      <c r="G260" s="17">
        <v>2665</v>
      </c>
      <c r="H260" s="101" t="s">
        <v>27</v>
      </c>
      <c r="I260" s="101" t="s">
        <v>647</v>
      </c>
      <c r="J260" s="101">
        <v>1.05</v>
      </c>
      <c r="K260" s="101">
        <v>4833</v>
      </c>
      <c r="L260" s="101">
        <v>5074.6499999999996</v>
      </c>
      <c r="M260" s="101">
        <v>1300</v>
      </c>
      <c r="N260" s="101" t="s">
        <v>20</v>
      </c>
      <c r="O260" s="101">
        <v>6374.65</v>
      </c>
      <c r="P260" s="101">
        <v>191.24</v>
      </c>
      <c r="Q260" s="101">
        <v>6565.89</v>
      </c>
      <c r="R260" s="101">
        <v>6560</v>
      </c>
      <c r="S260" s="102">
        <v>5.89</v>
      </c>
      <c r="T260" s="17" t="s">
        <v>639</v>
      </c>
    </row>
    <row r="261" spans="1:20">
      <c r="A261" s="116">
        <v>252</v>
      </c>
      <c r="B261" s="6">
        <v>2666</v>
      </c>
      <c r="C261" s="2" t="s">
        <v>648</v>
      </c>
      <c r="D261" s="7" t="s">
        <v>45</v>
      </c>
      <c r="F261" s="2" t="s">
        <v>648</v>
      </c>
      <c r="G261" s="16">
        <v>2666</v>
      </c>
      <c r="H261" s="2" t="s">
        <v>584</v>
      </c>
      <c r="I261" s="2" t="s">
        <v>649</v>
      </c>
      <c r="J261" s="2">
        <v>4</v>
      </c>
      <c r="K261" s="2">
        <v>4833</v>
      </c>
      <c r="L261" s="2">
        <v>19332</v>
      </c>
      <c r="M261" s="2">
        <v>2800</v>
      </c>
      <c r="N261" s="2" t="s">
        <v>20</v>
      </c>
      <c r="O261" s="2">
        <v>22132</v>
      </c>
      <c r="P261" s="2">
        <v>663.96</v>
      </c>
      <c r="Q261" s="2">
        <v>22795.96</v>
      </c>
      <c r="R261" s="2">
        <v>22790</v>
      </c>
      <c r="S261" s="103">
        <v>5.96</v>
      </c>
      <c r="T261" s="16" t="s">
        <v>639</v>
      </c>
    </row>
    <row r="262" spans="1:20">
      <c r="A262" s="116">
        <v>253</v>
      </c>
      <c r="B262" s="112">
        <v>2667</v>
      </c>
      <c r="C262" s="101" t="s">
        <v>651</v>
      </c>
      <c r="D262" s="120" t="s">
        <v>48</v>
      </c>
      <c r="F262" s="101" t="s">
        <v>651</v>
      </c>
      <c r="G262" s="17">
        <v>2667</v>
      </c>
      <c r="H262" s="101" t="s">
        <v>181</v>
      </c>
      <c r="I262" s="101" t="s">
        <v>652</v>
      </c>
      <c r="J262" s="101">
        <v>7.46</v>
      </c>
      <c r="K262" s="101">
        <v>4833</v>
      </c>
      <c r="L262" s="101">
        <v>36054.18</v>
      </c>
      <c r="M262" s="101">
        <v>4476</v>
      </c>
      <c r="N262" s="101" t="s">
        <v>20</v>
      </c>
      <c r="O262" s="101">
        <v>40530.18</v>
      </c>
      <c r="P262" s="101">
        <v>1215.9100000000001</v>
      </c>
      <c r="Q262" s="101">
        <v>41746.089999999997</v>
      </c>
      <c r="R262" s="101">
        <v>41740</v>
      </c>
      <c r="S262" s="102">
        <v>6.09</v>
      </c>
      <c r="T262" s="17" t="s">
        <v>650</v>
      </c>
    </row>
    <row r="263" spans="1:20">
      <c r="A263" s="116">
        <v>254</v>
      </c>
      <c r="B263" s="6">
        <v>2668</v>
      </c>
      <c r="C263" s="2" t="s">
        <v>653</v>
      </c>
      <c r="D263" s="7" t="s">
        <v>52</v>
      </c>
      <c r="F263" s="2" t="s">
        <v>653</v>
      </c>
      <c r="G263" s="16">
        <v>2668</v>
      </c>
      <c r="H263" s="2" t="s">
        <v>584</v>
      </c>
      <c r="I263" s="2" t="s">
        <v>654</v>
      </c>
      <c r="J263" s="2">
        <v>1.44</v>
      </c>
      <c r="K263" s="2">
        <v>4833</v>
      </c>
      <c r="L263" s="2">
        <v>6959.52</v>
      </c>
      <c r="M263" s="2">
        <v>1500</v>
      </c>
      <c r="N263" s="2" t="s">
        <v>20</v>
      </c>
      <c r="O263" s="2">
        <v>8459.52</v>
      </c>
      <c r="P263" s="2">
        <v>253.79</v>
      </c>
      <c r="Q263" s="2">
        <v>8713.31</v>
      </c>
      <c r="R263" s="2">
        <v>8710</v>
      </c>
      <c r="S263" s="103">
        <v>3.31</v>
      </c>
      <c r="T263" s="16" t="s">
        <v>650</v>
      </c>
    </row>
    <row r="264" spans="1:20">
      <c r="A264" s="116">
        <v>255</v>
      </c>
      <c r="B264" s="112">
        <v>2669</v>
      </c>
      <c r="C264" s="101" t="s">
        <v>655</v>
      </c>
      <c r="D264" s="120" t="s">
        <v>57</v>
      </c>
      <c r="F264" s="101" t="s">
        <v>655</v>
      </c>
      <c r="G264" s="17">
        <v>2669</v>
      </c>
      <c r="H264" s="101" t="s">
        <v>271</v>
      </c>
      <c r="I264" s="101" t="s">
        <v>656</v>
      </c>
      <c r="J264" s="101">
        <v>7.22</v>
      </c>
      <c r="K264" s="101">
        <v>4890</v>
      </c>
      <c r="L264" s="101">
        <v>35305.800000000003</v>
      </c>
      <c r="M264" s="101">
        <v>4332</v>
      </c>
      <c r="N264" s="101">
        <v>100</v>
      </c>
      <c r="O264" s="101">
        <v>39737.800000000003</v>
      </c>
      <c r="P264" s="101">
        <v>1192.1300000000001</v>
      </c>
      <c r="Q264" s="101">
        <v>40929.93</v>
      </c>
      <c r="R264" s="101">
        <v>40800</v>
      </c>
      <c r="S264" s="102">
        <v>129.93</v>
      </c>
      <c r="T264" s="17" t="s">
        <v>650</v>
      </c>
    </row>
    <row r="265" spans="1:20">
      <c r="A265" s="116">
        <v>256</v>
      </c>
      <c r="B265" s="6">
        <v>2670</v>
      </c>
      <c r="C265" s="2" t="s">
        <v>657</v>
      </c>
      <c r="D265" s="7" t="s">
        <v>57</v>
      </c>
      <c r="F265" s="2" t="s">
        <v>657</v>
      </c>
      <c r="G265" s="16">
        <v>2670</v>
      </c>
      <c r="H265" s="2" t="s">
        <v>533</v>
      </c>
      <c r="I265" s="2" t="s">
        <v>658</v>
      </c>
      <c r="J265" s="2">
        <v>0.35</v>
      </c>
      <c r="K265" s="2">
        <v>4833</v>
      </c>
      <c r="L265" s="2">
        <v>1691.55</v>
      </c>
      <c r="M265" s="2">
        <v>800</v>
      </c>
      <c r="N265" s="2" t="s">
        <v>20</v>
      </c>
      <c r="O265" s="2">
        <v>2491.5500000000002</v>
      </c>
      <c r="P265" s="2">
        <v>74.75</v>
      </c>
      <c r="Q265" s="2">
        <v>2566.3000000000002</v>
      </c>
      <c r="R265" s="2">
        <v>2560</v>
      </c>
      <c r="S265" s="103">
        <v>6.3</v>
      </c>
      <c r="T265" s="16" t="s">
        <v>650</v>
      </c>
    </row>
    <row r="266" spans="1:20">
      <c r="A266" s="116">
        <v>257</v>
      </c>
      <c r="B266" s="112">
        <v>2671</v>
      </c>
      <c r="C266" s="101" t="s">
        <v>660</v>
      </c>
      <c r="D266" s="120" t="s">
        <v>62</v>
      </c>
      <c r="F266" s="101" t="s">
        <v>660</v>
      </c>
      <c r="G266" s="17">
        <v>2671</v>
      </c>
      <c r="H266" s="101" t="s">
        <v>661</v>
      </c>
      <c r="I266" s="101" t="s">
        <v>662</v>
      </c>
      <c r="J266" s="101">
        <v>4.7699999999999996</v>
      </c>
      <c r="K266" s="101">
        <v>4850</v>
      </c>
      <c r="L266" s="101">
        <v>23134.5</v>
      </c>
      <c r="M266" s="101">
        <v>2862</v>
      </c>
      <c r="N266" s="101" t="s">
        <v>20</v>
      </c>
      <c r="O266" s="101">
        <v>25996.5</v>
      </c>
      <c r="P266" s="101">
        <v>779.9</v>
      </c>
      <c r="Q266" s="101">
        <v>26776.400000000001</v>
      </c>
      <c r="R266" s="101">
        <v>26700</v>
      </c>
      <c r="S266" s="102">
        <v>76.39</v>
      </c>
      <c r="T266" s="17" t="s">
        <v>659</v>
      </c>
    </row>
    <row r="267" spans="1:20">
      <c r="A267" s="116">
        <v>258</v>
      </c>
      <c r="B267" s="6">
        <v>2672</v>
      </c>
      <c r="C267" s="2" t="s">
        <v>663</v>
      </c>
      <c r="D267" s="7" t="s">
        <v>65</v>
      </c>
      <c r="F267" s="2" t="s">
        <v>663</v>
      </c>
      <c r="G267" s="16">
        <v>2672</v>
      </c>
      <c r="H267" s="2" t="s">
        <v>27</v>
      </c>
      <c r="I267" s="2" t="s">
        <v>664</v>
      </c>
      <c r="J267" s="2">
        <v>2.0499999999999998</v>
      </c>
      <c r="K267" s="2">
        <v>4850</v>
      </c>
      <c r="L267" s="2">
        <v>9942.5</v>
      </c>
      <c r="M267" s="2">
        <v>1700</v>
      </c>
      <c r="N267" s="2" t="s">
        <v>20</v>
      </c>
      <c r="O267" s="2">
        <v>11642.5</v>
      </c>
      <c r="P267" s="2">
        <v>349.28</v>
      </c>
      <c r="Q267" s="2">
        <v>11991.78</v>
      </c>
      <c r="R267" s="2">
        <v>11990</v>
      </c>
      <c r="S267" s="103">
        <v>1.77</v>
      </c>
      <c r="T267" s="16" t="s">
        <v>659</v>
      </c>
    </row>
    <row r="268" spans="1:20">
      <c r="A268" s="116">
        <v>259</v>
      </c>
      <c r="B268" s="112">
        <v>2673</v>
      </c>
      <c r="C268" s="101" t="s">
        <v>666</v>
      </c>
      <c r="D268" s="120" t="s">
        <v>69</v>
      </c>
      <c r="F268" s="101" t="s">
        <v>666</v>
      </c>
      <c r="G268" s="17">
        <v>2673</v>
      </c>
      <c r="H268" s="101" t="s">
        <v>247</v>
      </c>
      <c r="I268" s="101" t="s">
        <v>667</v>
      </c>
      <c r="J268" s="101">
        <v>8.4600000000000009</v>
      </c>
      <c r="K268" s="101">
        <v>4865</v>
      </c>
      <c r="L268" s="101">
        <v>41157.9</v>
      </c>
      <c r="M268" s="101">
        <v>5076</v>
      </c>
      <c r="N268" s="101">
        <v>5000</v>
      </c>
      <c r="O268" s="101">
        <v>51233.9</v>
      </c>
      <c r="P268" s="101">
        <v>1537.02</v>
      </c>
      <c r="Q268" s="101">
        <v>52770.92</v>
      </c>
      <c r="R268" s="101">
        <v>52700</v>
      </c>
      <c r="S268" s="102">
        <v>70.92</v>
      </c>
      <c r="T268" s="17" t="s">
        <v>665</v>
      </c>
    </row>
    <row r="269" spans="1:20">
      <c r="A269" s="116">
        <v>260</v>
      </c>
      <c r="B269" s="6">
        <v>2674</v>
      </c>
      <c r="C269" s="2" t="s">
        <v>668</v>
      </c>
      <c r="D269" s="7" t="s">
        <v>31</v>
      </c>
      <c r="F269" s="2" t="s">
        <v>668</v>
      </c>
      <c r="G269" s="16">
        <v>2674</v>
      </c>
      <c r="H269" s="2" t="s">
        <v>27</v>
      </c>
      <c r="I269" s="2" t="s">
        <v>669</v>
      </c>
      <c r="J269" s="2">
        <v>2.39</v>
      </c>
      <c r="K269" s="2">
        <v>4865</v>
      </c>
      <c r="L269" s="2">
        <v>11627.35</v>
      </c>
      <c r="M269" s="2">
        <v>1700</v>
      </c>
      <c r="N269" s="2" t="s">
        <v>20</v>
      </c>
      <c r="O269" s="2">
        <v>13327.35</v>
      </c>
      <c r="P269" s="2">
        <v>399.82</v>
      </c>
      <c r="Q269" s="2">
        <v>13727.17</v>
      </c>
      <c r="R269" s="2">
        <v>13700</v>
      </c>
      <c r="S269" s="103">
        <v>27.17</v>
      </c>
      <c r="T269" s="16" t="s">
        <v>665</v>
      </c>
    </row>
    <row r="270" spans="1:20">
      <c r="A270" s="116">
        <v>261</v>
      </c>
      <c r="B270" s="112">
        <v>2675</v>
      </c>
      <c r="C270" s="101" t="s">
        <v>640</v>
      </c>
      <c r="D270" s="120" t="s">
        <v>35</v>
      </c>
      <c r="F270" s="101" t="s">
        <v>640</v>
      </c>
      <c r="G270" s="17">
        <v>2675</v>
      </c>
      <c r="H270" s="101" t="s">
        <v>360</v>
      </c>
      <c r="I270" s="101" t="s">
        <v>671</v>
      </c>
      <c r="J270" s="101">
        <v>2.6</v>
      </c>
      <c r="K270" s="101">
        <v>4833</v>
      </c>
      <c r="L270" s="101">
        <v>12565.8</v>
      </c>
      <c r="M270" s="101">
        <v>1700</v>
      </c>
      <c r="N270" s="101">
        <v>200</v>
      </c>
      <c r="O270" s="101">
        <v>14465.8</v>
      </c>
      <c r="P270" s="101">
        <v>433.97</v>
      </c>
      <c r="Q270" s="101">
        <v>14899.77</v>
      </c>
      <c r="R270" s="101">
        <v>14890</v>
      </c>
      <c r="S270" s="102">
        <v>9.77</v>
      </c>
      <c r="T270" s="17" t="s">
        <v>670</v>
      </c>
    </row>
    <row r="271" spans="1:20">
      <c r="A271" s="116">
        <v>262</v>
      </c>
      <c r="B271" s="6">
        <v>2676</v>
      </c>
      <c r="C271" s="2" t="s">
        <v>20</v>
      </c>
      <c r="D271" s="7"/>
      <c r="F271" s="2" t="s">
        <v>20</v>
      </c>
      <c r="G271" s="16">
        <v>2676</v>
      </c>
      <c r="H271" s="2" t="s">
        <v>508</v>
      </c>
      <c r="I271" s="2" t="s">
        <v>20</v>
      </c>
      <c r="J271" s="2" t="s">
        <v>20</v>
      </c>
      <c r="K271" s="2" t="s">
        <v>20</v>
      </c>
      <c r="L271" s="2" t="s">
        <v>20</v>
      </c>
      <c r="M271" s="2" t="s">
        <v>20</v>
      </c>
      <c r="N271" s="2" t="s">
        <v>20</v>
      </c>
      <c r="O271" s="2" t="s">
        <v>20</v>
      </c>
      <c r="P271" s="2" t="s">
        <v>20</v>
      </c>
      <c r="Q271" s="2" t="s">
        <v>20</v>
      </c>
      <c r="R271" s="2" t="s">
        <v>20</v>
      </c>
      <c r="S271" s="103" t="s">
        <v>20</v>
      </c>
      <c r="T271" s="16" t="s">
        <v>508</v>
      </c>
    </row>
    <row r="272" spans="1:20">
      <c r="A272" s="116">
        <v>263</v>
      </c>
      <c r="B272" s="112">
        <v>2677</v>
      </c>
      <c r="C272" s="101" t="s">
        <v>20</v>
      </c>
      <c r="D272" s="120"/>
      <c r="F272" s="101" t="s">
        <v>20</v>
      </c>
      <c r="G272" s="17">
        <v>2677</v>
      </c>
      <c r="H272" s="101" t="s">
        <v>508</v>
      </c>
      <c r="I272" s="101" t="s">
        <v>20</v>
      </c>
      <c r="J272" s="101" t="s">
        <v>20</v>
      </c>
      <c r="K272" s="101" t="s">
        <v>20</v>
      </c>
      <c r="L272" s="101" t="s">
        <v>20</v>
      </c>
      <c r="M272" s="101" t="s">
        <v>20</v>
      </c>
      <c r="N272" s="101" t="s">
        <v>20</v>
      </c>
      <c r="O272" s="101" t="s">
        <v>20</v>
      </c>
      <c r="P272" s="101" t="s">
        <v>20</v>
      </c>
      <c r="Q272" s="101" t="s">
        <v>20</v>
      </c>
      <c r="R272" s="101" t="s">
        <v>20</v>
      </c>
      <c r="S272" s="102" t="s">
        <v>20</v>
      </c>
      <c r="T272" s="17" t="s">
        <v>508</v>
      </c>
    </row>
    <row r="273" spans="1:20">
      <c r="A273" s="116">
        <v>264</v>
      </c>
      <c r="B273" s="6">
        <v>2678</v>
      </c>
      <c r="C273" s="2" t="s">
        <v>672</v>
      </c>
      <c r="D273" s="7" t="s">
        <v>45</v>
      </c>
      <c r="F273" s="2" t="s">
        <v>672</v>
      </c>
      <c r="G273" s="16">
        <v>2678</v>
      </c>
      <c r="H273" s="2" t="s">
        <v>247</v>
      </c>
      <c r="I273" s="2" t="s">
        <v>673</v>
      </c>
      <c r="J273" s="2">
        <v>5.21</v>
      </c>
      <c r="K273" s="2">
        <v>4860</v>
      </c>
      <c r="L273" s="2">
        <v>25320.6</v>
      </c>
      <c r="M273" s="2">
        <v>3126</v>
      </c>
      <c r="N273" s="2">
        <v>1800</v>
      </c>
      <c r="O273" s="2">
        <v>30246.6</v>
      </c>
      <c r="P273" s="2">
        <v>907.4</v>
      </c>
      <c r="Q273" s="2">
        <v>31154</v>
      </c>
      <c r="R273" s="2">
        <v>31000</v>
      </c>
      <c r="S273" s="103">
        <v>154</v>
      </c>
      <c r="T273" s="16" t="s">
        <v>670</v>
      </c>
    </row>
    <row r="274" spans="1:20">
      <c r="A274" s="116">
        <v>265</v>
      </c>
      <c r="B274" s="112">
        <v>2679</v>
      </c>
      <c r="C274" s="101" t="s">
        <v>674</v>
      </c>
      <c r="D274" s="120" t="s">
        <v>48</v>
      </c>
      <c r="F274" s="101" t="s">
        <v>674</v>
      </c>
      <c r="G274" s="17">
        <v>2679</v>
      </c>
      <c r="H274" s="101" t="s">
        <v>27</v>
      </c>
      <c r="I274" s="101" t="s">
        <v>675</v>
      </c>
      <c r="J274" s="101">
        <v>1.06</v>
      </c>
      <c r="K274" s="101">
        <v>4860</v>
      </c>
      <c r="L274" s="101">
        <v>5151.6000000000004</v>
      </c>
      <c r="M274" s="101">
        <v>1200</v>
      </c>
      <c r="N274" s="101" t="s">
        <v>20</v>
      </c>
      <c r="O274" s="101">
        <v>6351.6</v>
      </c>
      <c r="P274" s="101">
        <v>190.55</v>
      </c>
      <c r="Q274" s="101">
        <v>6542.15</v>
      </c>
      <c r="R274" s="101">
        <v>6464</v>
      </c>
      <c r="S274" s="102">
        <v>78.150000000000006</v>
      </c>
      <c r="T274" s="17" t="s">
        <v>670</v>
      </c>
    </row>
    <row r="275" spans="1:20">
      <c r="A275" s="116">
        <v>266</v>
      </c>
      <c r="B275" s="6">
        <v>2680</v>
      </c>
      <c r="C275" s="2" t="s">
        <v>676</v>
      </c>
      <c r="D275" s="7" t="s">
        <v>52</v>
      </c>
      <c r="F275" s="2" t="s">
        <v>676</v>
      </c>
      <c r="G275" s="16">
        <v>2680</v>
      </c>
      <c r="H275" s="2" t="s">
        <v>360</v>
      </c>
      <c r="I275" s="2" t="s">
        <v>677</v>
      </c>
      <c r="J275" s="2">
        <v>3.35</v>
      </c>
      <c r="K275" s="2">
        <v>4860</v>
      </c>
      <c r="L275" s="2">
        <v>16281</v>
      </c>
      <c r="M275" s="2">
        <v>2010</v>
      </c>
      <c r="N275" s="2">
        <v>200</v>
      </c>
      <c r="O275" s="2">
        <v>18491</v>
      </c>
      <c r="P275" s="2">
        <v>554.73</v>
      </c>
      <c r="Q275" s="2">
        <v>19045.73</v>
      </c>
      <c r="R275" s="2">
        <v>19040</v>
      </c>
      <c r="S275" s="103">
        <v>5.73</v>
      </c>
      <c r="T275" s="16" t="s">
        <v>670</v>
      </c>
    </row>
    <row r="276" spans="1:20">
      <c r="A276" s="116">
        <v>267</v>
      </c>
      <c r="B276" s="112">
        <v>2681</v>
      </c>
      <c r="C276" s="101" t="s">
        <v>642</v>
      </c>
      <c r="D276" s="120" t="s">
        <v>57</v>
      </c>
      <c r="F276" s="101" t="s">
        <v>642</v>
      </c>
      <c r="G276" s="17">
        <v>2681</v>
      </c>
      <c r="H276" s="101" t="s">
        <v>72</v>
      </c>
      <c r="I276" s="101" t="s">
        <v>678</v>
      </c>
      <c r="J276" s="101">
        <v>7.65</v>
      </c>
      <c r="K276" s="101">
        <v>4860</v>
      </c>
      <c r="L276" s="101">
        <v>37179</v>
      </c>
      <c r="M276" s="101">
        <v>4590</v>
      </c>
      <c r="N276" s="101">
        <v>1800</v>
      </c>
      <c r="O276" s="101">
        <v>43569</v>
      </c>
      <c r="P276" s="101">
        <v>1307.07</v>
      </c>
      <c r="Q276" s="101">
        <v>44876.07</v>
      </c>
      <c r="R276" s="101">
        <v>44876</v>
      </c>
      <c r="S276" s="102">
        <v>7.0000000000000007E-2</v>
      </c>
      <c r="T276" s="17" t="s">
        <v>670</v>
      </c>
    </row>
    <row r="277" spans="1:20">
      <c r="A277" s="116">
        <v>268</v>
      </c>
      <c r="B277" s="6">
        <v>2682</v>
      </c>
      <c r="C277" s="2" t="s">
        <v>680</v>
      </c>
      <c r="D277" s="7" t="s">
        <v>57</v>
      </c>
      <c r="F277" s="2" t="s">
        <v>680</v>
      </c>
      <c r="G277" s="16">
        <v>2682</v>
      </c>
      <c r="H277" s="2" t="s">
        <v>18</v>
      </c>
      <c r="I277" s="2" t="s">
        <v>681</v>
      </c>
      <c r="J277" s="2">
        <v>1.05</v>
      </c>
      <c r="K277" s="2">
        <v>4860</v>
      </c>
      <c r="L277" s="2">
        <v>5103</v>
      </c>
      <c r="M277" s="2">
        <v>1400</v>
      </c>
      <c r="N277" s="2" t="s">
        <v>20</v>
      </c>
      <c r="O277" s="2">
        <v>6503</v>
      </c>
      <c r="P277" s="2">
        <v>195.09</v>
      </c>
      <c r="Q277" s="2">
        <v>6698.09</v>
      </c>
      <c r="R277" s="2">
        <v>6690</v>
      </c>
      <c r="S277" s="103">
        <v>8.09</v>
      </c>
      <c r="T277" s="16" t="s">
        <v>679</v>
      </c>
    </row>
    <row r="278" spans="1:20">
      <c r="A278" s="116">
        <v>269</v>
      </c>
      <c r="B278" s="112">
        <v>2683</v>
      </c>
      <c r="C278" s="101" t="s">
        <v>682</v>
      </c>
      <c r="D278" s="120" t="s">
        <v>62</v>
      </c>
      <c r="F278" s="101" t="s">
        <v>682</v>
      </c>
      <c r="G278" s="17">
        <v>2683</v>
      </c>
      <c r="H278" s="101" t="s">
        <v>271</v>
      </c>
      <c r="I278" s="101" t="s">
        <v>683</v>
      </c>
      <c r="J278" s="101">
        <v>1.0900000000000001</v>
      </c>
      <c r="K278" s="101">
        <v>4860</v>
      </c>
      <c r="L278" s="101">
        <v>5297.4</v>
      </c>
      <c r="M278" s="101">
        <v>1400</v>
      </c>
      <c r="N278" s="101" t="s">
        <v>20</v>
      </c>
      <c r="O278" s="101">
        <v>6697.4</v>
      </c>
      <c r="P278" s="101">
        <v>200.92</v>
      </c>
      <c r="Q278" s="101">
        <v>6898.32</v>
      </c>
      <c r="R278" s="101">
        <v>6890</v>
      </c>
      <c r="S278" s="102">
        <v>8.32</v>
      </c>
      <c r="T278" s="17" t="s">
        <v>679</v>
      </c>
    </row>
    <row r="279" spans="1:20">
      <c r="A279" s="116">
        <v>270</v>
      </c>
      <c r="B279" s="6">
        <v>2684</v>
      </c>
      <c r="C279" s="2" t="s">
        <v>684</v>
      </c>
      <c r="D279" s="7" t="s">
        <v>65</v>
      </c>
      <c r="F279" s="2" t="s">
        <v>684</v>
      </c>
      <c r="G279" s="16">
        <v>2684</v>
      </c>
      <c r="H279" s="2" t="s">
        <v>27</v>
      </c>
      <c r="I279" s="2" t="s">
        <v>685</v>
      </c>
      <c r="J279" s="2">
        <v>2.5499999999999998</v>
      </c>
      <c r="K279" s="2">
        <v>4860</v>
      </c>
      <c r="L279" s="2">
        <v>12393</v>
      </c>
      <c r="M279" s="2">
        <v>1700</v>
      </c>
      <c r="N279" s="2" t="s">
        <v>20</v>
      </c>
      <c r="O279" s="2">
        <v>14093</v>
      </c>
      <c r="P279" s="2">
        <v>422.79</v>
      </c>
      <c r="Q279" s="2">
        <v>14515.79</v>
      </c>
      <c r="R279" s="2">
        <v>14500</v>
      </c>
      <c r="S279" s="103">
        <v>15.79</v>
      </c>
      <c r="T279" s="16" t="s">
        <v>679</v>
      </c>
    </row>
    <row r="280" spans="1:20">
      <c r="A280" s="116">
        <v>271</v>
      </c>
      <c r="B280" s="112">
        <v>2685</v>
      </c>
      <c r="C280" s="101" t="s">
        <v>687</v>
      </c>
      <c r="D280" s="120" t="s">
        <v>69</v>
      </c>
      <c r="F280" s="101" t="s">
        <v>687</v>
      </c>
      <c r="G280" s="17">
        <v>2685</v>
      </c>
      <c r="H280" s="101" t="s">
        <v>372</v>
      </c>
      <c r="I280" s="101" t="s">
        <v>688</v>
      </c>
      <c r="J280" s="101">
        <v>1.54</v>
      </c>
      <c r="K280" s="101">
        <v>4860</v>
      </c>
      <c r="L280" s="101">
        <v>7484.4</v>
      </c>
      <c r="M280" s="101">
        <v>1500</v>
      </c>
      <c r="N280" s="101">
        <v>80</v>
      </c>
      <c r="O280" s="101">
        <v>9064.4</v>
      </c>
      <c r="P280" s="101">
        <v>271.93</v>
      </c>
      <c r="Q280" s="101">
        <v>9336.33</v>
      </c>
      <c r="R280" s="101">
        <v>9330</v>
      </c>
      <c r="S280" s="102">
        <v>6.33</v>
      </c>
      <c r="T280" s="17" t="s">
        <v>686</v>
      </c>
    </row>
    <row r="281" spans="1:20">
      <c r="A281" s="116">
        <v>272</v>
      </c>
      <c r="B281" s="6">
        <v>2686</v>
      </c>
      <c r="C281" s="2" t="s">
        <v>689</v>
      </c>
      <c r="D281" s="7" t="s">
        <v>45</v>
      </c>
      <c r="F281" s="2" t="s">
        <v>689</v>
      </c>
      <c r="G281" s="16">
        <v>2686</v>
      </c>
      <c r="H281" s="2" t="s">
        <v>27</v>
      </c>
      <c r="I281" s="2" t="s">
        <v>690</v>
      </c>
      <c r="J281" s="2">
        <v>1.5</v>
      </c>
      <c r="K281" s="2">
        <v>4860</v>
      </c>
      <c r="L281" s="2">
        <v>7290</v>
      </c>
      <c r="M281" s="2">
        <v>1500</v>
      </c>
      <c r="N281" s="2" t="s">
        <v>20</v>
      </c>
      <c r="O281" s="2">
        <v>8790</v>
      </c>
      <c r="P281" s="2">
        <v>263.7</v>
      </c>
      <c r="Q281" s="2">
        <v>9053.7000000000007</v>
      </c>
      <c r="R281" s="2">
        <v>9050</v>
      </c>
      <c r="S281" s="103">
        <v>3.7</v>
      </c>
      <c r="T281" s="16" t="s">
        <v>686</v>
      </c>
    </row>
    <row r="282" spans="1:20">
      <c r="A282" s="116">
        <v>273</v>
      </c>
      <c r="B282" s="112">
        <v>2687</v>
      </c>
      <c r="C282" s="101" t="s">
        <v>691</v>
      </c>
      <c r="D282" s="120" t="s">
        <v>48</v>
      </c>
      <c r="F282" s="101" t="s">
        <v>691</v>
      </c>
      <c r="G282" s="17">
        <v>2687</v>
      </c>
      <c r="H282" s="101" t="s">
        <v>72</v>
      </c>
      <c r="I282" s="101" t="s">
        <v>692</v>
      </c>
      <c r="J282" s="101">
        <v>2.78</v>
      </c>
      <c r="K282" s="101">
        <v>4860</v>
      </c>
      <c r="L282" s="101">
        <v>13510.8</v>
      </c>
      <c r="M282" s="101">
        <v>1800</v>
      </c>
      <c r="N282" s="101">
        <v>1800</v>
      </c>
      <c r="O282" s="101">
        <v>17110.8</v>
      </c>
      <c r="P282" s="101">
        <v>513.32000000000005</v>
      </c>
      <c r="Q282" s="101">
        <v>17624.12</v>
      </c>
      <c r="R282" s="101">
        <v>17600</v>
      </c>
      <c r="S282" s="102">
        <v>24.12</v>
      </c>
      <c r="T282" s="17" t="s">
        <v>686</v>
      </c>
    </row>
    <row r="283" spans="1:20">
      <c r="A283" s="116">
        <v>274</v>
      </c>
      <c r="B283" s="6">
        <v>2688</v>
      </c>
      <c r="C283" s="2" t="s">
        <v>693</v>
      </c>
      <c r="D283" s="7" t="s">
        <v>52</v>
      </c>
      <c r="F283" s="2" t="s">
        <v>693</v>
      </c>
      <c r="G283" s="16">
        <v>2688</v>
      </c>
      <c r="H283" s="2" t="s">
        <v>27</v>
      </c>
      <c r="I283" s="2" t="s">
        <v>694</v>
      </c>
      <c r="J283" s="2">
        <v>18.64</v>
      </c>
      <c r="K283" s="2">
        <v>4860</v>
      </c>
      <c r="L283" s="2">
        <v>90590.399999999994</v>
      </c>
      <c r="M283" s="2">
        <v>11184</v>
      </c>
      <c r="N283" s="2" t="s">
        <v>20</v>
      </c>
      <c r="O283" s="2">
        <v>101774.39999999999</v>
      </c>
      <c r="P283" s="2">
        <v>3053.23</v>
      </c>
      <c r="Q283" s="2">
        <v>104827.63</v>
      </c>
      <c r="R283" s="2">
        <v>104800</v>
      </c>
      <c r="S283" s="103">
        <v>27.63</v>
      </c>
      <c r="T283" s="16" t="s">
        <v>686</v>
      </c>
    </row>
    <row r="284" spans="1:20">
      <c r="A284" s="116">
        <v>275</v>
      </c>
      <c r="B284" s="112">
        <v>2689</v>
      </c>
      <c r="C284" s="101" t="s">
        <v>695</v>
      </c>
      <c r="D284" s="120" t="s">
        <v>57</v>
      </c>
      <c r="F284" s="101" t="s">
        <v>695</v>
      </c>
      <c r="G284" s="17">
        <v>2689</v>
      </c>
      <c r="H284" s="101" t="s">
        <v>584</v>
      </c>
      <c r="I284" s="101" t="s">
        <v>696</v>
      </c>
      <c r="J284" s="101">
        <v>6.49</v>
      </c>
      <c r="K284" s="101">
        <v>4860</v>
      </c>
      <c r="L284" s="101">
        <v>31541.4</v>
      </c>
      <c r="M284" s="101">
        <v>4404</v>
      </c>
      <c r="N284" s="101" t="s">
        <v>20</v>
      </c>
      <c r="O284" s="101">
        <v>35945.4</v>
      </c>
      <c r="P284" s="101">
        <v>1078.3599999999999</v>
      </c>
      <c r="Q284" s="101">
        <v>37023.760000000002</v>
      </c>
      <c r="R284" s="101">
        <v>37000</v>
      </c>
      <c r="S284" s="102">
        <v>23.76</v>
      </c>
      <c r="T284" s="17" t="s">
        <v>686</v>
      </c>
    </row>
    <row r="285" spans="1:20">
      <c r="A285" s="116">
        <v>276</v>
      </c>
      <c r="B285" s="6">
        <v>2690</v>
      </c>
      <c r="C285" s="2" t="s">
        <v>697</v>
      </c>
      <c r="D285" s="7" t="s">
        <v>57</v>
      </c>
      <c r="F285" s="2" t="s">
        <v>697</v>
      </c>
      <c r="G285" s="16">
        <v>2690</v>
      </c>
      <c r="H285" s="2" t="s">
        <v>698</v>
      </c>
      <c r="I285" s="2" t="s">
        <v>699</v>
      </c>
      <c r="J285" s="2">
        <v>16.75</v>
      </c>
      <c r="K285" s="2">
        <v>4860</v>
      </c>
      <c r="L285" s="2">
        <v>81405</v>
      </c>
      <c r="M285" s="2">
        <v>10050</v>
      </c>
      <c r="N285" s="2" t="s">
        <v>20</v>
      </c>
      <c r="O285" s="2">
        <v>91455</v>
      </c>
      <c r="P285" s="2">
        <v>2743.65</v>
      </c>
      <c r="Q285" s="2">
        <v>94198.65</v>
      </c>
      <c r="R285" s="2">
        <v>94190</v>
      </c>
      <c r="S285" s="103">
        <v>8.65</v>
      </c>
      <c r="T285" s="16" t="s">
        <v>686</v>
      </c>
    </row>
    <row r="286" spans="1:20">
      <c r="A286" s="116">
        <v>277</v>
      </c>
      <c r="B286" s="112">
        <v>2691</v>
      </c>
      <c r="C286" s="101" t="s">
        <v>700</v>
      </c>
      <c r="D286" s="120" t="s">
        <v>62</v>
      </c>
      <c r="F286" s="101" t="s">
        <v>700</v>
      </c>
      <c r="G286" s="17">
        <v>2691</v>
      </c>
      <c r="H286" s="101" t="s">
        <v>360</v>
      </c>
      <c r="I286" s="101" t="s">
        <v>701</v>
      </c>
      <c r="J286" s="101">
        <v>5.34</v>
      </c>
      <c r="K286" s="101">
        <v>4860</v>
      </c>
      <c r="L286" s="101">
        <v>25952.400000000001</v>
      </c>
      <c r="M286" s="101">
        <v>3204</v>
      </c>
      <c r="N286" s="101">
        <v>200</v>
      </c>
      <c r="O286" s="101">
        <v>29356.400000000001</v>
      </c>
      <c r="P286" s="101">
        <v>880.69</v>
      </c>
      <c r="Q286" s="101">
        <v>30237.09</v>
      </c>
      <c r="R286" s="101">
        <v>30230</v>
      </c>
      <c r="S286" s="102">
        <v>7.09</v>
      </c>
      <c r="T286" s="17" t="s">
        <v>686</v>
      </c>
    </row>
    <row r="287" spans="1:20">
      <c r="A287" s="116">
        <v>278</v>
      </c>
      <c r="B287" s="6">
        <v>2692</v>
      </c>
      <c r="C287" s="2" t="s">
        <v>702</v>
      </c>
      <c r="D287" s="7" t="s">
        <v>65</v>
      </c>
      <c r="F287" s="2" t="s">
        <v>702</v>
      </c>
      <c r="G287" s="16">
        <v>2692</v>
      </c>
      <c r="H287" s="2" t="s">
        <v>703</v>
      </c>
      <c r="I287" s="2" t="s">
        <v>704</v>
      </c>
      <c r="J287" s="2">
        <v>10.72</v>
      </c>
      <c r="K287" s="2">
        <v>4860</v>
      </c>
      <c r="L287" s="2">
        <v>52099.199999999997</v>
      </c>
      <c r="M287" s="2">
        <v>6432</v>
      </c>
      <c r="N287" s="2" t="s">
        <v>20</v>
      </c>
      <c r="O287" s="2">
        <v>58531.199999999997</v>
      </c>
      <c r="P287" s="2">
        <v>1755.94</v>
      </c>
      <c r="Q287" s="2">
        <v>60287.14</v>
      </c>
      <c r="R287" s="2">
        <v>60280</v>
      </c>
      <c r="S287" s="103">
        <v>7.14</v>
      </c>
      <c r="T287" s="16" t="s">
        <v>686</v>
      </c>
    </row>
    <row r="288" spans="1:20">
      <c r="A288" s="116">
        <v>279</v>
      </c>
      <c r="B288" s="112">
        <v>2693</v>
      </c>
      <c r="C288" s="101" t="s">
        <v>705</v>
      </c>
      <c r="D288" s="120" t="s">
        <v>69</v>
      </c>
      <c r="F288" s="101" t="s">
        <v>705</v>
      </c>
      <c r="G288" s="17">
        <v>2693</v>
      </c>
      <c r="H288" s="101" t="s">
        <v>72</v>
      </c>
      <c r="I288" s="101" t="s">
        <v>706</v>
      </c>
      <c r="J288" s="101">
        <v>4.4400000000000004</v>
      </c>
      <c r="K288" s="101">
        <v>4860</v>
      </c>
      <c r="L288" s="101">
        <v>21578.400000000001</v>
      </c>
      <c r="M288" s="101">
        <v>2664</v>
      </c>
      <c r="N288" s="101">
        <v>1800</v>
      </c>
      <c r="O288" s="101">
        <v>26042.400000000001</v>
      </c>
      <c r="P288" s="101">
        <v>781.27</v>
      </c>
      <c r="Q288" s="101">
        <v>26823.67</v>
      </c>
      <c r="R288" s="101">
        <v>26800</v>
      </c>
      <c r="S288" s="102">
        <v>23.67</v>
      </c>
      <c r="T288" s="17" t="s">
        <v>686</v>
      </c>
    </row>
    <row r="289" spans="1:20">
      <c r="A289" s="116">
        <v>280</v>
      </c>
      <c r="B289" s="6">
        <v>2694</v>
      </c>
      <c r="C289" s="2" t="s">
        <v>613</v>
      </c>
      <c r="D289" s="7" t="s">
        <v>31</v>
      </c>
      <c r="F289" s="2" t="s">
        <v>613</v>
      </c>
      <c r="G289" s="16">
        <v>2694</v>
      </c>
      <c r="H289" s="2" t="s">
        <v>27</v>
      </c>
      <c r="I289" s="2" t="s">
        <v>708</v>
      </c>
      <c r="J289" s="2">
        <v>1.55</v>
      </c>
      <c r="K289" s="2">
        <v>4890</v>
      </c>
      <c r="L289" s="2">
        <v>7579.5</v>
      </c>
      <c r="M289" s="2">
        <v>1400</v>
      </c>
      <c r="N289" s="2" t="s">
        <v>20</v>
      </c>
      <c r="O289" s="2">
        <v>8979.5</v>
      </c>
      <c r="P289" s="2">
        <v>269.39</v>
      </c>
      <c r="Q289" s="2">
        <v>9248.89</v>
      </c>
      <c r="R289" s="2">
        <v>9240</v>
      </c>
      <c r="S289" s="103">
        <v>8.89</v>
      </c>
      <c r="T289" s="16" t="s">
        <v>707</v>
      </c>
    </row>
    <row r="290" spans="1:20">
      <c r="A290" s="116">
        <v>281</v>
      </c>
      <c r="B290" s="112">
        <v>2695</v>
      </c>
      <c r="C290" s="101" t="s">
        <v>709</v>
      </c>
      <c r="D290" s="120" t="s">
        <v>35</v>
      </c>
      <c r="F290" s="101" t="s">
        <v>709</v>
      </c>
      <c r="G290" s="17">
        <v>2695</v>
      </c>
      <c r="H290" s="101" t="s">
        <v>584</v>
      </c>
      <c r="I290" s="101" t="s">
        <v>710</v>
      </c>
      <c r="J290" s="101">
        <v>1.33</v>
      </c>
      <c r="K290" s="101">
        <v>4850</v>
      </c>
      <c r="L290" s="101">
        <v>6450.5</v>
      </c>
      <c r="M290" s="101">
        <v>1400</v>
      </c>
      <c r="N290" s="101" t="s">
        <v>20</v>
      </c>
      <c r="O290" s="101">
        <v>7850.5</v>
      </c>
      <c r="P290" s="101">
        <v>235.52</v>
      </c>
      <c r="Q290" s="101">
        <v>8086.02</v>
      </c>
      <c r="R290" s="101">
        <v>8080</v>
      </c>
      <c r="S290" s="102">
        <v>6.02</v>
      </c>
      <c r="T290" s="17" t="s">
        <v>707</v>
      </c>
    </row>
    <row r="291" spans="1:20">
      <c r="A291" s="116">
        <v>282</v>
      </c>
      <c r="B291" s="6">
        <v>2696</v>
      </c>
      <c r="C291" s="2" t="s">
        <v>711</v>
      </c>
      <c r="D291" s="7" t="s">
        <v>38</v>
      </c>
      <c r="F291" s="2" t="s">
        <v>711</v>
      </c>
      <c r="G291" s="16">
        <v>2696</v>
      </c>
      <c r="H291" s="2" t="s">
        <v>271</v>
      </c>
      <c r="I291" s="2" t="s">
        <v>712</v>
      </c>
      <c r="J291" s="2">
        <v>3.63</v>
      </c>
      <c r="K291" s="2">
        <v>4850</v>
      </c>
      <c r="L291" s="2">
        <v>17605.5</v>
      </c>
      <c r="M291" s="2">
        <v>2178</v>
      </c>
      <c r="N291" s="2" t="s">
        <v>20</v>
      </c>
      <c r="O291" s="2">
        <v>19783.5</v>
      </c>
      <c r="P291" s="2">
        <v>593.51</v>
      </c>
      <c r="Q291" s="2">
        <v>20377.009999999998</v>
      </c>
      <c r="R291" s="2">
        <v>20370</v>
      </c>
      <c r="S291" s="103">
        <v>7.01</v>
      </c>
      <c r="T291" s="16" t="s">
        <v>707</v>
      </c>
    </row>
    <row r="292" spans="1:20">
      <c r="A292" s="116">
        <v>283</v>
      </c>
      <c r="B292" s="112">
        <v>2697</v>
      </c>
      <c r="C292" s="101" t="s">
        <v>713</v>
      </c>
      <c r="D292" s="120" t="s">
        <v>31</v>
      </c>
      <c r="F292" s="101" t="s">
        <v>713</v>
      </c>
      <c r="G292" s="17">
        <v>2697</v>
      </c>
      <c r="H292" s="101" t="s">
        <v>157</v>
      </c>
      <c r="I292" s="101" t="s">
        <v>714</v>
      </c>
      <c r="J292" s="101">
        <v>3</v>
      </c>
      <c r="K292" s="101">
        <v>4850</v>
      </c>
      <c r="L292" s="101">
        <v>14550</v>
      </c>
      <c r="M292" s="101">
        <v>1800</v>
      </c>
      <c r="N292" s="101" t="s">
        <v>20</v>
      </c>
      <c r="O292" s="101">
        <v>16350</v>
      </c>
      <c r="P292" s="101">
        <v>490.5</v>
      </c>
      <c r="Q292" s="101">
        <v>16840.5</v>
      </c>
      <c r="R292" s="101">
        <v>16840</v>
      </c>
      <c r="S292" s="102">
        <v>0.5</v>
      </c>
      <c r="T292" s="17" t="s">
        <v>707</v>
      </c>
    </row>
    <row r="293" spans="1:20">
      <c r="A293" s="116">
        <v>284</v>
      </c>
      <c r="B293" s="6">
        <v>2698</v>
      </c>
      <c r="C293" s="2" t="s">
        <v>715</v>
      </c>
      <c r="D293" s="7" t="s">
        <v>45</v>
      </c>
      <c r="F293" s="2" t="s">
        <v>715</v>
      </c>
      <c r="G293" s="16">
        <v>2698</v>
      </c>
      <c r="H293" s="2" t="s">
        <v>181</v>
      </c>
      <c r="I293" s="2" t="s">
        <v>716</v>
      </c>
      <c r="J293" s="2">
        <v>6.5</v>
      </c>
      <c r="K293" s="2">
        <v>4850</v>
      </c>
      <c r="L293" s="2">
        <v>31525</v>
      </c>
      <c r="M293" s="2">
        <v>3900</v>
      </c>
      <c r="N293" s="2" t="s">
        <v>20</v>
      </c>
      <c r="O293" s="2">
        <v>35425</v>
      </c>
      <c r="P293" s="2">
        <v>1062.75</v>
      </c>
      <c r="Q293" s="2">
        <v>36487.75</v>
      </c>
      <c r="R293" s="2">
        <v>36480</v>
      </c>
      <c r="S293" s="103">
        <v>7.75</v>
      </c>
      <c r="T293" s="16" t="s">
        <v>707</v>
      </c>
    </row>
    <row r="294" spans="1:20">
      <c r="A294" s="116">
        <v>285</v>
      </c>
      <c r="B294" s="112">
        <v>2699</v>
      </c>
      <c r="C294" s="101" t="s">
        <v>20</v>
      </c>
      <c r="D294" s="120"/>
      <c r="F294" s="101" t="s">
        <v>20</v>
      </c>
      <c r="G294" s="17">
        <v>2699</v>
      </c>
      <c r="H294" s="101" t="s">
        <v>109</v>
      </c>
      <c r="I294" s="101" t="s">
        <v>20</v>
      </c>
      <c r="J294" s="101" t="s">
        <v>20</v>
      </c>
      <c r="K294" s="101" t="s">
        <v>20</v>
      </c>
      <c r="L294" s="101" t="s">
        <v>20</v>
      </c>
      <c r="M294" s="101" t="s">
        <v>20</v>
      </c>
      <c r="N294" s="101" t="s">
        <v>20</v>
      </c>
      <c r="O294" s="101" t="s">
        <v>20</v>
      </c>
      <c r="P294" s="101" t="s">
        <v>20</v>
      </c>
      <c r="Q294" s="101" t="s">
        <v>20</v>
      </c>
      <c r="R294" s="101" t="s">
        <v>20</v>
      </c>
      <c r="S294" s="102" t="s">
        <v>20</v>
      </c>
      <c r="T294" s="17" t="s">
        <v>109</v>
      </c>
    </row>
    <row r="295" spans="1:20">
      <c r="A295" s="116">
        <v>286</v>
      </c>
      <c r="B295" s="6">
        <v>2700</v>
      </c>
      <c r="C295" s="2" t="s">
        <v>718</v>
      </c>
      <c r="D295" s="7" t="s">
        <v>52</v>
      </c>
      <c r="F295" s="2" t="s">
        <v>718</v>
      </c>
      <c r="G295" s="16">
        <v>2700</v>
      </c>
      <c r="H295" s="2" t="s">
        <v>271</v>
      </c>
      <c r="I295" s="2" t="s">
        <v>719</v>
      </c>
      <c r="J295" s="2">
        <v>1.98</v>
      </c>
      <c r="K295" s="2">
        <v>4850</v>
      </c>
      <c r="L295" s="2">
        <v>9603</v>
      </c>
      <c r="M295" s="2">
        <v>1500</v>
      </c>
      <c r="N295" s="2">
        <v>100</v>
      </c>
      <c r="O295" s="2">
        <v>11203</v>
      </c>
      <c r="P295" s="2">
        <v>336.09</v>
      </c>
      <c r="Q295" s="2">
        <v>11539.09</v>
      </c>
      <c r="R295" s="2">
        <v>11500</v>
      </c>
      <c r="S295" s="103">
        <v>39.090000000000003</v>
      </c>
      <c r="T295" s="16" t="s">
        <v>717</v>
      </c>
    </row>
    <row r="296" spans="1:20">
      <c r="A296" s="116">
        <v>287</v>
      </c>
      <c r="B296" s="112">
        <v>2701</v>
      </c>
      <c r="C296" s="101" t="s">
        <v>720</v>
      </c>
      <c r="D296" s="120" t="s">
        <v>57</v>
      </c>
      <c r="F296" s="101" t="s">
        <v>720</v>
      </c>
      <c r="G296" s="17">
        <v>2701</v>
      </c>
      <c r="H296" s="101" t="s">
        <v>27</v>
      </c>
      <c r="I296" s="101" t="s">
        <v>721</v>
      </c>
      <c r="J296" s="101">
        <v>4.46</v>
      </c>
      <c r="K296" s="101">
        <v>4850</v>
      </c>
      <c r="L296" s="101">
        <v>21631</v>
      </c>
      <c r="M296" s="101">
        <v>2676</v>
      </c>
      <c r="N296" s="101" t="s">
        <v>20</v>
      </c>
      <c r="O296" s="101">
        <v>24307</v>
      </c>
      <c r="P296" s="101">
        <v>729.21</v>
      </c>
      <c r="Q296" s="101">
        <v>25036.21</v>
      </c>
      <c r="R296" s="101">
        <v>25000</v>
      </c>
      <c r="S296" s="102">
        <v>36.21</v>
      </c>
      <c r="T296" s="17" t="s">
        <v>717</v>
      </c>
    </row>
    <row r="297" spans="1:20">
      <c r="A297" s="116">
        <v>288</v>
      </c>
      <c r="B297" s="6">
        <v>2702</v>
      </c>
      <c r="C297" s="2" t="s">
        <v>723</v>
      </c>
      <c r="D297" s="7" t="s">
        <v>57</v>
      </c>
      <c r="F297" s="2" t="s">
        <v>723</v>
      </c>
      <c r="G297" s="16">
        <v>2702</v>
      </c>
      <c r="H297" s="2" t="s">
        <v>584</v>
      </c>
      <c r="I297" s="2" t="s">
        <v>724</v>
      </c>
      <c r="J297" s="2">
        <v>2.11</v>
      </c>
      <c r="K297" s="2">
        <v>4850</v>
      </c>
      <c r="L297" s="2">
        <v>10233.5</v>
      </c>
      <c r="M297" s="2">
        <v>1700</v>
      </c>
      <c r="N297" s="2" t="s">
        <v>20</v>
      </c>
      <c r="O297" s="2">
        <v>11933.5</v>
      </c>
      <c r="P297" s="2">
        <v>358.01</v>
      </c>
      <c r="Q297" s="2">
        <v>12291.51</v>
      </c>
      <c r="R297" s="2">
        <v>12290</v>
      </c>
      <c r="S297" s="103">
        <v>1.5</v>
      </c>
      <c r="T297" s="16" t="s">
        <v>722</v>
      </c>
    </row>
    <row r="298" spans="1:20">
      <c r="A298" s="116">
        <v>289</v>
      </c>
      <c r="B298" s="112">
        <v>2703</v>
      </c>
      <c r="C298" s="101" t="s">
        <v>725</v>
      </c>
      <c r="D298" s="120" t="s">
        <v>62</v>
      </c>
      <c r="F298" s="101" t="s">
        <v>725</v>
      </c>
      <c r="G298" s="17">
        <v>2703</v>
      </c>
      <c r="H298" s="101" t="s">
        <v>584</v>
      </c>
      <c r="I298" s="101" t="s">
        <v>726</v>
      </c>
      <c r="J298" s="101">
        <v>1.56</v>
      </c>
      <c r="K298" s="101">
        <v>4835</v>
      </c>
      <c r="L298" s="101">
        <v>7542.6</v>
      </c>
      <c r="M298" s="101">
        <v>2300</v>
      </c>
      <c r="N298" s="101" t="s">
        <v>20</v>
      </c>
      <c r="O298" s="101">
        <v>9842.6</v>
      </c>
      <c r="P298" s="101">
        <v>295.27999999999997</v>
      </c>
      <c r="Q298" s="101">
        <v>10137.879999999999</v>
      </c>
      <c r="R298" s="101">
        <v>10130</v>
      </c>
      <c r="S298" s="102">
        <v>7.88</v>
      </c>
      <c r="T298" s="17" t="s">
        <v>722</v>
      </c>
    </row>
    <row r="299" spans="1:20">
      <c r="A299" s="116">
        <v>290</v>
      </c>
      <c r="B299" s="6">
        <v>2704</v>
      </c>
      <c r="C299" s="2" t="s">
        <v>727</v>
      </c>
      <c r="D299" s="7" t="s">
        <v>65</v>
      </c>
      <c r="F299" s="2" t="s">
        <v>727</v>
      </c>
      <c r="G299" s="16">
        <v>2704</v>
      </c>
      <c r="H299" s="2" t="s">
        <v>271</v>
      </c>
      <c r="I299" s="2" t="s">
        <v>728</v>
      </c>
      <c r="J299" s="2">
        <v>1.88</v>
      </c>
      <c r="K299" s="2">
        <v>4835</v>
      </c>
      <c r="L299" s="2">
        <v>9089.7999999999993</v>
      </c>
      <c r="M299" s="2">
        <v>1500</v>
      </c>
      <c r="N299" s="2" t="s">
        <v>20</v>
      </c>
      <c r="O299" s="2">
        <v>10589.8</v>
      </c>
      <c r="P299" s="2">
        <v>317.69</v>
      </c>
      <c r="Q299" s="2">
        <v>10907.49</v>
      </c>
      <c r="R299" s="2">
        <v>10900</v>
      </c>
      <c r="S299" s="103">
        <v>7.49</v>
      </c>
      <c r="T299" s="16" t="s">
        <v>722</v>
      </c>
    </row>
    <row r="300" spans="1:20">
      <c r="A300" s="116">
        <v>291</v>
      </c>
      <c r="B300" s="112">
        <v>2705</v>
      </c>
      <c r="C300" s="101" t="s">
        <v>730</v>
      </c>
      <c r="D300" s="120" t="s">
        <v>69</v>
      </c>
      <c r="F300" s="101" t="s">
        <v>730</v>
      </c>
      <c r="G300" s="17">
        <v>2705</v>
      </c>
      <c r="H300" s="101" t="s">
        <v>437</v>
      </c>
      <c r="I300" s="101" t="s">
        <v>731</v>
      </c>
      <c r="J300" s="101">
        <v>6.17</v>
      </c>
      <c r="K300" s="101">
        <v>4860</v>
      </c>
      <c r="L300" s="101">
        <v>29986.2</v>
      </c>
      <c r="M300" s="101">
        <v>3085</v>
      </c>
      <c r="N300" s="101">
        <v>80</v>
      </c>
      <c r="O300" s="101">
        <v>33151.199999999997</v>
      </c>
      <c r="P300" s="101">
        <v>994.54</v>
      </c>
      <c r="Q300" s="101">
        <v>34145.74</v>
      </c>
      <c r="R300" s="101">
        <v>34136</v>
      </c>
      <c r="S300" s="102">
        <v>9.74</v>
      </c>
      <c r="T300" s="17" t="s">
        <v>729</v>
      </c>
    </row>
    <row r="301" spans="1:20">
      <c r="A301" s="116">
        <v>292</v>
      </c>
      <c r="B301" s="6">
        <v>2706</v>
      </c>
      <c r="C301" s="2" t="s">
        <v>732</v>
      </c>
      <c r="D301" s="7" t="s">
        <v>45</v>
      </c>
      <c r="F301" s="2" t="s">
        <v>732</v>
      </c>
      <c r="G301" s="16">
        <v>2706</v>
      </c>
      <c r="H301" s="2" t="s">
        <v>27</v>
      </c>
      <c r="I301" s="2" t="s">
        <v>733</v>
      </c>
      <c r="J301" s="2">
        <v>15.38</v>
      </c>
      <c r="K301" s="2">
        <v>5003</v>
      </c>
      <c r="L301" s="2">
        <v>76946.14</v>
      </c>
      <c r="M301" s="2">
        <v>9228</v>
      </c>
      <c r="N301" s="2" t="s">
        <v>20</v>
      </c>
      <c r="O301" s="2">
        <v>86174.14</v>
      </c>
      <c r="P301" s="2">
        <v>2585.2199999999998</v>
      </c>
      <c r="Q301" s="2">
        <v>88759.360000000001</v>
      </c>
      <c r="R301" s="2">
        <v>88500</v>
      </c>
      <c r="S301" s="103">
        <v>259.36</v>
      </c>
      <c r="T301" s="16" t="s">
        <v>729</v>
      </c>
    </row>
    <row r="302" spans="1:20">
      <c r="A302" s="116">
        <v>293</v>
      </c>
      <c r="B302" s="112">
        <v>2707</v>
      </c>
      <c r="C302" s="101" t="s">
        <v>734</v>
      </c>
      <c r="D302" s="120" t="s">
        <v>48</v>
      </c>
      <c r="F302" s="101" t="s">
        <v>734</v>
      </c>
      <c r="G302" s="17">
        <v>2707</v>
      </c>
      <c r="H302" s="101" t="s">
        <v>360</v>
      </c>
      <c r="I302" s="101" t="s">
        <v>735</v>
      </c>
      <c r="J302" s="101">
        <v>2.64</v>
      </c>
      <c r="K302" s="101">
        <v>4830</v>
      </c>
      <c r="L302" s="101">
        <v>12751.2</v>
      </c>
      <c r="M302" s="101">
        <v>1700</v>
      </c>
      <c r="N302" s="101">
        <v>200</v>
      </c>
      <c r="O302" s="101">
        <v>14651.2</v>
      </c>
      <c r="P302" s="101">
        <v>439.54</v>
      </c>
      <c r="Q302" s="101">
        <v>15090.74</v>
      </c>
      <c r="R302" s="101">
        <v>15090</v>
      </c>
      <c r="S302" s="102">
        <v>0.74</v>
      </c>
      <c r="T302" s="17" t="s">
        <v>729</v>
      </c>
    </row>
    <row r="303" spans="1:20">
      <c r="A303" s="116">
        <v>294</v>
      </c>
      <c r="B303" s="6">
        <v>2708</v>
      </c>
      <c r="C303" s="2" t="s">
        <v>736</v>
      </c>
      <c r="D303" s="7" t="s">
        <v>52</v>
      </c>
      <c r="F303" s="2" t="s">
        <v>736</v>
      </c>
      <c r="G303" s="16">
        <v>2708</v>
      </c>
      <c r="H303" s="2" t="s">
        <v>27</v>
      </c>
      <c r="I303" s="2" t="s">
        <v>737</v>
      </c>
      <c r="J303" s="2">
        <v>8.56</v>
      </c>
      <c r="K303" s="2">
        <v>4830</v>
      </c>
      <c r="L303" s="2">
        <v>41344.800000000003</v>
      </c>
      <c r="M303" s="2">
        <v>3595</v>
      </c>
      <c r="N303" s="2" t="s">
        <v>20</v>
      </c>
      <c r="O303" s="2">
        <v>44939.8</v>
      </c>
      <c r="P303" s="2">
        <v>1348.19</v>
      </c>
      <c r="Q303" s="2">
        <v>46287.99</v>
      </c>
      <c r="R303" s="2">
        <v>46200</v>
      </c>
      <c r="S303" s="103">
        <v>87.99</v>
      </c>
      <c r="T303" s="16" t="s">
        <v>729</v>
      </c>
    </row>
    <row r="304" spans="1:20">
      <c r="A304" s="116">
        <v>295</v>
      </c>
      <c r="B304" s="112">
        <v>2709</v>
      </c>
      <c r="C304" s="101" t="s">
        <v>738</v>
      </c>
      <c r="D304" s="120" t="s">
        <v>57</v>
      </c>
      <c r="F304" s="101" t="s">
        <v>738</v>
      </c>
      <c r="G304" s="17">
        <v>2709</v>
      </c>
      <c r="H304" s="101" t="s">
        <v>181</v>
      </c>
      <c r="I304" s="101" t="s">
        <v>739</v>
      </c>
      <c r="J304" s="101">
        <v>7.37</v>
      </c>
      <c r="K304" s="101">
        <v>4830</v>
      </c>
      <c r="L304" s="101">
        <v>35597.1</v>
      </c>
      <c r="M304" s="101">
        <v>3095</v>
      </c>
      <c r="N304" s="101" t="s">
        <v>20</v>
      </c>
      <c r="O304" s="101">
        <v>38692.1</v>
      </c>
      <c r="P304" s="101">
        <v>1160.76</v>
      </c>
      <c r="Q304" s="101">
        <v>39852.86</v>
      </c>
      <c r="R304" s="101">
        <v>39850</v>
      </c>
      <c r="S304" s="102">
        <v>2.86</v>
      </c>
      <c r="T304" s="17" t="s">
        <v>729</v>
      </c>
    </row>
    <row r="305" spans="1:20">
      <c r="A305" s="116">
        <v>296</v>
      </c>
      <c r="B305" s="6">
        <v>2710</v>
      </c>
      <c r="C305" s="2" t="s">
        <v>740</v>
      </c>
      <c r="D305" s="7" t="s">
        <v>57</v>
      </c>
      <c r="F305" s="2" t="s">
        <v>740</v>
      </c>
      <c r="G305" s="16">
        <v>2710</v>
      </c>
      <c r="H305" s="2" t="s">
        <v>271</v>
      </c>
      <c r="I305" s="2" t="s">
        <v>741</v>
      </c>
      <c r="J305" s="2">
        <v>4.63</v>
      </c>
      <c r="K305" s="2">
        <v>4850</v>
      </c>
      <c r="L305" s="2">
        <v>22455.5</v>
      </c>
      <c r="M305" s="2">
        <v>1944</v>
      </c>
      <c r="N305" s="2">
        <v>80</v>
      </c>
      <c r="O305" s="2">
        <v>24479.5</v>
      </c>
      <c r="P305" s="2">
        <v>734.39</v>
      </c>
      <c r="Q305" s="2">
        <v>25213.89</v>
      </c>
      <c r="R305" s="2">
        <v>25200</v>
      </c>
      <c r="S305" s="103">
        <v>13.88</v>
      </c>
      <c r="T305" s="16" t="s">
        <v>729</v>
      </c>
    </row>
    <row r="306" spans="1:20">
      <c r="A306" s="116">
        <v>297</v>
      </c>
      <c r="B306" s="112">
        <v>2711</v>
      </c>
      <c r="C306" s="101" t="s">
        <v>743</v>
      </c>
      <c r="D306" s="120" t="s">
        <v>62</v>
      </c>
      <c r="F306" s="101" t="s">
        <v>743</v>
      </c>
      <c r="G306" s="17">
        <v>2711</v>
      </c>
      <c r="H306" s="101" t="s">
        <v>118</v>
      </c>
      <c r="I306" s="101" t="s">
        <v>744</v>
      </c>
      <c r="J306" s="101">
        <v>2.82</v>
      </c>
      <c r="K306" s="101">
        <v>4850</v>
      </c>
      <c r="L306" s="101">
        <v>13677</v>
      </c>
      <c r="M306" s="101">
        <v>1700</v>
      </c>
      <c r="N306" s="101" t="s">
        <v>20</v>
      </c>
      <c r="O306" s="101">
        <v>15377</v>
      </c>
      <c r="P306" s="101">
        <v>461.31</v>
      </c>
      <c r="Q306" s="101">
        <v>15838.31</v>
      </c>
      <c r="R306" s="101">
        <v>15830</v>
      </c>
      <c r="S306" s="102">
        <v>8.31</v>
      </c>
      <c r="T306" s="17" t="s">
        <v>742</v>
      </c>
    </row>
    <row r="307" spans="1:20">
      <c r="A307" s="116">
        <v>298</v>
      </c>
      <c r="B307" s="6">
        <v>2712</v>
      </c>
      <c r="C307" s="2" t="s">
        <v>746</v>
      </c>
      <c r="D307" s="7" t="s">
        <v>65</v>
      </c>
      <c r="F307" s="2" t="s">
        <v>746</v>
      </c>
      <c r="G307" s="16">
        <v>2712</v>
      </c>
      <c r="H307" s="2" t="s">
        <v>747</v>
      </c>
      <c r="I307" s="2" t="s">
        <v>748</v>
      </c>
      <c r="J307" s="2">
        <v>3.53</v>
      </c>
      <c r="K307" s="2">
        <v>4860</v>
      </c>
      <c r="L307" s="2">
        <v>17155.8</v>
      </c>
      <c r="M307" s="2">
        <v>1748</v>
      </c>
      <c r="N307" s="2" t="s">
        <v>20</v>
      </c>
      <c r="O307" s="2">
        <v>18903.8</v>
      </c>
      <c r="P307" s="2">
        <v>567.11</v>
      </c>
      <c r="Q307" s="2">
        <v>19470.91</v>
      </c>
      <c r="R307" s="2">
        <v>19354</v>
      </c>
      <c r="S307" s="103">
        <v>116.91</v>
      </c>
      <c r="T307" s="16" t="s">
        <v>745</v>
      </c>
    </row>
    <row r="308" spans="1:20">
      <c r="A308" s="116">
        <v>299</v>
      </c>
      <c r="B308" s="112">
        <v>2713</v>
      </c>
      <c r="C308" s="101" t="s">
        <v>749</v>
      </c>
      <c r="D308" s="120" t="s">
        <v>69</v>
      </c>
      <c r="F308" s="101" t="s">
        <v>749</v>
      </c>
      <c r="G308" s="17">
        <v>2713</v>
      </c>
      <c r="H308" s="101" t="s">
        <v>27</v>
      </c>
      <c r="I308" s="101" t="s">
        <v>750</v>
      </c>
      <c r="J308" s="101">
        <v>4.5999999999999996</v>
      </c>
      <c r="K308" s="101">
        <v>4865</v>
      </c>
      <c r="L308" s="101">
        <v>22379</v>
      </c>
      <c r="M308" s="101">
        <v>3200</v>
      </c>
      <c r="N308" s="101">
        <v>80</v>
      </c>
      <c r="O308" s="101">
        <v>25659</v>
      </c>
      <c r="P308" s="101">
        <v>769.77</v>
      </c>
      <c r="Q308" s="101">
        <v>26428.77</v>
      </c>
      <c r="R308" s="101">
        <v>26420</v>
      </c>
      <c r="S308" s="102">
        <v>8.77</v>
      </c>
      <c r="T308" s="17" t="s">
        <v>745</v>
      </c>
    </row>
    <row r="309" spans="1:20">
      <c r="A309" s="116">
        <v>300</v>
      </c>
      <c r="B309" s="6">
        <v>2714</v>
      </c>
      <c r="C309" s="2" t="s">
        <v>751</v>
      </c>
      <c r="D309" s="7" t="s">
        <v>31</v>
      </c>
      <c r="F309" s="2" t="s">
        <v>751</v>
      </c>
      <c r="G309" s="16">
        <v>2714</v>
      </c>
      <c r="H309" s="2" t="s">
        <v>157</v>
      </c>
      <c r="I309" s="2" t="s">
        <v>752</v>
      </c>
      <c r="J309" s="2">
        <v>9.0399999999999991</v>
      </c>
      <c r="K309" s="2">
        <v>4865</v>
      </c>
      <c r="L309" s="2">
        <v>43979.6</v>
      </c>
      <c r="M309" s="2">
        <v>3796.8</v>
      </c>
      <c r="N309" s="2">
        <v>200</v>
      </c>
      <c r="O309" s="2">
        <v>47976.4</v>
      </c>
      <c r="P309" s="2">
        <v>1439.29</v>
      </c>
      <c r="Q309" s="2">
        <v>49415.69</v>
      </c>
      <c r="R309" s="2">
        <v>49400</v>
      </c>
      <c r="S309" s="103">
        <v>15.69</v>
      </c>
      <c r="T309" s="16" t="s">
        <v>745</v>
      </c>
    </row>
    <row r="310" spans="1:20">
      <c r="A310" s="116">
        <v>301</v>
      </c>
      <c r="B310" s="112">
        <v>2715</v>
      </c>
      <c r="C310" s="101" t="s">
        <v>753</v>
      </c>
      <c r="D310" s="120" t="s">
        <v>35</v>
      </c>
      <c r="F310" s="101" t="s">
        <v>753</v>
      </c>
      <c r="G310" s="17">
        <v>2715</v>
      </c>
      <c r="H310" s="101" t="s">
        <v>27</v>
      </c>
      <c r="I310" s="101" t="s">
        <v>754</v>
      </c>
      <c r="J310" s="101">
        <v>10.87</v>
      </c>
      <c r="K310" s="101">
        <v>4865</v>
      </c>
      <c r="L310" s="101">
        <v>52882.55</v>
      </c>
      <c r="M310" s="101">
        <v>5064</v>
      </c>
      <c r="N310" s="101">
        <v>80</v>
      </c>
      <c r="O310" s="101">
        <v>58026.55</v>
      </c>
      <c r="P310" s="101">
        <v>1740.8</v>
      </c>
      <c r="Q310" s="101">
        <v>59767.35</v>
      </c>
      <c r="R310" s="101">
        <v>59760</v>
      </c>
      <c r="S310" s="102">
        <v>7.35</v>
      </c>
      <c r="T310" s="17" t="s">
        <v>745</v>
      </c>
    </row>
    <row r="311" spans="1:20">
      <c r="A311" s="116">
        <v>302</v>
      </c>
      <c r="B311" s="6">
        <v>2716</v>
      </c>
      <c r="C311" s="2" t="s">
        <v>755</v>
      </c>
      <c r="D311" s="7" t="s">
        <v>38</v>
      </c>
      <c r="F311" s="2" t="s">
        <v>755</v>
      </c>
      <c r="G311" s="16">
        <v>2716</v>
      </c>
      <c r="H311" s="2" t="s">
        <v>360</v>
      </c>
      <c r="I311" s="2" t="s">
        <v>756</v>
      </c>
      <c r="J311" s="2">
        <v>3.1</v>
      </c>
      <c r="K311" s="2">
        <v>4865</v>
      </c>
      <c r="L311" s="2">
        <v>15081.5</v>
      </c>
      <c r="M311" s="2">
        <v>1302</v>
      </c>
      <c r="N311" s="2">
        <v>120</v>
      </c>
      <c r="O311" s="2">
        <v>16503.5</v>
      </c>
      <c r="P311" s="2">
        <v>495.11</v>
      </c>
      <c r="Q311" s="2">
        <v>16998.61</v>
      </c>
      <c r="R311" s="2">
        <v>17000</v>
      </c>
      <c r="S311" s="103">
        <v>-1.4</v>
      </c>
      <c r="T311" s="16" t="s">
        <v>745</v>
      </c>
    </row>
    <row r="312" spans="1:20">
      <c r="A312" s="116">
        <v>303</v>
      </c>
      <c r="B312" s="112">
        <v>2717</v>
      </c>
      <c r="C312" s="99" t="s">
        <v>757</v>
      </c>
      <c r="D312" s="120" t="s">
        <v>31</v>
      </c>
      <c r="F312" s="99" t="s">
        <v>757</v>
      </c>
      <c r="G312" s="17">
        <v>2717</v>
      </c>
      <c r="H312" s="101" t="s">
        <v>72</v>
      </c>
      <c r="I312" s="101" t="s">
        <v>758</v>
      </c>
      <c r="J312" s="101">
        <v>8.3800000000000008</v>
      </c>
      <c r="K312" s="101">
        <v>4865</v>
      </c>
      <c r="L312" s="101">
        <v>40768.699999999997</v>
      </c>
      <c r="M312" s="101">
        <v>3918</v>
      </c>
      <c r="N312" s="101">
        <v>2400</v>
      </c>
      <c r="O312" s="101">
        <v>47086.7</v>
      </c>
      <c r="P312" s="101">
        <v>1412.6</v>
      </c>
      <c r="Q312" s="101">
        <v>48499.3</v>
      </c>
      <c r="R312" s="101">
        <v>48381</v>
      </c>
      <c r="S312" s="102">
        <v>118.3</v>
      </c>
      <c r="T312" s="17" t="s">
        <v>745</v>
      </c>
    </row>
    <row r="313" spans="1:20">
      <c r="A313" s="116">
        <v>304</v>
      </c>
      <c r="B313" s="6">
        <v>2718</v>
      </c>
      <c r="C313" s="2" t="s">
        <v>759</v>
      </c>
      <c r="D313" s="7" t="s">
        <v>45</v>
      </c>
      <c r="F313" s="2" t="s">
        <v>759</v>
      </c>
      <c r="G313" s="16">
        <v>2718</v>
      </c>
      <c r="H313" s="2" t="s">
        <v>27</v>
      </c>
      <c r="I313" s="2" t="s">
        <v>760</v>
      </c>
      <c r="J313" s="2">
        <v>1.55</v>
      </c>
      <c r="K313" s="2">
        <v>4865</v>
      </c>
      <c r="L313" s="2">
        <v>7540.75</v>
      </c>
      <c r="M313" s="2">
        <v>1500</v>
      </c>
      <c r="N313" s="2" t="s">
        <v>20</v>
      </c>
      <c r="O313" s="2">
        <v>9040.75</v>
      </c>
      <c r="P313" s="2">
        <v>271.22000000000003</v>
      </c>
      <c r="Q313" s="2">
        <v>9311.9699999999993</v>
      </c>
      <c r="R313" s="2">
        <v>9300</v>
      </c>
      <c r="S313" s="103">
        <v>11.97</v>
      </c>
      <c r="T313" s="16" t="s">
        <v>745</v>
      </c>
    </row>
    <row r="314" spans="1:20">
      <c r="A314" s="116">
        <v>305</v>
      </c>
      <c r="B314" s="112">
        <v>2719</v>
      </c>
      <c r="C314" s="101" t="s">
        <v>761</v>
      </c>
      <c r="D314" s="120" t="s">
        <v>48</v>
      </c>
      <c r="F314" s="101" t="s">
        <v>761</v>
      </c>
      <c r="G314" s="17">
        <v>2719</v>
      </c>
      <c r="H314" s="101" t="s">
        <v>437</v>
      </c>
      <c r="I314" s="101" t="s">
        <v>762</v>
      </c>
      <c r="J314" s="101">
        <v>10.1</v>
      </c>
      <c r="K314" s="101">
        <v>4865</v>
      </c>
      <c r="L314" s="101">
        <v>49136.5</v>
      </c>
      <c r="M314" s="101">
        <v>5005</v>
      </c>
      <c r="N314" s="101">
        <v>160</v>
      </c>
      <c r="O314" s="101">
        <v>54301.5</v>
      </c>
      <c r="P314" s="101">
        <v>1629.05</v>
      </c>
      <c r="Q314" s="101">
        <v>55930.55</v>
      </c>
      <c r="R314" s="101">
        <v>55930</v>
      </c>
      <c r="S314" s="102">
        <v>0.54</v>
      </c>
      <c r="T314" s="17" t="s">
        <v>745</v>
      </c>
    </row>
    <row r="315" spans="1:20">
      <c r="A315" s="116">
        <v>306</v>
      </c>
      <c r="B315" s="9">
        <v>2720</v>
      </c>
      <c r="C315" s="3" t="s">
        <v>763</v>
      </c>
      <c r="D315" s="121" t="s">
        <v>52</v>
      </c>
      <c r="F315" s="3" t="s">
        <v>763</v>
      </c>
      <c r="G315" s="22">
        <v>2720</v>
      </c>
      <c r="H315" s="3" t="s">
        <v>27</v>
      </c>
      <c r="I315" s="3" t="s">
        <v>764</v>
      </c>
      <c r="J315" s="3">
        <v>8.0399999999999991</v>
      </c>
      <c r="K315" s="3">
        <v>3940</v>
      </c>
      <c r="L315" s="3">
        <v>31677.599999999999</v>
      </c>
      <c r="M315" s="3">
        <v>4604</v>
      </c>
      <c r="N315" s="3" t="s">
        <v>20</v>
      </c>
      <c r="O315" s="3">
        <v>36281.599999999999</v>
      </c>
      <c r="P315" s="3">
        <v>1088.45</v>
      </c>
      <c r="Q315" s="3">
        <v>37370.050000000003</v>
      </c>
      <c r="R315" s="3">
        <v>37370</v>
      </c>
      <c r="S315" s="104">
        <v>0.05</v>
      </c>
      <c r="T315" s="22" t="s">
        <v>745</v>
      </c>
    </row>
    <row r="316" spans="1:20" ht="15.75" thickBot="1">
      <c r="A316" s="117">
        <v>307</v>
      </c>
      <c r="B316" s="113">
        <v>2721</v>
      </c>
      <c r="C316" s="106" t="s">
        <v>766</v>
      </c>
      <c r="D316" s="122" t="s">
        <v>767</v>
      </c>
      <c r="F316" s="106" t="s">
        <v>766</v>
      </c>
      <c r="G316" s="105">
        <v>2721</v>
      </c>
      <c r="H316" s="106" t="s">
        <v>768</v>
      </c>
      <c r="I316" s="106" t="s">
        <v>769</v>
      </c>
      <c r="J316" s="106">
        <v>2</v>
      </c>
      <c r="K316" s="106">
        <v>4000</v>
      </c>
      <c r="L316" s="106">
        <f>('Double Vlookup'!J316*K316)</f>
        <v>8000</v>
      </c>
      <c r="M316" s="106">
        <v>900</v>
      </c>
      <c r="N316" s="106">
        <v>50</v>
      </c>
      <c r="O316" s="106">
        <f>(L316+M316+N316)</f>
        <v>8950</v>
      </c>
      <c r="P316" s="106">
        <f>(O316*3%)</f>
        <v>268.5</v>
      </c>
      <c r="Q316" s="106">
        <f>('Double Vlookup'!O316+'Double Vlookup'!P316)</f>
        <v>9218.5</v>
      </c>
      <c r="R316" s="106">
        <v>9200</v>
      </c>
      <c r="S316" s="107">
        <f>('Double Vlookup'!Q316-R316)</f>
        <v>18.5</v>
      </c>
      <c r="T316" s="105" t="s">
        <v>765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Basic vlookup 1</vt:lpstr>
      <vt:lpstr>Basic vlookup 2</vt:lpstr>
      <vt:lpstr>(Dynamic) vlookup 1</vt:lpstr>
      <vt:lpstr>(Dynamic) vlookup 2</vt:lpstr>
      <vt:lpstr>(Dynamic) smart vlookup </vt:lpstr>
      <vt:lpstr>(Dynamic) smart vlookup iferror</vt:lpstr>
      <vt:lpstr>Multiple Vlookup</vt:lpstr>
      <vt:lpstr>Same lookup value (Vlookup)</vt:lpstr>
      <vt:lpstr>Double Vlookup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ratan</cp:lastModifiedBy>
  <cp:revision/>
  <dcterms:created xsi:type="dcterms:W3CDTF">2021-11-18T11:13:23Z</dcterms:created>
  <dcterms:modified xsi:type="dcterms:W3CDTF">2021-12-04T21:08:45Z</dcterms:modified>
  <cp:category/>
  <cp:contentStatus/>
</cp:coreProperties>
</file>