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Компанії" sheetId="5" r:id="rId1"/>
    <sheet name="Калькулятор" sheetId="2" r:id="rId2"/>
    <sheet name="Довідник" sheetId="4" r:id="rId3"/>
  </sheets>
  <definedNames>
    <definedName name="Відсоток1">Калькулятор!$C$5</definedName>
    <definedName name="ВідсотокN">Калькулятор!$C$6</definedName>
    <definedName name="ВсьогоВідсотки1">Калькулятор!$F$9</definedName>
    <definedName name="ВсьогоВідсоткиN">Калькулятор!$F$13</definedName>
    <definedName name="ВсьогоДоСплати1">Калькулятор!$F$10</definedName>
    <definedName name="ВсьогоДоСплатиN">Калькулятор!$F$14</definedName>
    <definedName name="ВсьогоКомісія">Калькулятор!$F$4</definedName>
    <definedName name="Знижка">Калькулятор!$C$15</definedName>
    <definedName name="Комісія1">Калькулятор!$C$13</definedName>
    <definedName name="Комісія2">Калькулятор!$C$14</definedName>
    <definedName name="КоректCredit365">Калькулятор!$F$5</definedName>
    <definedName name="КоректСreditUp">Калькулятор!$F$6</definedName>
    <definedName name="МаксДнів1">Калькулятор!$C$11</definedName>
    <definedName name="МаксДнівN">Калькулятор!$C$12</definedName>
    <definedName name="МаксСума1">Калькулятор!$C$9</definedName>
    <definedName name="МаксСумаN">Калькулятор!$C$10</definedName>
    <definedName name="МінДнів">Калькулятор!$C$8</definedName>
    <definedName name="МінСума">Калькулятор!$C$7</definedName>
    <definedName name="Округлення">Калькулятор!$C$16</definedName>
    <definedName name="СписокКомпанії">Компанії!$A$3:$A$50</definedName>
    <definedName name="СписокОкруглення">Довідник!$A$2:$A$6</definedName>
    <definedName name="Сума">Калькулятор!$C$2</definedName>
    <definedName name="ТаблицяКомпанії">#REF!</definedName>
    <definedName name="ТаблицяКомпанії2">Компанії!$A$3:$R$50</definedName>
    <definedName name="ТаблицяОкруглення">Довідник!$A$2:$C$6</definedName>
    <definedName name="Термін">Калькулятор!$C$3</definedName>
  </definedNames>
  <calcPr calcId="125725"/>
</workbook>
</file>

<file path=xl/calcChain.xml><?xml version="1.0" encoding="utf-8"?>
<calcChain xmlns="http://schemas.openxmlformats.org/spreadsheetml/2006/main">
  <c r="F6" i="2"/>
  <c r="F5"/>
  <c r="C12"/>
  <c r="C11"/>
  <c r="C10"/>
  <c r="C9"/>
  <c r="C8"/>
  <c r="C7"/>
  <c r="C16"/>
  <c r="C15"/>
  <c r="C14"/>
  <c r="C13"/>
  <c r="C6"/>
  <c r="C5"/>
  <c r="C4"/>
  <c r="F9" l="1"/>
  <c r="G14"/>
  <c r="G10"/>
  <c r="F13"/>
  <c r="F4"/>
  <c r="C2" i="4" l="1"/>
  <c r="C3"/>
  <c r="C5"/>
  <c r="C4"/>
  <c r="C6"/>
  <c r="B5"/>
  <c r="B3"/>
  <c r="B6"/>
  <c r="B4"/>
  <c r="B2"/>
  <c r="F10" i="2" l="1"/>
  <c r="F14"/>
</calcChain>
</file>

<file path=xl/sharedStrings.xml><?xml version="1.0" encoding="utf-8"?>
<sst xmlns="http://schemas.openxmlformats.org/spreadsheetml/2006/main" count="175" uniqueCount="123">
  <si>
    <t>Credit365</t>
  </si>
  <si>
    <t>https://credit365.ua</t>
  </si>
  <si>
    <t>Перший кредит</t>
  </si>
  <si>
    <t>Повторний кредит</t>
  </si>
  <si>
    <t>SosCredit</t>
  </si>
  <si>
    <t>https://soscredit.ua</t>
  </si>
  <si>
    <t>Відсоток</t>
  </si>
  <si>
    <t>ШвидкоГроші</t>
  </si>
  <si>
    <t>https://sgroshi.com.ua</t>
  </si>
  <si>
    <t>так</t>
  </si>
  <si>
    <t>ні</t>
  </si>
  <si>
    <t>так/ні</t>
  </si>
  <si>
    <t>Ccloan</t>
  </si>
  <si>
    <t>https://ccloan.ua</t>
  </si>
  <si>
    <t>KLT Credit</t>
  </si>
  <si>
    <t>https://kltcredit.com.ua</t>
  </si>
  <si>
    <t>CreditON</t>
  </si>
  <si>
    <t>https://crediton.org.ua</t>
  </si>
  <si>
    <t>https://creditup.com.ua</t>
  </si>
  <si>
    <t>CreditUP</t>
  </si>
  <si>
    <t>ЄвроГроші</t>
  </si>
  <si>
    <t>БыстроЗайм</t>
  </si>
  <si>
    <t>https://bistrozaim.ua</t>
  </si>
  <si>
    <t>MoneyBoom</t>
  </si>
  <si>
    <t>https://moneyboom.ua</t>
  </si>
  <si>
    <t>UltraCach</t>
  </si>
  <si>
    <t>https://ultracash.com.ua</t>
  </si>
  <si>
    <t>MyCredit</t>
  </si>
  <si>
    <t>MoneyVeo</t>
  </si>
  <si>
    <t>https://mycredit.com.ua</t>
  </si>
  <si>
    <t>https://moneyveo.ua</t>
  </si>
  <si>
    <t>https://ikapusta.com.ua</t>
  </si>
  <si>
    <t>Капуста у кишені</t>
  </si>
  <si>
    <t>TopCredit</t>
  </si>
  <si>
    <t>https://topcredit.org.ua</t>
  </si>
  <si>
    <t>GlobalCredit</t>
  </si>
  <si>
    <t>https://globalcredit.ua</t>
  </si>
  <si>
    <t>CashUp</t>
  </si>
  <si>
    <t>https://cashup.com.ua</t>
  </si>
  <si>
    <t>https://vashagotivochka.ua</t>
  </si>
  <si>
    <t>https://mgroshi.com.ua</t>
  </si>
  <si>
    <t>https://groshivsim.com</t>
  </si>
  <si>
    <t>ГрошіВсім</t>
  </si>
  <si>
    <t>https://cashpoint.ua</t>
  </si>
  <si>
    <t>CashPoint</t>
  </si>
  <si>
    <t>ВашаГотівочка</t>
  </si>
  <si>
    <t>МореГрошей</t>
  </si>
  <si>
    <t>Термін</t>
  </si>
  <si>
    <t>Комісія1, грн</t>
  </si>
  <si>
    <t>Комісія2, %</t>
  </si>
  <si>
    <t>До сплати, грн</t>
  </si>
  <si>
    <t>Сума, грн</t>
  </si>
  <si>
    <t>Комісія, грн</t>
  </si>
  <si>
    <t>Відсотки, грн</t>
  </si>
  <si>
    <t>Компанія</t>
  </si>
  <si>
    <t>Знижка, %</t>
  </si>
  <si>
    <t>Округлення</t>
  </si>
  <si>
    <t>Ід</t>
  </si>
  <si>
    <t>ДнівМін</t>
  </si>
  <si>
    <t>ДнівМакс</t>
  </si>
  <si>
    <t>URL</t>
  </si>
  <si>
    <t>Сайт</t>
  </si>
  <si>
    <t>Відсоток1, %</t>
  </si>
  <si>
    <t>КоректCredit365</t>
  </si>
  <si>
    <t>Наступний кредит</t>
  </si>
  <si>
    <t>СумаМін</t>
  </si>
  <si>
    <t>СумаМакс</t>
  </si>
  <si>
    <t>Округ-лення</t>
  </si>
  <si>
    <t>Кальку-лятор</t>
  </si>
  <si>
    <t>КоректСreditUp</t>
  </si>
  <si>
    <t>Комісія, %</t>
  </si>
  <si>
    <t>http://eurogroshi.com.ua</t>
  </si>
  <si>
    <t>*.00</t>
  </si>
  <si>
    <t>*.0</t>
  </si>
  <si>
    <t>*</t>
  </si>
  <si>
    <t>*⬆</t>
  </si>
  <si>
    <t>*⬇</t>
  </si>
  <si>
    <t>Перший</t>
  </si>
  <si>
    <t>Наступний</t>
  </si>
  <si>
    <t>ВідсотокN, %</t>
  </si>
  <si>
    <t>МаксСума1</t>
  </si>
  <si>
    <t>МаксСумаN</t>
  </si>
  <si>
    <t>МінСума</t>
  </si>
  <si>
    <t>МінДнів</t>
  </si>
  <si>
    <t>МаксДнів1</t>
  </si>
  <si>
    <t>МаксДнівN</t>
  </si>
  <si>
    <t>РОЗРАХУНОК</t>
  </si>
  <si>
    <t>Зображення</t>
  </si>
  <si>
    <t>Лендінг</t>
  </si>
  <si>
    <t>soccredit.jpg</t>
  </si>
  <si>
    <t>moneyveo.png</t>
  </si>
  <si>
    <t>credit365.png</t>
  </si>
  <si>
    <t>mycredit.png</t>
  </si>
  <si>
    <t>kltcredit.png</t>
  </si>
  <si>
    <t>crediton.png</t>
  </si>
  <si>
    <t>bistrozaim.png</t>
  </si>
  <si>
    <t>sgroshi.png</t>
  </si>
  <si>
    <t>ultracash.png</t>
  </si>
  <si>
    <t>creditup.png</t>
  </si>
  <si>
    <t>ccloan.png</t>
  </si>
  <si>
    <t>eurogroshi.jpg</t>
  </si>
  <si>
    <t>moneyboom.png</t>
  </si>
  <si>
    <t>ikapusta.png</t>
  </si>
  <si>
    <t>topcredit.png</t>
  </si>
  <si>
    <t>globalcredit.png</t>
  </si>
  <si>
    <t>vashagotivochka.png</t>
  </si>
  <si>
    <t>mgroshi.jpg</t>
  </si>
  <si>
    <t>groshivsim.png</t>
  </si>
  <si>
    <t>cashpoint.png</t>
  </si>
  <si>
    <t>cashup.png</t>
  </si>
  <si>
    <t>{{ value|round(2) }}</t>
  </si>
  <si>
    <t>{{ value|round(1) }}</t>
  </si>
  <si>
    <t>{{ value|round }}</t>
  </si>
  <si>
    <t>{{ value|round(0,'ceil') }}</t>
  </si>
  <si>
    <t>{{ value|round(0,'floor') }}</t>
  </si>
  <si>
    <t>ТвоїГроші</t>
  </si>
  <si>
    <t>http://tvoigroshi.com.ua</t>
  </si>
  <si>
    <t>https://kf.ua</t>
  </si>
  <si>
    <t>МЕТОД ПЕРЕВІРКИ</t>
  </si>
  <si>
    <t>Перевірити чи попадає пропозиція в 3-ю групу</t>
  </si>
  <si>
    <t>Перевірити чи попадає пропозиція в 2-у групу</t>
  </si>
  <si>
    <t>Перевірити коректність нарахування відсотків для 1-ї групи</t>
  </si>
  <si>
    <t>Перевірити коректність нарахування відсотків для 2-ї групи</t>
  </si>
</sst>
</file>

<file path=xl/styles.xml><?xml version="1.0" encoding="utf-8"?>
<styleSheet xmlns="http://schemas.openxmlformats.org/spreadsheetml/2006/main">
  <numFmts count="4">
    <numFmt numFmtId="43" formatCode="_-* #,##0.00_₴_-;\-* #,##0.00_₴_-;_-* &quot;-&quot;??_₴_-;_-@_-"/>
    <numFmt numFmtId="164" formatCode="0.000%"/>
    <numFmt numFmtId="165" formatCode="0.0"/>
    <numFmt numFmtId="166" formatCode="0.0000%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/>
    <xf numFmtId="1" fontId="0" fillId="0" borderId="1" xfId="0" applyNumberFormat="1" applyBorder="1"/>
    <xf numFmtId="0" fontId="3" fillId="0" borderId="1" xfId="3" applyBorder="1" applyAlignment="1" applyProtection="1"/>
    <xf numFmtId="10" fontId="0" fillId="0" borderId="1" xfId="0" applyNumberFormat="1" applyBorder="1"/>
    <xf numFmtId="10" fontId="0" fillId="0" borderId="0" xfId="2" applyNumberFormat="1" applyFont="1"/>
    <xf numFmtId="49" fontId="0" fillId="0" borderId="1" xfId="0" applyNumberFormat="1" applyBorder="1"/>
    <xf numFmtId="1" fontId="0" fillId="3" borderId="1" xfId="0" applyNumberFormat="1" applyFill="1" applyBorder="1"/>
    <xf numFmtId="0" fontId="0" fillId="0" borderId="0" xfId="0" applyBorder="1"/>
    <xf numFmtId="10" fontId="0" fillId="3" borderId="1" xfId="0" applyNumberFormat="1" applyFill="1" applyBorder="1"/>
    <xf numFmtId="0" fontId="0" fillId="0" borderId="2" xfId="0" applyBorder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" fontId="0" fillId="4" borderId="1" xfId="0" applyNumberFormat="1" applyFill="1" applyBorder="1"/>
    <xf numFmtId="1" fontId="0" fillId="4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" fontId="0" fillId="0" borderId="1" xfId="1" applyNumberFormat="1" applyFont="1" applyBorder="1" applyAlignment="1">
      <alignment vertical="center"/>
    </xf>
    <xf numFmtId="0" fontId="0" fillId="0" borderId="1" xfId="0" applyFill="1" applyBorder="1" applyAlignment="1">
      <alignment vertical="center"/>
    </xf>
    <xf numFmtId="1" fontId="0" fillId="4" borderId="1" xfId="1" applyNumberFormat="1" applyFont="1" applyFill="1" applyBorder="1" applyAlignment="1">
      <alignment vertical="center"/>
    </xf>
    <xf numFmtId="165" fontId="0" fillId="0" borderId="0" xfId="0" applyNumberFormat="1"/>
    <xf numFmtId="1" fontId="0" fillId="0" borderId="0" xfId="0" applyNumberFormat="1"/>
    <xf numFmtId="9" fontId="0" fillId="0" borderId="1" xfId="0" applyNumberFormat="1" applyBorder="1"/>
    <xf numFmtId="10" fontId="0" fillId="4" borderId="1" xfId="0" applyNumberFormat="1" applyFill="1" applyBorder="1"/>
    <xf numFmtId="1" fontId="5" fillId="0" borderId="2" xfId="0" applyNumberFormat="1" applyFont="1" applyBorder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1" fontId="0" fillId="0" borderId="0" xfId="1" applyNumberFormat="1" applyFont="1" applyAlignment="1" applyProtection="1">
      <alignment vertical="center"/>
      <protection locked="0"/>
    </xf>
    <xf numFmtId="1" fontId="3" fillId="0" borderId="0" xfId="3" applyNumberFormat="1" applyAlignment="1" applyProtection="1">
      <alignment vertical="center"/>
    </xf>
    <xf numFmtId="10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" fontId="0" fillId="0" borderId="0" xfId="1" applyNumberFormat="1" applyFont="1" applyAlignment="1">
      <alignment vertical="center"/>
    </xf>
    <xf numFmtId="9" fontId="0" fillId="0" borderId="0" xfId="2" applyFont="1" applyAlignment="1">
      <alignment vertical="center"/>
    </xf>
    <xf numFmtId="9" fontId="0" fillId="0" borderId="0" xfId="0" applyNumberFormat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6" fontId="0" fillId="3" borderId="1" xfId="0" applyNumberFormat="1" applyFill="1" applyBorder="1"/>
    <xf numFmtId="166" fontId="0" fillId="4" borderId="1" xfId="0" applyNumberFormat="1" applyFill="1" applyBorder="1"/>
    <xf numFmtId="9" fontId="0" fillId="4" borderId="1" xfId="0" applyNumberFormat="1" applyFill="1" applyBorder="1"/>
    <xf numFmtId="49" fontId="3" fillId="0" borderId="1" xfId="3" applyNumberFormat="1" applyBorder="1" applyAlignment="1" applyProtection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">
    <cellStyle name="Гиперссылка" xfId="3" builtinId="8"/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urogroshi.com.ua/" TargetMode="External"/><Relationship Id="rId13" Type="http://schemas.openxmlformats.org/officeDocument/2006/relationships/hyperlink" Target="https://moneyveo.ua/" TargetMode="External"/><Relationship Id="rId18" Type="http://schemas.openxmlformats.org/officeDocument/2006/relationships/hyperlink" Target="https://vashagotivochka.ua/" TargetMode="External"/><Relationship Id="rId3" Type="http://schemas.openxmlformats.org/officeDocument/2006/relationships/hyperlink" Target="https://sgroshi.com.ua/" TargetMode="External"/><Relationship Id="rId21" Type="http://schemas.openxmlformats.org/officeDocument/2006/relationships/hyperlink" Target="https://cashpoint.ua/" TargetMode="External"/><Relationship Id="rId7" Type="http://schemas.openxmlformats.org/officeDocument/2006/relationships/hyperlink" Target="https://creditup.com.ua/" TargetMode="External"/><Relationship Id="rId12" Type="http://schemas.openxmlformats.org/officeDocument/2006/relationships/hyperlink" Target="https://mycredit.com.ua/" TargetMode="External"/><Relationship Id="rId17" Type="http://schemas.openxmlformats.org/officeDocument/2006/relationships/hyperlink" Target="https://cashup.com.ua/" TargetMode="External"/><Relationship Id="rId2" Type="http://schemas.openxmlformats.org/officeDocument/2006/relationships/hyperlink" Target="https://soscredit.ua/" TargetMode="External"/><Relationship Id="rId16" Type="http://schemas.openxmlformats.org/officeDocument/2006/relationships/hyperlink" Target="https://globalcredit.ua/" TargetMode="External"/><Relationship Id="rId20" Type="http://schemas.openxmlformats.org/officeDocument/2006/relationships/hyperlink" Target="https://groshivsim.com/" TargetMode="External"/><Relationship Id="rId1" Type="http://schemas.openxmlformats.org/officeDocument/2006/relationships/hyperlink" Target="https://credit365.ua/" TargetMode="External"/><Relationship Id="rId6" Type="http://schemas.openxmlformats.org/officeDocument/2006/relationships/hyperlink" Target="https://crediton.org.ua/" TargetMode="External"/><Relationship Id="rId11" Type="http://schemas.openxmlformats.org/officeDocument/2006/relationships/hyperlink" Target="https://ultracash.com.ua/" TargetMode="External"/><Relationship Id="rId5" Type="http://schemas.openxmlformats.org/officeDocument/2006/relationships/hyperlink" Target="https://kltcredit.com.ua/" TargetMode="External"/><Relationship Id="rId15" Type="http://schemas.openxmlformats.org/officeDocument/2006/relationships/hyperlink" Target="https://topcredit.org.ua/" TargetMode="External"/><Relationship Id="rId23" Type="http://schemas.openxmlformats.org/officeDocument/2006/relationships/hyperlink" Target="https://kf.ua/" TargetMode="External"/><Relationship Id="rId10" Type="http://schemas.openxmlformats.org/officeDocument/2006/relationships/hyperlink" Target="https://moneyboom.ua/" TargetMode="External"/><Relationship Id="rId19" Type="http://schemas.openxmlformats.org/officeDocument/2006/relationships/hyperlink" Target="https://mgroshi.com.ua/" TargetMode="External"/><Relationship Id="rId4" Type="http://schemas.openxmlformats.org/officeDocument/2006/relationships/hyperlink" Target="https://ccloan.ua/" TargetMode="External"/><Relationship Id="rId9" Type="http://schemas.openxmlformats.org/officeDocument/2006/relationships/hyperlink" Target="https://bistrozaim.ua/" TargetMode="External"/><Relationship Id="rId14" Type="http://schemas.openxmlformats.org/officeDocument/2006/relationships/hyperlink" Target="https://ikapusta.com.ua/" TargetMode="External"/><Relationship Id="rId22" Type="http://schemas.openxmlformats.org/officeDocument/2006/relationships/hyperlink" Target="http://tvoigroshi.com.u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0"/>
  <sheetViews>
    <sheetView tabSelected="1" topLeftCell="A16" workbookViewId="0">
      <selection activeCell="B25" sqref="B25"/>
    </sheetView>
  </sheetViews>
  <sheetFormatPr defaultRowHeight="15"/>
  <cols>
    <col min="1" max="1" width="16.28515625" customWidth="1"/>
    <col min="2" max="2" width="4.42578125" customWidth="1"/>
    <col min="3" max="3" width="25.7109375" customWidth="1"/>
    <col min="4" max="14" width="9.5703125" customWidth="1"/>
    <col min="15" max="15" width="8.28515625" customWidth="1"/>
    <col min="16" max="16" width="19.5703125" customWidth="1"/>
    <col min="17" max="17" width="8.28515625" customWidth="1"/>
    <col min="18" max="18" width="9.5703125" customWidth="1"/>
  </cols>
  <sheetData>
    <row r="1" spans="1:18" ht="15" customHeight="1">
      <c r="A1" s="50" t="s">
        <v>54</v>
      </c>
      <c r="B1" s="50" t="s">
        <v>57</v>
      </c>
      <c r="C1" s="50" t="s">
        <v>60</v>
      </c>
      <c r="D1" s="51" t="s">
        <v>58</v>
      </c>
      <c r="E1" s="51" t="s">
        <v>65</v>
      </c>
      <c r="F1" s="49" t="s">
        <v>2</v>
      </c>
      <c r="G1" s="49"/>
      <c r="H1" s="49"/>
      <c r="I1" s="49"/>
      <c r="J1" s="49" t="s">
        <v>64</v>
      </c>
      <c r="K1" s="49"/>
      <c r="L1" s="49"/>
      <c r="M1" s="47" t="s">
        <v>52</v>
      </c>
      <c r="N1" s="47" t="s">
        <v>70</v>
      </c>
      <c r="O1" s="47" t="s">
        <v>67</v>
      </c>
      <c r="P1" s="47" t="s">
        <v>87</v>
      </c>
      <c r="Q1" s="47" t="s">
        <v>88</v>
      </c>
      <c r="R1" s="45" t="s">
        <v>68</v>
      </c>
    </row>
    <row r="2" spans="1:18">
      <c r="A2" s="50"/>
      <c r="B2" s="50"/>
      <c r="C2" s="50"/>
      <c r="D2" s="51"/>
      <c r="E2" s="51"/>
      <c r="F2" s="17" t="s">
        <v>59</v>
      </c>
      <c r="G2" s="18" t="s">
        <v>66</v>
      </c>
      <c r="H2" s="17" t="s">
        <v>6</v>
      </c>
      <c r="I2" s="18" t="s">
        <v>55</v>
      </c>
      <c r="J2" s="17" t="s">
        <v>59</v>
      </c>
      <c r="K2" s="18" t="s">
        <v>66</v>
      </c>
      <c r="L2" s="17" t="s">
        <v>6</v>
      </c>
      <c r="M2" s="48"/>
      <c r="N2" s="48"/>
      <c r="O2" s="48"/>
      <c r="P2" s="48"/>
      <c r="Q2" s="48"/>
      <c r="R2" s="46"/>
    </row>
    <row r="3" spans="1:18">
      <c r="A3" s="5" t="s">
        <v>0</v>
      </c>
      <c r="B3" s="5">
        <v>1</v>
      </c>
      <c r="C3" s="7" t="s">
        <v>1</v>
      </c>
      <c r="D3" s="6">
        <v>7</v>
      </c>
      <c r="E3" s="6">
        <v>500</v>
      </c>
      <c r="F3" s="3">
        <v>30</v>
      </c>
      <c r="G3" s="4">
        <v>3000</v>
      </c>
      <c r="H3" s="8">
        <v>1.4E-2</v>
      </c>
      <c r="I3" s="27">
        <v>0.3</v>
      </c>
      <c r="J3" s="19">
        <v>30</v>
      </c>
      <c r="K3" s="19">
        <v>10000</v>
      </c>
      <c r="L3" s="42">
        <v>1.4E-2</v>
      </c>
      <c r="M3" s="6">
        <v>0</v>
      </c>
      <c r="N3" s="27">
        <v>0</v>
      </c>
      <c r="O3" s="5" t="s">
        <v>74</v>
      </c>
      <c r="P3" s="10" t="s">
        <v>91</v>
      </c>
      <c r="Q3" s="44"/>
      <c r="R3" s="10" t="s">
        <v>9</v>
      </c>
    </row>
    <row r="4" spans="1:18">
      <c r="A4" s="5" t="s">
        <v>4</v>
      </c>
      <c r="B4" s="5">
        <v>2</v>
      </c>
      <c r="C4" s="7" t="s">
        <v>5</v>
      </c>
      <c r="D4" s="6">
        <v>1</v>
      </c>
      <c r="E4" s="6">
        <v>300</v>
      </c>
      <c r="F4" s="3">
        <v>30</v>
      </c>
      <c r="G4" s="4">
        <v>3000</v>
      </c>
      <c r="H4" s="8">
        <v>1.4E-2</v>
      </c>
      <c r="I4" s="27">
        <v>0</v>
      </c>
      <c r="J4" s="19">
        <v>30</v>
      </c>
      <c r="K4" s="19">
        <v>10000</v>
      </c>
      <c r="L4" s="42">
        <v>1.4E-2</v>
      </c>
      <c r="M4" s="6">
        <v>0</v>
      </c>
      <c r="N4" s="27">
        <v>0</v>
      </c>
      <c r="O4" s="5" t="s">
        <v>73</v>
      </c>
      <c r="P4" s="10" t="s">
        <v>89</v>
      </c>
      <c r="Q4" s="44"/>
      <c r="R4" s="10" t="s">
        <v>11</v>
      </c>
    </row>
    <row r="5" spans="1:18">
      <c r="A5" s="5" t="s">
        <v>7</v>
      </c>
      <c r="B5" s="5">
        <v>3</v>
      </c>
      <c r="C5" s="7" t="s">
        <v>8</v>
      </c>
      <c r="D5" s="19">
        <v>3</v>
      </c>
      <c r="E5" s="19">
        <v>400</v>
      </c>
      <c r="F5" s="21">
        <v>30</v>
      </c>
      <c r="G5" s="20">
        <v>3000</v>
      </c>
      <c r="H5" s="28">
        <v>0.02</v>
      </c>
      <c r="I5" s="43">
        <v>0</v>
      </c>
      <c r="J5" s="19">
        <v>30</v>
      </c>
      <c r="K5" s="19">
        <v>3000</v>
      </c>
      <c r="L5" s="42">
        <v>0.02</v>
      </c>
      <c r="M5" s="6">
        <v>0</v>
      </c>
      <c r="N5" s="27">
        <v>0</v>
      </c>
      <c r="O5" s="5" t="s">
        <v>74</v>
      </c>
      <c r="P5" s="10" t="s">
        <v>96</v>
      </c>
      <c r="Q5" s="10"/>
      <c r="R5" s="10" t="s">
        <v>10</v>
      </c>
    </row>
    <row r="6" spans="1:18">
      <c r="A6" s="5" t="s">
        <v>12</v>
      </c>
      <c r="B6" s="5">
        <v>4</v>
      </c>
      <c r="C6" s="7" t="s">
        <v>13</v>
      </c>
      <c r="D6" s="6">
        <v>5</v>
      </c>
      <c r="E6" s="6">
        <v>400</v>
      </c>
      <c r="F6" s="3">
        <v>30</v>
      </c>
      <c r="G6" s="4">
        <v>2000</v>
      </c>
      <c r="H6" s="8">
        <v>1E-4</v>
      </c>
      <c r="I6" s="27">
        <v>0</v>
      </c>
      <c r="J6" s="19">
        <v>30</v>
      </c>
      <c r="K6" s="6">
        <v>10000</v>
      </c>
      <c r="L6" s="42">
        <v>1.3332999999999999E-2</v>
      </c>
      <c r="M6" s="6">
        <v>0</v>
      </c>
      <c r="N6" s="27">
        <v>0</v>
      </c>
      <c r="O6" s="5" t="s">
        <v>72</v>
      </c>
      <c r="P6" s="10" t="s">
        <v>99</v>
      </c>
      <c r="Q6" s="10"/>
      <c r="R6" s="10" t="s">
        <v>9</v>
      </c>
    </row>
    <row r="7" spans="1:18">
      <c r="A7" s="5" t="s">
        <v>14</v>
      </c>
      <c r="B7" s="5">
        <v>5</v>
      </c>
      <c r="C7" s="7" t="s">
        <v>15</v>
      </c>
      <c r="D7" s="6">
        <v>7</v>
      </c>
      <c r="E7" s="6">
        <v>500</v>
      </c>
      <c r="F7" s="4">
        <v>30</v>
      </c>
      <c r="G7" s="4">
        <v>2500</v>
      </c>
      <c r="H7" s="8">
        <v>1.6199999999999999E-2</v>
      </c>
      <c r="I7" s="27">
        <v>0.5</v>
      </c>
      <c r="J7" s="19">
        <v>65</v>
      </c>
      <c r="K7" s="6">
        <v>10000</v>
      </c>
      <c r="L7" s="42">
        <v>1.6199999999999999E-2</v>
      </c>
      <c r="M7" s="6">
        <v>0</v>
      </c>
      <c r="N7" s="27">
        <v>0</v>
      </c>
      <c r="O7" s="5" t="s">
        <v>75</v>
      </c>
      <c r="P7" s="10" t="s">
        <v>93</v>
      </c>
      <c r="Q7" s="10"/>
      <c r="R7" s="10" t="s">
        <v>9</v>
      </c>
    </row>
    <row r="8" spans="1:18">
      <c r="A8" s="5" t="s">
        <v>16</v>
      </c>
      <c r="B8" s="5">
        <v>6</v>
      </c>
      <c r="C8" s="7" t="s">
        <v>17</v>
      </c>
      <c r="D8" s="19">
        <v>5</v>
      </c>
      <c r="E8" s="6">
        <v>500</v>
      </c>
      <c r="F8" s="20">
        <v>21</v>
      </c>
      <c r="G8" s="20">
        <v>3000</v>
      </c>
      <c r="H8" s="8">
        <v>1.9E-2</v>
      </c>
      <c r="I8" s="27">
        <v>0</v>
      </c>
      <c r="J8" s="19">
        <v>21</v>
      </c>
      <c r="K8" s="6">
        <v>15000</v>
      </c>
      <c r="L8" s="42">
        <v>1.9E-2</v>
      </c>
      <c r="M8" s="6">
        <v>0</v>
      </c>
      <c r="N8" s="27">
        <v>0</v>
      </c>
      <c r="O8" s="5" t="s">
        <v>74</v>
      </c>
      <c r="P8" s="10" t="s">
        <v>94</v>
      </c>
      <c r="Q8" s="10"/>
      <c r="R8" s="10" t="s">
        <v>10</v>
      </c>
    </row>
    <row r="9" spans="1:18">
      <c r="A9" s="5" t="s">
        <v>19</v>
      </c>
      <c r="B9" s="5">
        <v>7</v>
      </c>
      <c r="C9" s="7" t="s">
        <v>18</v>
      </c>
      <c r="D9" s="6">
        <v>1</v>
      </c>
      <c r="E9" s="6">
        <v>100</v>
      </c>
      <c r="F9" s="4">
        <v>30</v>
      </c>
      <c r="G9" s="4">
        <v>1500</v>
      </c>
      <c r="H9" s="8">
        <v>1.9E-2</v>
      </c>
      <c r="I9" s="27">
        <v>0</v>
      </c>
      <c r="J9" s="19">
        <v>30</v>
      </c>
      <c r="K9" s="6">
        <v>5000</v>
      </c>
      <c r="L9" s="42">
        <v>1.9E-2</v>
      </c>
      <c r="M9" s="6">
        <v>30</v>
      </c>
      <c r="N9" s="27">
        <v>0</v>
      </c>
      <c r="O9" s="5" t="s">
        <v>74</v>
      </c>
      <c r="P9" s="10" t="s">
        <v>98</v>
      </c>
      <c r="Q9" s="10"/>
      <c r="R9" s="10" t="s">
        <v>9</v>
      </c>
    </row>
    <row r="10" spans="1:18">
      <c r="A10" s="5" t="s">
        <v>20</v>
      </c>
      <c r="B10" s="5">
        <v>8</v>
      </c>
      <c r="C10" s="7" t="s">
        <v>71</v>
      </c>
      <c r="D10" s="6">
        <v>5</v>
      </c>
      <c r="E10" s="6">
        <v>500</v>
      </c>
      <c r="F10" s="4">
        <v>30</v>
      </c>
      <c r="G10" s="4">
        <v>2000</v>
      </c>
      <c r="H10" s="8">
        <v>1.9E-2</v>
      </c>
      <c r="I10" s="27">
        <v>0</v>
      </c>
      <c r="J10" s="19">
        <v>30</v>
      </c>
      <c r="K10" s="6">
        <v>7000</v>
      </c>
      <c r="L10" s="42">
        <v>1.9E-2</v>
      </c>
      <c r="M10" s="6">
        <v>0</v>
      </c>
      <c r="N10" s="27">
        <v>0</v>
      </c>
      <c r="O10" s="5" t="s">
        <v>74</v>
      </c>
      <c r="P10" s="10" t="s">
        <v>100</v>
      </c>
      <c r="Q10" s="10"/>
      <c r="R10" s="10" t="s">
        <v>11</v>
      </c>
    </row>
    <row r="11" spans="1:18">
      <c r="A11" s="5" t="s">
        <v>21</v>
      </c>
      <c r="B11" s="5">
        <v>9</v>
      </c>
      <c r="C11" s="7" t="s">
        <v>22</v>
      </c>
      <c r="D11" s="6">
        <v>7</v>
      </c>
      <c r="E11" s="6">
        <v>300</v>
      </c>
      <c r="F11" s="4">
        <v>30</v>
      </c>
      <c r="G11" s="20">
        <v>6000</v>
      </c>
      <c r="H11" s="8">
        <v>0.02</v>
      </c>
      <c r="I11" s="27">
        <v>0</v>
      </c>
      <c r="J11" s="19">
        <v>60</v>
      </c>
      <c r="K11" s="6">
        <v>10000</v>
      </c>
      <c r="L11" s="42">
        <v>0.02</v>
      </c>
      <c r="M11" s="6">
        <v>0</v>
      </c>
      <c r="N11" s="27">
        <v>0</v>
      </c>
      <c r="O11" s="5" t="s">
        <v>74</v>
      </c>
      <c r="P11" s="10" t="s">
        <v>95</v>
      </c>
      <c r="Q11" s="10"/>
      <c r="R11" s="10" t="s">
        <v>9</v>
      </c>
    </row>
    <row r="12" spans="1:18">
      <c r="A12" s="5" t="s">
        <v>23</v>
      </c>
      <c r="B12" s="5">
        <v>10</v>
      </c>
      <c r="C12" s="7" t="s">
        <v>24</v>
      </c>
      <c r="D12" s="6">
        <v>5</v>
      </c>
      <c r="E12" s="6">
        <v>250</v>
      </c>
      <c r="F12" s="4">
        <v>30</v>
      </c>
      <c r="G12" s="4">
        <v>2000</v>
      </c>
      <c r="H12" s="8">
        <v>1.7500000000000002E-2</v>
      </c>
      <c r="I12" s="27">
        <v>0</v>
      </c>
      <c r="J12" s="19">
        <v>30</v>
      </c>
      <c r="K12" s="6">
        <v>7000</v>
      </c>
      <c r="L12" s="42">
        <v>1.7500000000000002E-2</v>
      </c>
      <c r="M12" s="6">
        <v>0</v>
      </c>
      <c r="N12" s="27">
        <v>0</v>
      </c>
      <c r="O12" s="5" t="s">
        <v>73</v>
      </c>
      <c r="P12" s="10" t="s">
        <v>101</v>
      </c>
      <c r="Q12" s="10"/>
      <c r="R12" s="10" t="s">
        <v>9</v>
      </c>
    </row>
    <row r="13" spans="1:18">
      <c r="A13" s="5" t="s">
        <v>25</v>
      </c>
      <c r="B13" s="5">
        <v>11</v>
      </c>
      <c r="C13" s="7" t="s">
        <v>26</v>
      </c>
      <c r="D13" s="6">
        <v>1</v>
      </c>
      <c r="E13" s="6">
        <v>500</v>
      </c>
      <c r="F13" s="4">
        <v>30</v>
      </c>
      <c r="G13" s="4">
        <v>2000</v>
      </c>
      <c r="H13" s="8">
        <v>1.2E-2</v>
      </c>
      <c r="I13" s="27">
        <v>0</v>
      </c>
      <c r="J13" s="19">
        <v>30</v>
      </c>
      <c r="K13" s="6">
        <v>10000</v>
      </c>
      <c r="L13" s="42">
        <v>1.2E-2</v>
      </c>
      <c r="M13" s="6">
        <v>0</v>
      </c>
      <c r="N13" s="27">
        <v>0</v>
      </c>
      <c r="O13" s="5" t="s">
        <v>75</v>
      </c>
      <c r="P13" s="10" t="s">
        <v>97</v>
      </c>
      <c r="Q13" s="10"/>
      <c r="R13" s="10" t="s">
        <v>9</v>
      </c>
    </row>
    <row r="14" spans="1:18">
      <c r="A14" s="5" t="s">
        <v>27</v>
      </c>
      <c r="B14" s="5">
        <v>12</v>
      </c>
      <c r="C14" s="7" t="s">
        <v>29</v>
      </c>
      <c r="D14" s="6">
        <v>1</v>
      </c>
      <c r="E14" s="6">
        <v>100</v>
      </c>
      <c r="F14" s="4">
        <v>35</v>
      </c>
      <c r="G14" s="4">
        <v>3000</v>
      </c>
      <c r="H14" s="8">
        <v>9.9000000000000008E-3</v>
      </c>
      <c r="I14" s="27">
        <v>0</v>
      </c>
      <c r="J14" s="19">
        <v>35</v>
      </c>
      <c r="K14" s="6">
        <v>30000</v>
      </c>
      <c r="L14" s="42">
        <v>1.2999999999999999E-2</v>
      </c>
      <c r="M14" s="6">
        <v>0</v>
      </c>
      <c r="N14" s="27">
        <v>0</v>
      </c>
      <c r="O14" s="5" t="s">
        <v>76</v>
      </c>
      <c r="P14" s="10" t="s">
        <v>92</v>
      </c>
      <c r="Q14" s="10"/>
      <c r="R14" s="10" t="s">
        <v>9</v>
      </c>
    </row>
    <row r="15" spans="1:18">
      <c r="A15" s="5" t="s">
        <v>28</v>
      </c>
      <c r="B15" s="5">
        <v>13</v>
      </c>
      <c r="C15" s="7" t="s">
        <v>30</v>
      </c>
      <c r="D15" s="6">
        <v>1</v>
      </c>
      <c r="E15" s="6">
        <v>50</v>
      </c>
      <c r="F15" s="3">
        <v>30</v>
      </c>
      <c r="G15" s="4">
        <v>3000</v>
      </c>
      <c r="H15" s="8">
        <v>2.0000000000000001E-4</v>
      </c>
      <c r="I15" s="27">
        <v>0</v>
      </c>
      <c r="J15" s="19">
        <v>30</v>
      </c>
      <c r="K15" s="6">
        <v>10000</v>
      </c>
      <c r="L15" s="42">
        <v>1.7000000000000001E-2</v>
      </c>
      <c r="M15" s="6">
        <v>0</v>
      </c>
      <c r="N15" s="27">
        <v>0</v>
      </c>
      <c r="O15" s="5" t="s">
        <v>72</v>
      </c>
      <c r="P15" s="10" t="s">
        <v>90</v>
      </c>
      <c r="Q15" s="10"/>
      <c r="R15" s="10" t="s">
        <v>9</v>
      </c>
    </row>
    <row r="16" spans="1:18">
      <c r="A16" s="5" t="s">
        <v>32</v>
      </c>
      <c r="B16" s="5">
        <v>14</v>
      </c>
      <c r="C16" s="7" t="s">
        <v>31</v>
      </c>
      <c r="D16" s="6">
        <v>5</v>
      </c>
      <c r="E16" s="6">
        <v>500</v>
      </c>
      <c r="F16" s="3">
        <v>30</v>
      </c>
      <c r="G16" s="22">
        <v>1500</v>
      </c>
      <c r="H16" s="8">
        <v>2.1000000000000001E-2</v>
      </c>
      <c r="I16" s="27">
        <v>0</v>
      </c>
      <c r="J16" s="19">
        <v>30</v>
      </c>
      <c r="K16" s="6">
        <v>5000</v>
      </c>
      <c r="L16" s="42">
        <v>2.1000000000000001E-2</v>
      </c>
      <c r="M16" s="6">
        <v>0</v>
      </c>
      <c r="N16" s="27">
        <v>0.05</v>
      </c>
      <c r="O16" s="5" t="s">
        <v>74</v>
      </c>
      <c r="P16" s="10" t="s">
        <v>102</v>
      </c>
      <c r="Q16" s="10"/>
      <c r="R16" s="10" t="s">
        <v>9</v>
      </c>
    </row>
    <row r="17" spans="1:18">
      <c r="A17" s="5" t="s">
        <v>33</v>
      </c>
      <c r="B17" s="5">
        <v>15</v>
      </c>
      <c r="C17" s="7" t="s">
        <v>34</v>
      </c>
      <c r="D17" s="19">
        <v>1</v>
      </c>
      <c r="E17" s="19">
        <v>200</v>
      </c>
      <c r="F17" s="3">
        <v>21</v>
      </c>
      <c r="G17" s="22">
        <v>3000</v>
      </c>
      <c r="H17" s="8">
        <v>1.9E-2</v>
      </c>
      <c r="I17" s="27">
        <v>0</v>
      </c>
      <c r="J17" s="19">
        <v>21</v>
      </c>
      <c r="K17" s="6">
        <v>15000</v>
      </c>
      <c r="L17" s="42">
        <v>1.9E-2</v>
      </c>
      <c r="M17" s="6">
        <v>0</v>
      </c>
      <c r="N17" s="27">
        <v>0</v>
      </c>
      <c r="O17" s="5" t="s">
        <v>74</v>
      </c>
      <c r="P17" s="10" t="s">
        <v>103</v>
      </c>
      <c r="Q17" s="10"/>
      <c r="R17" s="10" t="s">
        <v>10</v>
      </c>
    </row>
    <row r="18" spans="1:18">
      <c r="A18" s="5" t="s">
        <v>35</v>
      </c>
      <c r="B18" s="5">
        <v>16</v>
      </c>
      <c r="C18" s="7" t="s">
        <v>36</v>
      </c>
      <c r="D18" s="6">
        <v>5</v>
      </c>
      <c r="E18" s="6">
        <v>200</v>
      </c>
      <c r="F18" s="3">
        <v>14</v>
      </c>
      <c r="G18" s="22">
        <v>10000</v>
      </c>
      <c r="H18" s="13">
        <v>1.4999999999999999E-2</v>
      </c>
      <c r="I18" s="27">
        <v>0</v>
      </c>
      <c r="J18" s="11">
        <v>14</v>
      </c>
      <c r="K18" s="6">
        <v>10000</v>
      </c>
      <c r="L18" s="41">
        <v>1.4999999999999999E-2</v>
      </c>
      <c r="M18" s="6">
        <v>0</v>
      </c>
      <c r="N18" s="8">
        <v>0</v>
      </c>
      <c r="O18" s="5" t="s">
        <v>72</v>
      </c>
      <c r="P18" s="10" t="s">
        <v>104</v>
      </c>
      <c r="Q18" s="10"/>
      <c r="R18" s="10" t="s">
        <v>9</v>
      </c>
    </row>
    <row r="19" spans="1:18">
      <c r="A19" s="5" t="s">
        <v>37</v>
      </c>
      <c r="B19" s="5">
        <v>17</v>
      </c>
      <c r="C19" s="7" t="s">
        <v>38</v>
      </c>
      <c r="D19" s="6">
        <v>3</v>
      </c>
      <c r="E19" s="6">
        <v>250</v>
      </c>
      <c r="F19" s="3">
        <v>30</v>
      </c>
      <c r="G19" s="22">
        <v>3000</v>
      </c>
      <c r="H19" s="8">
        <v>1.4999999999999999E-2</v>
      </c>
      <c r="I19" s="27">
        <v>0</v>
      </c>
      <c r="J19" s="19">
        <v>30</v>
      </c>
      <c r="K19" s="6">
        <v>10000</v>
      </c>
      <c r="L19" s="42">
        <v>1.4999999999999999E-2</v>
      </c>
      <c r="M19" s="6">
        <v>0</v>
      </c>
      <c r="N19" s="27">
        <v>0</v>
      </c>
      <c r="O19" s="5" t="s">
        <v>72</v>
      </c>
      <c r="P19" s="10" t="s">
        <v>109</v>
      </c>
      <c r="Q19" s="10"/>
      <c r="R19" s="10" t="s">
        <v>9</v>
      </c>
    </row>
    <row r="20" spans="1:18">
      <c r="A20" s="5" t="s">
        <v>45</v>
      </c>
      <c r="B20" s="5">
        <v>18</v>
      </c>
      <c r="C20" s="7" t="s">
        <v>39</v>
      </c>
      <c r="D20" s="6">
        <v>1</v>
      </c>
      <c r="E20" s="6">
        <v>200</v>
      </c>
      <c r="F20" s="23">
        <v>16</v>
      </c>
      <c r="G20" s="22">
        <v>5000</v>
      </c>
      <c r="H20" s="8">
        <v>0.02</v>
      </c>
      <c r="I20" s="27">
        <v>0</v>
      </c>
      <c r="J20" s="19">
        <v>16</v>
      </c>
      <c r="K20" s="6">
        <v>7000</v>
      </c>
      <c r="L20" s="42">
        <v>0.02</v>
      </c>
      <c r="M20" s="6">
        <v>0</v>
      </c>
      <c r="N20" s="27">
        <v>0</v>
      </c>
      <c r="O20" s="5" t="s">
        <v>74</v>
      </c>
      <c r="P20" s="10" t="s">
        <v>105</v>
      </c>
      <c r="Q20" s="10"/>
      <c r="R20" s="10" t="s">
        <v>9</v>
      </c>
    </row>
    <row r="21" spans="1:18">
      <c r="A21" s="5" t="s">
        <v>46</v>
      </c>
      <c r="B21" s="5">
        <v>19</v>
      </c>
      <c r="C21" s="7" t="s">
        <v>40</v>
      </c>
      <c r="D21" s="6">
        <v>5</v>
      </c>
      <c r="E21" s="6">
        <v>500</v>
      </c>
      <c r="F21" s="3">
        <v>30</v>
      </c>
      <c r="G21" s="24">
        <v>10000</v>
      </c>
      <c r="H21" s="8">
        <v>1.6E-2</v>
      </c>
      <c r="I21" s="27">
        <v>0.5</v>
      </c>
      <c r="J21" s="19">
        <v>30</v>
      </c>
      <c r="K21" s="6">
        <v>10000</v>
      </c>
      <c r="L21" s="42">
        <v>1.6E-2</v>
      </c>
      <c r="M21" s="6">
        <v>0</v>
      </c>
      <c r="N21" s="27">
        <v>0</v>
      </c>
      <c r="O21" s="5" t="s">
        <v>72</v>
      </c>
      <c r="P21" s="10" t="s">
        <v>106</v>
      </c>
      <c r="Q21" s="10"/>
      <c r="R21" s="10" t="s">
        <v>9</v>
      </c>
    </row>
    <row r="22" spans="1:18">
      <c r="A22" s="5" t="s">
        <v>42</v>
      </c>
      <c r="B22" s="5">
        <v>20</v>
      </c>
      <c r="C22" s="7" t="s">
        <v>41</v>
      </c>
      <c r="D22" s="19">
        <v>1</v>
      </c>
      <c r="E22" s="6">
        <v>500</v>
      </c>
      <c r="F22" s="23">
        <v>21</v>
      </c>
      <c r="G22" s="6">
        <v>15000</v>
      </c>
      <c r="H22" s="8">
        <v>1.9E-2</v>
      </c>
      <c r="I22" s="27">
        <v>0</v>
      </c>
      <c r="J22" s="19">
        <v>21</v>
      </c>
      <c r="K22" s="6">
        <v>15000</v>
      </c>
      <c r="L22" s="42">
        <v>1.9E-2</v>
      </c>
      <c r="M22" s="6">
        <v>0</v>
      </c>
      <c r="N22" s="27">
        <v>0</v>
      </c>
      <c r="O22" s="5" t="s">
        <v>74</v>
      </c>
      <c r="P22" s="10" t="s">
        <v>107</v>
      </c>
      <c r="Q22" s="10"/>
      <c r="R22" s="10" t="s">
        <v>10</v>
      </c>
    </row>
    <row r="23" spans="1:18">
      <c r="A23" s="5" t="s">
        <v>44</v>
      </c>
      <c r="B23" s="5">
        <v>21</v>
      </c>
      <c r="C23" s="7" t="s">
        <v>43</v>
      </c>
      <c r="D23" s="6">
        <v>1</v>
      </c>
      <c r="E23" s="6">
        <v>200</v>
      </c>
      <c r="F23" s="3">
        <v>15</v>
      </c>
      <c r="G23" s="22">
        <v>7000</v>
      </c>
      <c r="H23" s="13">
        <v>0.02</v>
      </c>
      <c r="I23" s="27">
        <v>0</v>
      </c>
      <c r="J23" s="11">
        <v>15</v>
      </c>
      <c r="K23" s="6">
        <v>7000</v>
      </c>
      <c r="L23" s="41">
        <v>0.02</v>
      </c>
      <c r="M23" s="6">
        <v>0</v>
      </c>
      <c r="N23" s="27">
        <v>0</v>
      </c>
      <c r="O23" s="5" t="s">
        <v>72</v>
      </c>
      <c r="P23" s="10" t="s">
        <v>108</v>
      </c>
      <c r="Q23" s="10"/>
      <c r="R23" s="10" t="s">
        <v>9</v>
      </c>
    </row>
    <row r="24" spans="1:18">
      <c r="A24" s="5" t="s">
        <v>115</v>
      </c>
      <c r="B24" s="5">
        <v>22</v>
      </c>
      <c r="C24" s="7" t="s">
        <v>116</v>
      </c>
      <c r="D24" s="5">
        <v>7</v>
      </c>
      <c r="E24" s="6">
        <v>300</v>
      </c>
      <c r="F24" s="6">
        <v>16</v>
      </c>
      <c r="G24" s="4">
        <v>2000</v>
      </c>
      <c r="H24" s="8">
        <v>2.1999999999999999E-2</v>
      </c>
      <c r="I24" s="27">
        <v>0</v>
      </c>
      <c r="J24" s="6">
        <v>16</v>
      </c>
      <c r="K24" s="6">
        <v>2000</v>
      </c>
      <c r="L24" s="8">
        <v>2.1999999999999999E-2</v>
      </c>
      <c r="M24" s="6">
        <v>0</v>
      </c>
      <c r="N24" s="27">
        <v>0</v>
      </c>
      <c r="O24" s="5" t="s">
        <v>72</v>
      </c>
      <c r="P24" s="10"/>
      <c r="Q24" s="10"/>
      <c r="R24" s="10"/>
    </row>
    <row r="25" spans="1:18">
      <c r="A25" s="5"/>
      <c r="B25" s="5"/>
      <c r="C25" s="7" t="s">
        <v>117</v>
      </c>
      <c r="D25" s="5"/>
      <c r="E25" s="6"/>
      <c r="F25" s="6"/>
      <c r="G25" s="4"/>
      <c r="H25" s="8"/>
      <c r="I25" s="27"/>
      <c r="J25" s="6"/>
      <c r="K25" s="6"/>
      <c r="L25" s="8"/>
      <c r="M25" s="6"/>
      <c r="N25" s="27"/>
      <c r="O25" s="5"/>
      <c r="P25" s="10"/>
      <c r="Q25" s="10"/>
      <c r="R25" s="10"/>
    </row>
    <row r="26" spans="1:18">
      <c r="A26" s="5"/>
      <c r="B26" s="5"/>
      <c r="C26" s="5"/>
      <c r="D26" s="5"/>
      <c r="E26" s="6"/>
      <c r="F26" s="6"/>
      <c r="G26" s="4"/>
      <c r="H26" s="8"/>
      <c r="I26" s="27"/>
      <c r="J26" s="6"/>
      <c r="K26" s="6"/>
      <c r="L26" s="8"/>
      <c r="M26" s="6"/>
      <c r="N26" s="27"/>
      <c r="O26" s="5"/>
      <c r="P26" s="10"/>
      <c r="Q26" s="10"/>
      <c r="R26" s="10"/>
    </row>
    <row r="27" spans="1:18">
      <c r="A27" s="5"/>
      <c r="B27" s="5"/>
      <c r="C27" s="5"/>
      <c r="D27" s="5"/>
      <c r="E27" s="6"/>
      <c r="F27" s="6"/>
      <c r="G27" s="4"/>
      <c r="H27" s="8"/>
      <c r="I27" s="27"/>
      <c r="J27" s="6"/>
      <c r="K27" s="6"/>
      <c r="L27" s="8"/>
      <c r="M27" s="6"/>
      <c r="N27" s="27"/>
      <c r="O27" s="5"/>
      <c r="P27" s="10"/>
      <c r="Q27" s="10"/>
      <c r="R27" s="10"/>
    </row>
    <row r="28" spans="1:18">
      <c r="A28" s="5"/>
      <c r="B28" s="5"/>
      <c r="C28" s="5"/>
      <c r="D28" s="5"/>
      <c r="E28" s="6"/>
      <c r="F28" s="6"/>
      <c r="G28" s="4"/>
      <c r="H28" s="8"/>
      <c r="I28" s="27"/>
      <c r="J28" s="6"/>
      <c r="K28" s="6"/>
      <c r="L28" s="8"/>
      <c r="M28" s="6"/>
      <c r="N28" s="27"/>
      <c r="O28" s="5"/>
      <c r="P28" s="10"/>
      <c r="Q28" s="10"/>
      <c r="R28" s="10"/>
    </row>
    <row r="29" spans="1:18">
      <c r="A29" s="5"/>
      <c r="B29" s="5"/>
      <c r="C29" s="5"/>
      <c r="D29" s="5"/>
      <c r="E29" s="6"/>
      <c r="F29" s="6"/>
      <c r="G29" s="4"/>
      <c r="H29" s="8"/>
      <c r="I29" s="27"/>
      <c r="J29" s="6"/>
      <c r="K29" s="6"/>
      <c r="L29" s="8"/>
      <c r="M29" s="6"/>
      <c r="N29" s="27"/>
      <c r="O29" s="5"/>
      <c r="P29" s="10"/>
      <c r="Q29" s="10"/>
      <c r="R29" s="10"/>
    </row>
    <row r="30" spans="1:18">
      <c r="A30" s="5"/>
      <c r="B30" s="5"/>
      <c r="C30" s="5"/>
      <c r="D30" s="5"/>
      <c r="E30" s="6"/>
      <c r="F30" s="6"/>
      <c r="G30" s="4"/>
      <c r="H30" s="8"/>
      <c r="I30" s="27"/>
      <c r="J30" s="6"/>
      <c r="K30" s="6"/>
      <c r="L30" s="8"/>
      <c r="M30" s="6"/>
      <c r="N30" s="27"/>
      <c r="O30" s="5"/>
      <c r="P30" s="10"/>
      <c r="Q30" s="10"/>
      <c r="R30" s="10"/>
    </row>
    <row r="31" spans="1:18">
      <c r="A31" s="5"/>
      <c r="B31" s="5"/>
      <c r="C31" s="5"/>
      <c r="D31" s="5"/>
      <c r="E31" s="6"/>
      <c r="F31" s="6"/>
      <c r="G31" s="4"/>
      <c r="H31" s="8"/>
      <c r="I31" s="27"/>
      <c r="J31" s="6"/>
      <c r="K31" s="6"/>
      <c r="L31" s="8"/>
      <c r="M31" s="6"/>
      <c r="N31" s="27"/>
      <c r="O31" s="5"/>
      <c r="P31" s="10"/>
      <c r="Q31" s="10"/>
      <c r="R31" s="10"/>
    </row>
    <row r="32" spans="1:18">
      <c r="A32" s="5"/>
      <c r="B32" s="5"/>
      <c r="C32" s="5"/>
      <c r="D32" s="5"/>
      <c r="E32" s="6"/>
      <c r="F32" s="6"/>
      <c r="G32" s="4"/>
      <c r="H32" s="8"/>
      <c r="I32" s="27"/>
      <c r="J32" s="6"/>
      <c r="K32" s="6"/>
      <c r="L32" s="8"/>
      <c r="M32" s="6"/>
      <c r="N32" s="27"/>
      <c r="O32" s="5"/>
      <c r="P32" s="10"/>
      <c r="Q32" s="10"/>
      <c r="R32" s="10"/>
    </row>
    <row r="33" spans="1:18">
      <c r="A33" s="5"/>
      <c r="B33" s="5"/>
      <c r="C33" s="5"/>
      <c r="D33" s="5"/>
      <c r="E33" s="6"/>
      <c r="F33" s="6"/>
      <c r="G33" s="4"/>
      <c r="H33" s="8"/>
      <c r="I33" s="27"/>
      <c r="J33" s="6"/>
      <c r="K33" s="6"/>
      <c r="L33" s="8"/>
      <c r="M33" s="6"/>
      <c r="N33" s="27"/>
      <c r="O33" s="5"/>
      <c r="P33" s="10"/>
      <c r="Q33" s="10"/>
      <c r="R33" s="10"/>
    </row>
    <row r="34" spans="1:18">
      <c r="A34" s="5"/>
      <c r="B34" s="5"/>
      <c r="C34" s="5"/>
      <c r="D34" s="5"/>
      <c r="E34" s="6"/>
      <c r="F34" s="6"/>
      <c r="G34" s="4"/>
      <c r="H34" s="8"/>
      <c r="I34" s="27"/>
      <c r="J34" s="6"/>
      <c r="K34" s="6"/>
      <c r="L34" s="8"/>
      <c r="M34" s="6"/>
      <c r="N34" s="27"/>
      <c r="O34" s="5"/>
      <c r="P34" s="10"/>
      <c r="Q34" s="10"/>
      <c r="R34" s="10"/>
    </row>
    <row r="35" spans="1:18">
      <c r="A35" s="5"/>
      <c r="B35" s="5"/>
      <c r="C35" s="5"/>
      <c r="D35" s="5"/>
      <c r="E35" s="6"/>
      <c r="F35" s="6"/>
      <c r="G35" s="4"/>
      <c r="H35" s="8"/>
      <c r="I35" s="27"/>
      <c r="J35" s="6"/>
      <c r="K35" s="6"/>
      <c r="L35" s="8"/>
      <c r="M35" s="6"/>
      <c r="N35" s="27"/>
      <c r="O35" s="5"/>
      <c r="P35" s="10"/>
      <c r="Q35" s="10"/>
      <c r="R35" s="10"/>
    </row>
    <row r="36" spans="1:18">
      <c r="A36" s="5"/>
      <c r="B36" s="5"/>
      <c r="C36" s="5"/>
      <c r="D36" s="5"/>
      <c r="E36" s="6"/>
      <c r="F36" s="6"/>
      <c r="G36" s="4"/>
      <c r="H36" s="8"/>
      <c r="I36" s="27"/>
      <c r="J36" s="6"/>
      <c r="K36" s="6"/>
      <c r="L36" s="8"/>
      <c r="M36" s="6"/>
      <c r="N36" s="27"/>
      <c r="O36" s="5"/>
      <c r="P36" s="10"/>
      <c r="Q36" s="10"/>
      <c r="R36" s="10"/>
    </row>
    <row r="37" spans="1:18">
      <c r="A37" s="5"/>
      <c r="B37" s="5"/>
      <c r="C37" s="5"/>
      <c r="D37" s="5"/>
      <c r="E37" s="6"/>
      <c r="F37" s="6"/>
      <c r="G37" s="4"/>
      <c r="H37" s="8"/>
      <c r="I37" s="27"/>
      <c r="J37" s="6"/>
      <c r="K37" s="6"/>
      <c r="L37" s="8"/>
      <c r="M37" s="6"/>
      <c r="N37" s="27"/>
      <c r="O37" s="5"/>
      <c r="P37" s="10"/>
      <c r="Q37" s="10"/>
      <c r="R37" s="10"/>
    </row>
    <row r="38" spans="1:18">
      <c r="A38" s="5"/>
      <c r="B38" s="5"/>
      <c r="C38" s="5"/>
      <c r="D38" s="5"/>
      <c r="E38" s="6"/>
      <c r="F38" s="6"/>
      <c r="G38" s="4"/>
      <c r="H38" s="8"/>
      <c r="I38" s="27"/>
      <c r="J38" s="6"/>
      <c r="K38" s="6"/>
      <c r="L38" s="8"/>
      <c r="M38" s="6"/>
      <c r="N38" s="27"/>
      <c r="O38" s="5"/>
      <c r="P38" s="10"/>
      <c r="Q38" s="10"/>
      <c r="R38" s="10"/>
    </row>
    <row r="39" spans="1:18">
      <c r="A39" s="5"/>
      <c r="B39" s="5"/>
      <c r="C39" s="5"/>
      <c r="D39" s="5"/>
      <c r="E39" s="6"/>
      <c r="F39" s="6"/>
      <c r="G39" s="4"/>
      <c r="H39" s="8"/>
      <c r="I39" s="27"/>
      <c r="J39" s="6"/>
      <c r="K39" s="6"/>
      <c r="L39" s="8"/>
      <c r="M39" s="6"/>
      <c r="N39" s="27"/>
      <c r="O39" s="5"/>
      <c r="P39" s="10"/>
      <c r="Q39" s="10"/>
      <c r="R39" s="10"/>
    </row>
    <row r="40" spans="1:18">
      <c r="A40" s="5"/>
      <c r="B40" s="5"/>
      <c r="C40" s="5"/>
      <c r="D40" s="5"/>
      <c r="E40" s="6"/>
      <c r="F40" s="6"/>
      <c r="G40" s="4"/>
      <c r="H40" s="8"/>
      <c r="I40" s="27"/>
      <c r="J40" s="6"/>
      <c r="K40" s="6"/>
      <c r="L40" s="8"/>
      <c r="M40" s="6"/>
      <c r="N40" s="27"/>
      <c r="O40" s="5"/>
      <c r="P40" s="10"/>
      <c r="Q40" s="10"/>
      <c r="R40" s="10"/>
    </row>
    <row r="41" spans="1:18">
      <c r="A41" s="5"/>
      <c r="B41" s="5"/>
      <c r="C41" s="5"/>
      <c r="D41" s="5"/>
      <c r="E41" s="6"/>
      <c r="F41" s="6"/>
      <c r="G41" s="4"/>
      <c r="H41" s="8"/>
      <c r="I41" s="27"/>
      <c r="J41" s="6"/>
      <c r="K41" s="6"/>
      <c r="L41" s="8"/>
      <c r="M41" s="6"/>
      <c r="N41" s="27"/>
      <c r="O41" s="5"/>
      <c r="P41" s="10"/>
      <c r="Q41" s="10"/>
      <c r="R41" s="10"/>
    </row>
    <row r="42" spans="1:18">
      <c r="A42" s="5"/>
      <c r="B42" s="5"/>
      <c r="C42" s="5"/>
      <c r="D42" s="5"/>
      <c r="E42" s="6"/>
      <c r="F42" s="6"/>
      <c r="G42" s="4"/>
      <c r="H42" s="8"/>
      <c r="I42" s="27"/>
      <c r="J42" s="6"/>
      <c r="K42" s="6"/>
      <c r="L42" s="8"/>
      <c r="M42" s="6"/>
      <c r="N42" s="27"/>
      <c r="O42" s="5"/>
      <c r="P42" s="10"/>
      <c r="Q42" s="10"/>
      <c r="R42" s="10"/>
    </row>
    <row r="43" spans="1:18">
      <c r="A43" s="5"/>
      <c r="B43" s="5"/>
      <c r="C43" s="5"/>
      <c r="D43" s="5"/>
      <c r="E43" s="6"/>
      <c r="F43" s="6"/>
      <c r="G43" s="4"/>
      <c r="H43" s="8"/>
      <c r="I43" s="27"/>
      <c r="J43" s="6"/>
      <c r="K43" s="6"/>
      <c r="L43" s="8"/>
      <c r="M43" s="6"/>
      <c r="N43" s="27"/>
      <c r="O43" s="5"/>
      <c r="P43" s="10"/>
      <c r="Q43" s="10"/>
      <c r="R43" s="10"/>
    </row>
    <row r="44" spans="1:18">
      <c r="A44" s="5"/>
      <c r="B44" s="5"/>
      <c r="C44" s="5"/>
      <c r="D44" s="5"/>
      <c r="E44" s="6"/>
      <c r="F44" s="6"/>
      <c r="G44" s="4"/>
      <c r="H44" s="8"/>
      <c r="I44" s="27"/>
      <c r="J44" s="6"/>
      <c r="K44" s="6"/>
      <c r="L44" s="8"/>
      <c r="M44" s="6"/>
      <c r="N44" s="27"/>
      <c r="O44" s="5"/>
      <c r="P44" s="10"/>
      <c r="Q44" s="10"/>
      <c r="R44" s="10"/>
    </row>
    <row r="45" spans="1:18">
      <c r="A45" s="5"/>
      <c r="B45" s="5"/>
      <c r="C45" s="5"/>
      <c r="D45" s="5"/>
      <c r="E45" s="6"/>
      <c r="F45" s="6"/>
      <c r="G45" s="4"/>
      <c r="H45" s="8"/>
      <c r="I45" s="27"/>
      <c r="J45" s="6"/>
      <c r="K45" s="6"/>
      <c r="L45" s="8"/>
      <c r="M45" s="6"/>
      <c r="N45" s="27"/>
      <c r="O45" s="5"/>
      <c r="P45" s="10"/>
      <c r="Q45" s="10"/>
      <c r="R45" s="10"/>
    </row>
    <row r="46" spans="1:18">
      <c r="A46" s="5"/>
      <c r="B46" s="5"/>
      <c r="C46" s="5"/>
      <c r="D46" s="5"/>
      <c r="E46" s="6"/>
      <c r="F46" s="6"/>
      <c r="G46" s="4"/>
      <c r="H46" s="8"/>
      <c r="I46" s="27"/>
      <c r="J46" s="6"/>
      <c r="K46" s="6"/>
      <c r="L46" s="8"/>
      <c r="M46" s="6"/>
      <c r="N46" s="27"/>
      <c r="O46" s="5"/>
      <c r="P46" s="10"/>
      <c r="Q46" s="10"/>
      <c r="R46" s="10"/>
    </row>
    <row r="47" spans="1:18">
      <c r="A47" s="5"/>
      <c r="B47" s="5"/>
      <c r="C47" s="5"/>
      <c r="D47" s="5"/>
      <c r="E47" s="6"/>
      <c r="F47" s="6"/>
      <c r="G47" s="4"/>
      <c r="H47" s="8"/>
      <c r="I47" s="27"/>
      <c r="J47" s="6"/>
      <c r="K47" s="6"/>
      <c r="L47" s="8"/>
      <c r="M47" s="6"/>
      <c r="N47" s="27"/>
      <c r="O47" s="5"/>
      <c r="P47" s="10"/>
      <c r="Q47" s="10"/>
      <c r="R47" s="10"/>
    </row>
    <row r="48" spans="1:18">
      <c r="A48" s="5"/>
      <c r="B48" s="5"/>
      <c r="C48" s="5"/>
      <c r="D48" s="5"/>
      <c r="E48" s="6"/>
      <c r="F48" s="6"/>
      <c r="G48" s="4"/>
      <c r="H48" s="8"/>
      <c r="I48" s="27"/>
      <c r="J48" s="6"/>
      <c r="K48" s="6"/>
      <c r="L48" s="8"/>
      <c r="M48" s="6"/>
      <c r="N48" s="27"/>
      <c r="O48" s="5"/>
      <c r="P48" s="10"/>
      <c r="Q48" s="10"/>
      <c r="R48" s="10"/>
    </row>
    <row r="49" spans="1:18">
      <c r="A49" s="5"/>
      <c r="B49" s="5"/>
      <c r="C49" s="5"/>
      <c r="D49" s="5"/>
      <c r="E49" s="6"/>
      <c r="F49" s="6"/>
      <c r="G49" s="4"/>
      <c r="H49" s="8"/>
      <c r="I49" s="27"/>
      <c r="J49" s="6"/>
      <c r="K49" s="6"/>
      <c r="L49" s="8"/>
      <c r="M49" s="6"/>
      <c r="N49" s="27"/>
      <c r="O49" s="5"/>
      <c r="P49" s="10"/>
      <c r="Q49" s="10"/>
      <c r="R49" s="10"/>
    </row>
    <row r="50" spans="1:18">
      <c r="A50" s="5"/>
      <c r="B50" s="5"/>
      <c r="C50" s="5"/>
      <c r="D50" s="5"/>
      <c r="E50" s="6"/>
      <c r="F50" s="6"/>
      <c r="G50" s="4"/>
      <c r="H50" s="8"/>
      <c r="I50" s="27"/>
      <c r="J50" s="6"/>
      <c r="K50" s="6"/>
      <c r="L50" s="8"/>
      <c r="M50" s="6"/>
      <c r="N50" s="27"/>
      <c r="O50" s="5"/>
      <c r="P50" s="10"/>
      <c r="Q50" s="10"/>
      <c r="R50" s="10"/>
    </row>
  </sheetData>
  <mergeCells count="13">
    <mergeCell ref="F1:I1"/>
    <mergeCell ref="J1:L1"/>
    <mergeCell ref="A1:A2"/>
    <mergeCell ref="B1:B2"/>
    <mergeCell ref="C1:C2"/>
    <mergeCell ref="D1:D2"/>
    <mergeCell ref="E1:E2"/>
    <mergeCell ref="R1:R2"/>
    <mergeCell ref="O1:O2"/>
    <mergeCell ref="N1:N2"/>
    <mergeCell ref="M1:M2"/>
    <mergeCell ref="P1:P2"/>
    <mergeCell ref="Q1:Q2"/>
  </mergeCells>
  <dataValidations count="1">
    <dataValidation type="list" allowBlank="1" showInputMessage="1" showErrorMessage="1" sqref="O3:O50">
      <formula1>СписокОкруглення</formula1>
    </dataValidation>
  </dataValidations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  <hyperlink ref="C14" r:id="rId12"/>
    <hyperlink ref="C15" r:id="rId13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J16"/>
  <sheetViews>
    <sheetView workbookViewId="0">
      <selection activeCell="C4" sqref="C4"/>
    </sheetView>
  </sheetViews>
  <sheetFormatPr defaultRowHeight="15"/>
  <cols>
    <col min="1" max="1" width="8.28515625" customWidth="1"/>
    <col min="2" max="2" width="17.85546875" customWidth="1"/>
    <col min="3" max="3" width="16.5703125" customWidth="1"/>
    <col min="4" max="4" width="10" customWidth="1"/>
    <col min="5" max="5" width="20.140625" customWidth="1"/>
    <col min="6" max="6" width="7.140625" customWidth="1"/>
    <col min="7" max="7" width="13.28515625" style="38" customWidth="1"/>
  </cols>
  <sheetData>
    <row r="1" spans="2:10">
      <c r="B1" t="s">
        <v>54</v>
      </c>
      <c r="C1" s="30" t="s">
        <v>46</v>
      </c>
    </row>
    <row r="2" spans="2:10">
      <c r="B2" t="s">
        <v>51</v>
      </c>
      <c r="C2" s="31">
        <v>4150</v>
      </c>
      <c r="E2" s="15" t="s">
        <v>86</v>
      </c>
      <c r="I2" s="15" t="s">
        <v>118</v>
      </c>
    </row>
    <row r="3" spans="2:10">
      <c r="B3" t="s">
        <v>47</v>
      </c>
      <c r="C3" s="31">
        <v>9</v>
      </c>
      <c r="I3" s="52">
        <v>1</v>
      </c>
      <c r="J3" t="s">
        <v>119</v>
      </c>
    </row>
    <row r="4" spans="2:10">
      <c r="B4" t="s">
        <v>61</v>
      </c>
      <c r="C4" s="32" t="str">
        <f>HYPERLINK(VLOOKUP(C1,ТаблицяКомпанії2,3,0),"сайт компанії")</f>
        <v>сайт компанії</v>
      </c>
      <c r="E4" t="s">
        <v>52</v>
      </c>
      <c r="F4" s="1">
        <f>Комісія1+Комісія2*Сума</f>
        <v>0</v>
      </c>
      <c r="G4" s="39"/>
      <c r="I4" s="52">
        <v>2</v>
      </c>
      <c r="J4" t="s">
        <v>120</v>
      </c>
    </row>
    <row r="5" spans="2:10">
      <c r="B5" t="s">
        <v>62</v>
      </c>
      <c r="C5" s="33">
        <f>VLOOKUP(C1,ТаблицяКомпанії2,8,0)</f>
        <v>1.6E-2</v>
      </c>
      <c r="E5" t="s">
        <v>63</v>
      </c>
      <c r="F5" s="9">
        <f>IF(C1="Credit365",(Термін-7)*0.015%,0%)</f>
        <v>0</v>
      </c>
      <c r="G5" s="39"/>
      <c r="H5" s="1"/>
      <c r="I5" s="52">
        <v>3</v>
      </c>
      <c r="J5" t="s">
        <v>121</v>
      </c>
    </row>
    <row r="6" spans="2:10">
      <c r="B6" t="s">
        <v>79</v>
      </c>
      <c r="C6" s="33">
        <f>VLOOKUP(C1,ТаблицяКомпанії2,12,0)</f>
        <v>1.6E-2</v>
      </c>
      <c r="E6" t="s">
        <v>69</v>
      </c>
      <c r="F6" s="26">
        <f>IF(C1="CreditUp",-1,0)</f>
        <v>0</v>
      </c>
      <c r="G6" s="39"/>
      <c r="H6" s="1"/>
      <c r="I6" s="52">
        <v>4</v>
      </c>
      <c r="J6" t="s">
        <v>122</v>
      </c>
    </row>
    <row r="7" spans="2:10">
      <c r="B7" t="s">
        <v>82</v>
      </c>
      <c r="C7" s="34">
        <f>VLOOKUP(C1,ТаблицяКомпанії2,5,0)</f>
        <v>500</v>
      </c>
      <c r="G7" s="39"/>
      <c r="H7" s="1"/>
      <c r="I7" s="52"/>
    </row>
    <row r="8" spans="2:10">
      <c r="B8" t="s">
        <v>83</v>
      </c>
      <c r="C8" s="34">
        <f>VLOOKUP(C1,ТаблицяКомпанії2,4,0)</f>
        <v>5</v>
      </c>
      <c r="E8" s="15" t="s">
        <v>2</v>
      </c>
      <c r="G8" s="39"/>
      <c r="H8" s="1"/>
    </row>
    <row r="9" spans="2:10">
      <c r="B9" t="s">
        <v>80</v>
      </c>
      <c r="C9" s="34">
        <f>VLOOKUP(C1,ТаблицяКомпанії2,7,0)</f>
        <v>10000</v>
      </c>
      <c r="E9" t="s">
        <v>53</v>
      </c>
      <c r="F9">
        <f>Сума*(Термін+КоректСreditUp)*(Відсоток1-КоректCredit365)*(100%-Знижка)</f>
        <v>298.8</v>
      </c>
      <c r="G9" s="39"/>
      <c r="H9" s="1"/>
    </row>
    <row r="10" spans="2:10">
      <c r="B10" t="s">
        <v>81</v>
      </c>
      <c r="C10" s="34">
        <f>VLOOKUP(C1,ТаблицяКомпанії2,11,0)</f>
        <v>10000</v>
      </c>
      <c r="E10" t="s">
        <v>50</v>
      </c>
      <c r="F10">
        <f>VLOOKUP(Округлення,ТаблицяОкруглення,2,0)</f>
        <v>4448.8</v>
      </c>
      <c r="G10" s="39" t="str">
        <f>IF(OR(Термін&lt;МінДнів,Термін&gt;МаксДнів1,Сума&lt;МінСума,Сума&gt;МаксСума1),"недоступно","")</f>
        <v/>
      </c>
      <c r="H10" s="1"/>
    </row>
    <row r="11" spans="2:10">
      <c r="B11" t="s">
        <v>84</v>
      </c>
      <c r="C11" s="34">
        <f>VLOOKUP(C1,ТаблицяКомпанії2,6,0)</f>
        <v>30</v>
      </c>
      <c r="G11" s="39"/>
      <c r="H11" s="1"/>
    </row>
    <row r="12" spans="2:10">
      <c r="B12" t="s">
        <v>85</v>
      </c>
      <c r="C12" s="34">
        <f>VLOOKUP(C1,ТаблицяКомпанії2,10,0)</f>
        <v>30</v>
      </c>
      <c r="E12" s="15" t="s">
        <v>3</v>
      </c>
      <c r="G12" s="39"/>
      <c r="H12" s="1"/>
    </row>
    <row r="13" spans="2:10">
      <c r="B13" t="s">
        <v>48</v>
      </c>
      <c r="C13" s="35">
        <f>VLOOKUP(C1,ТаблицяКомпанії2,13,0)</f>
        <v>0</v>
      </c>
      <c r="E13" t="s">
        <v>53</v>
      </c>
      <c r="F13">
        <f>Сума*(Термін+КоректСreditUp)*(ВідсотокN-КоректCredit365)</f>
        <v>597.6</v>
      </c>
      <c r="G13" s="39"/>
    </row>
    <row r="14" spans="2:10" ht="15.75" thickBot="1">
      <c r="B14" t="s">
        <v>49</v>
      </c>
      <c r="C14" s="36">
        <f>VLOOKUP(C1,ТаблицяКомпанії2,14,0)</f>
        <v>0</v>
      </c>
      <c r="E14" s="14" t="s">
        <v>50</v>
      </c>
      <c r="F14" s="14">
        <f>VLOOKUP(Округлення,ТаблицяОкруглення,3,0)</f>
        <v>4747.6000000000004</v>
      </c>
      <c r="G14" s="40" t="str">
        <f>IF(OR(Термін&lt;МінДнів,Термін&gt;МаксДнівN,Сума&lt;МінСума,Сума&gt;МаксСумаN),"недоступно","")</f>
        <v/>
      </c>
    </row>
    <row r="15" spans="2:10">
      <c r="B15" s="12" t="s">
        <v>55</v>
      </c>
      <c r="C15" s="37">
        <f>VLOOKUP(C1,ТаблицяКомпанії2,9,0)</f>
        <v>0.5</v>
      </c>
    </row>
    <row r="16" spans="2:10" ht="15.75" thickBot="1">
      <c r="B16" s="14" t="s">
        <v>56</v>
      </c>
      <c r="C16" s="29" t="str">
        <f>VLOOKUP(C1,ТаблицяКомпанії2,15,0)</f>
        <v>*.00</v>
      </c>
    </row>
  </sheetData>
  <dataValidations count="1">
    <dataValidation type="list" allowBlank="1" showInputMessage="1" showErrorMessage="1" sqref="C1">
      <formula1>СписокКомпанії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5" sqref="E5"/>
    </sheetView>
  </sheetViews>
  <sheetFormatPr defaultRowHeight="15"/>
  <cols>
    <col min="1" max="1" width="14.140625" customWidth="1"/>
    <col min="2" max="3" width="11.7109375" customWidth="1"/>
  </cols>
  <sheetData>
    <row r="1" spans="1:5">
      <c r="A1" s="2" t="s">
        <v>56</v>
      </c>
      <c r="B1" s="16" t="s">
        <v>77</v>
      </c>
      <c r="C1" s="16" t="s">
        <v>78</v>
      </c>
      <c r="D1" t="s">
        <v>57</v>
      </c>
    </row>
    <row r="2" spans="1:5">
      <c r="A2" t="s">
        <v>74</v>
      </c>
      <c r="B2" s="26">
        <f>ROUND(Сума+ВсьогоКомісія+ВсьогоВідсотки1,0)</f>
        <v>4449</v>
      </c>
      <c r="C2">
        <f>ROUND(Сума+ВсьогоКомісія+ВсьогоВідсоткиN,0)</f>
        <v>4748</v>
      </c>
      <c r="D2">
        <v>1</v>
      </c>
      <c r="E2" t="s">
        <v>112</v>
      </c>
    </row>
    <row r="3" spans="1:5">
      <c r="A3" t="s">
        <v>75</v>
      </c>
      <c r="B3" s="26">
        <f>ROUNDUP(Сума+ВсьогоКомісія+ВсьогоВідсотки1,0)</f>
        <v>4449</v>
      </c>
      <c r="C3">
        <f>ROUNDUP(Сума+ВсьогоКомісія+ВсьогоВідсоткиN,0)</f>
        <v>4748</v>
      </c>
      <c r="D3">
        <v>2</v>
      </c>
      <c r="E3" t="s">
        <v>113</v>
      </c>
    </row>
    <row r="4" spans="1:5">
      <c r="A4" t="s">
        <v>76</v>
      </c>
      <c r="B4" s="26">
        <f>ROUNDDOWN(Сума+ВсьогоКомісія+ВсьогоВідсотки1,0)</f>
        <v>4448</v>
      </c>
      <c r="C4">
        <f>ROUNDDOWN(Сума+ВсьогоКомісія+ВсьогоВідсоткиN,0)</f>
        <v>4747</v>
      </c>
      <c r="D4">
        <v>3</v>
      </c>
      <c r="E4" t="s">
        <v>114</v>
      </c>
    </row>
    <row r="5" spans="1:5">
      <c r="A5" t="s">
        <v>72</v>
      </c>
      <c r="B5" s="1">
        <f>ROUND(Сума+ВсьогоКомісія+ВсьогоВідсотки1,2)</f>
        <v>4448.8</v>
      </c>
      <c r="C5">
        <f>ROUND(Сума+ВсьогоКомісія+ВсьогоВідсоткиN,2)</f>
        <v>4747.6000000000004</v>
      </c>
      <c r="D5">
        <v>5</v>
      </c>
      <c r="E5" t="s">
        <v>110</v>
      </c>
    </row>
    <row r="6" spans="1:5">
      <c r="A6" t="s">
        <v>73</v>
      </c>
      <c r="B6" s="25">
        <f>ROUND(Сума+ВсьогоКомісія+ВсьогоВідсотки1,1)</f>
        <v>4448.8</v>
      </c>
      <c r="C6">
        <f>ROUND(Сума+ВсьогоКомісія+ВсьогоВідсоткиN,1)</f>
        <v>4747.6000000000004</v>
      </c>
      <c r="D6">
        <v>4</v>
      </c>
      <c r="E6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25</vt:i4>
      </vt:variant>
    </vt:vector>
  </HeadingPairs>
  <TitlesOfParts>
    <vt:vector size="28" baseType="lpstr">
      <vt:lpstr>Компанії</vt:lpstr>
      <vt:lpstr>Калькулятор</vt:lpstr>
      <vt:lpstr>Довідник</vt:lpstr>
      <vt:lpstr>Відсоток1</vt:lpstr>
      <vt:lpstr>ВідсотокN</vt:lpstr>
      <vt:lpstr>ВсьогоВідсотки1</vt:lpstr>
      <vt:lpstr>ВсьогоВідсоткиN</vt:lpstr>
      <vt:lpstr>ВсьогоДоСплати1</vt:lpstr>
      <vt:lpstr>ВсьогоДоСплатиN</vt:lpstr>
      <vt:lpstr>ВсьогоКомісія</vt:lpstr>
      <vt:lpstr>Знижка</vt:lpstr>
      <vt:lpstr>Комісія1</vt:lpstr>
      <vt:lpstr>Комісія2</vt:lpstr>
      <vt:lpstr>КоректCredit365</vt:lpstr>
      <vt:lpstr>КоректСreditUp</vt:lpstr>
      <vt:lpstr>МаксДнів1</vt:lpstr>
      <vt:lpstr>МаксДнівN</vt:lpstr>
      <vt:lpstr>МаксСума1</vt:lpstr>
      <vt:lpstr>МаксСумаN</vt:lpstr>
      <vt:lpstr>МінДнів</vt:lpstr>
      <vt:lpstr>МінСума</vt:lpstr>
      <vt:lpstr>Округлення</vt:lpstr>
      <vt:lpstr>СписокКомпанії</vt:lpstr>
      <vt:lpstr>СписокОкруглення</vt:lpstr>
      <vt:lpstr>Сума</vt:lpstr>
      <vt:lpstr>ТаблицяКомпанії2</vt:lpstr>
      <vt:lpstr>ТаблицяОкруглення</vt:lpstr>
      <vt:lpstr>Термін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2017-02-24T20:28:02Z</dcterms:created>
  <dcterms:modified xsi:type="dcterms:W3CDTF">2017-03-07T14:36:03Z</dcterms:modified>
</cp:coreProperties>
</file>