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CB0E32EB7CF3B5/Documents/"/>
    </mc:Choice>
  </mc:AlternateContent>
  <xr:revisionPtr revIDLastSave="422" documentId="8_{B1CD2F94-D043-4668-8593-512D00F15AE7}" xr6:coauthVersionLast="47" xr6:coauthVersionMax="47" xr10:uidLastSave="{BD2FF499-81C7-4548-AC4B-E55A4FA46095}"/>
  <bookViews>
    <workbookView xWindow="-108" yWindow="-108" windowWidth="23256" windowHeight="12456" xr2:uid="{39182A5B-8EAB-4175-8A6D-756A43BE57C8}"/>
  </bookViews>
  <sheets>
    <sheet name="NG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  <c r="P11" i="1" s="1"/>
  <c r="T32" i="1"/>
  <c r="T33" i="1" s="1"/>
  <c r="T34" i="1" s="1"/>
  <c r="T35" i="1" s="1"/>
  <c r="T36" i="1" s="1"/>
  <c r="T37" i="1" s="1"/>
  <c r="T38" i="1" s="1"/>
  <c r="T39" i="1" s="1"/>
  <c r="T40" i="1" s="1"/>
  <c r="S32" i="1"/>
  <c r="S33" i="1" s="1"/>
  <c r="S34" i="1" s="1"/>
  <c r="S35" i="1" s="1"/>
  <c r="S36" i="1" s="1"/>
  <c r="S37" i="1" s="1"/>
  <c r="S38" i="1" s="1"/>
  <c r="S39" i="1" s="1"/>
  <c r="S40" i="1" s="1"/>
  <c r="I40" i="1"/>
  <c r="H40" i="1"/>
  <c r="G11" i="1"/>
  <c r="H11" i="1"/>
  <c r="I11" i="1"/>
  <c r="J11" i="1"/>
  <c r="K11" i="1"/>
  <c r="L11" i="1"/>
  <c r="M11" i="1"/>
  <c r="N11" i="1"/>
  <c r="O11" i="1"/>
  <c r="G12" i="1"/>
  <c r="H12" i="1"/>
  <c r="I12" i="1"/>
  <c r="J12" i="1"/>
  <c r="K12" i="1"/>
  <c r="L12" i="1"/>
  <c r="M12" i="1"/>
  <c r="N12" i="1"/>
  <c r="O12" i="1"/>
  <c r="P12" i="1"/>
  <c r="H13" i="1"/>
  <c r="I13" i="1"/>
  <c r="J13" i="1"/>
  <c r="K13" i="1"/>
  <c r="L13" i="1"/>
  <c r="M13" i="1"/>
  <c r="N13" i="1"/>
  <c r="O13" i="1"/>
  <c r="P13" i="1"/>
  <c r="Q13" i="1"/>
  <c r="G14" i="1"/>
  <c r="H14" i="1"/>
  <c r="I14" i="1"/>
  <c r="J14" i="1"/>
  <c r="M14" i="1"/>
  <c r="N14" i="1"/>
  <c r="O14" i="1"/>
  <c r="P14" i="1"/>
  <c r="Q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N16" i="1"/>
  <c r="O16" i="1"/>
  <c r="P16" i="1"/>
  <c r="H17" i="1"/>
  <c r="I17" i="1"/>
  <c r="J17" i="1"/>
  <c r="K17" i="1"/>
  <c r="L17" i="1"/>
  <c r="M17" i="1"/>
  <c r="N17" i="1"/>
  <c r="O17" i="1"/>
  <c r="P17" i="1"/>
  <c r="Q17" i="1"/>
  <c r="G18" i="1"/>
  <c r="H18" i="1"/>
  <c r="I18" i="1"/>
  <c r="J18" i="1"/>
  <c r="O18" i="1"/>
  <c r="P18" i="1"/>
  <c r="Q18" i="1"/>
  <c r="G19" i="1"/>
  <c r="H19" i="1"/>
  <c r="I19" i="1"/>
  <c r="J19" i="1"/>
  <c r="K19" i="1"/>
  <c r="N19" i="1"/>
  <c r="O19" i="1"/>
  <c r="P19" i="1"/>
  <c r="Q19" i="1"/>
  <c r="G20" i="1"/>
  <c r="H20" i="1"/>
  <c r="I20" i="1"/>
  <c r="J20" i="1"/>
  <c r="K20" i="1"/>
  <c r="L20" i="1"/>
  <c r="M20" i="1"/>
  <c r="N20" i="1"/>
  <c r="O20" i="1"/>
  <c r="P20" i="1"/>
  <c r="Q20" i="1"/>
  <c r="G21" i="1"/>
  <c r="H21" i="1"/>
  <c r="I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G23" i="1"/>
  <c r="H23" i="1"/>
  <c r="I23" i="1"/>
  <c r="J23" i="1"/>
  <c r="K23" i="1"/>
  <c r="L23" i="1"/>
  <c r="M23" i="1"/>
  <c r="N23" i="1"/>
  <c r="H24" i="1"/>
  <c r="I24" i="1"/>
  <c r="J24" i="1"/>
  <c r="K24" i="1"/>
  <c r="L24" i="1"/>
  <c r="O24" i="1"/>
  <c r="P24" i="1"/>
  <c r="Q24" i="1"/>
  <c r="G25" i="1"/>
  <c r="H25" i="1"/>
  <c r="I25" i="1"/>
  <c r="J25" i="1"/>
  <c r="U25" i="1" s="1"/>
  <c r="K25" i="1"/>
  <c r="L25" i="1"/>
  <c r="M25" i="1"/>
  <c r="N25" i="1"/>
  <c r="O25" i="1"/>
  <c r="P25" i="1"/>
  <c r="Q25" i="1"/>
  <c r="G26" i="1"/>
  <c r="H26" i="1"/>
  <c r="I26" i="1"/>
  <c r="J26" i="1"/>
  <c r="K26" i="1"/>
  <c r="P26" i="1"/>
  <c r="Q26" i="1"/>
  <c r="G27" i="1"/>
  <c r="H27" i="1"/>
  <c r="I27" i="1"/>
  <c r="J27" i="1"/>
  <c r="K27" i="1"/>
  <c r="L27" i="1"/>
  <c r="M27" i="1"/>
  <c r="N27" i="1"/>
  <c r="O27" i="1"/>
  <c r="P27" i="1"/>
  <c r="Q27" i="1"/>
  <c r="G28" i="1"/>
  <c r="H28" i="1"/>
  <c r="I28" i="1"/>
  <c r="J28" i="1"/>
  <c r="K28" i="1"/>
  <c r="L28" i="1"/>
  <c r="M28" i="1"/>
  <c r="N28" i="1"/>
  <c r="O28" i="1"/>
  <c r="P28" i="1"/>
  <c r="Q28" i="1"/>
  <c r="H29" i="1"/>
  <c r="I29" i="1"/>
  <c r="K29" i="1"/>
  <c r="L29" i="1"/>
  <c r="M29" i="1"/>
  <c r="P29" i="1"/>
  <c r="Q29" i="1"/>
  <c r="G30" i="1"/>
  <c r="H30" i="1"/>
  <c r="I30" i="1"/>
  <c r="J30" i="1"/>
  <c r="K30" i="1"/>
  <c r="L30" i="1"/>
  <c r="M30" i="1"/>
  <c r="N30" i="1"/>
  <c r="O30" i="1"/>
  <c r="P30" i="1"/>
  <c r="Q30" i="1"/>
  <c r="G31" i="1"/>
  <c r="H31" i="1"/>
  <c r="I31" i="1"/>
  <c r="J31" i="1"/>
  <c r="K31" i="1"/>
  <c r="L31" i="1"/>
  <c r="M31" i="1"/>
  <c r="N31" i="1"/>
  <c r="H32" i="1"/>
  <c r="I32" i="1"/>
  <c r="K32" i="1"/>
  <c r="L32" i="1"/>
  <c r="M32" i="1"/>
  <c r="N32" i="1"/>
  <c r="O32" i="1"/>
  <c r="P32" i="1"/>
  <c r="Q32" i="1"/>
  <c r="G33" i="1"/>
  <c r="H33" i="1"/>
  <c r="I33" i="1"/>
  <c r="J33" i="1"/>
  <c r="K33" i="1"/>
  <c r="L33" i="1"/>
  <c r="M33" i="1"/>
  <c r="N33" i="1"/>
  <c r="O33" i="1"/>
  <c r="P33" i="1"/>
  <c r="Q33" i="1"/>
  <c r="R33" i="1" s="1"/>
  <c r="G34" i="1"/>
  <c r="H34" i="1"/>
  <c r="I34" i="1"/>
  <c r="J34" i="1"/>
  <c r="Q34" i="1"/>
  <c r="G35" i="1"/>
  <c r="H35" i="1"/>
  <c r="I35" i="1"/>
  <c r="J35" i="1"/>
  <c r="K35" i="1"/>
  <c r="L35" i="1"/>
  <c r="M35" i="1"/>
  <c r="N35" i="1"/>
  <c r="O35" i="1"/>
  <c r="P35" i="1"/>
  <c r="Q35" i="1"/>
  <c r="G36" i="1"/>
  <c r="H36" i="1"/>
  <c r="I36" i="1"/>
  <c r="J36" i="1"/>
  <c r="U36" i="1" s="1"/>
  <c r="K36" i="1"/>
  <c r="L36" i="1"/>
  <c r="M36" i="1"/>
  <c r="N36" i="1"/>
  <c r="O36" i="1"/>
  <c r="P36" i="1"/>
  <c r="Q36" i="1"/>
  <c r="R36" i="1" s="1"/>
  <c r="G37" i="1"/>
  <c r="H37" i="1"/>
  <c r="I37" i="1"/>
  <c r="N37" i="1"/>
  <c r="O37" i="1"/>
  <c r="P37" i="1"/>
  <c r="Q37" i="1"/>
  <c r="G38" i="1"/>
  <c r="H38" i="1"/>
  <c r="I38" i="1"/>
  <c r="J38" i="1"/>
  <c r="K38" i="1"/>
  <c r="L38" i="1"/>
  <c r="M38" i="1"/>
  <c r="N38" i="1"/>
  <c r="O38" i="1"/>
  <c r="P38" i="1"/>
  <c r="Q38" i="1"/>
  <c r="G39" i="1"/>
  <c r="H39" i="1"/>
  <c r="I39" i="1"/>
  <c r="J39" i="1"/>
  <c r="K39" i="1"/>
  <c r="L39" i="1"/>
  <c r="M39" i="1"/>
  <c r="N39" i="1"/>
  <c r="O39" i="1"/>
  <c r="M40" i="1"/>
  <c r="N40" i="1"/>
  <c r="O40" i="1"/>
  <c r="P40" i="1"/>
  <c r="Q40" i="1"/>
  <c r="G10" i="1"/>
  <c r="H10" i="1"/>
  <c r="I10" i="1"/>
  <c r="J10" i="1"/>
  <c r="K10" i="1"/>
  <c r="L10" i="1"/>
  <c r="M10" i="1"/>
  <c r="N10" i="1"/>
  <c r="O10" i="1"/>
  <c r="P10" i="1"/>
  <c r="Q10" i="1"/>
  <c r="F10" i="1"/>
  <c r="R10" i="1" s="1"/>
  <c r="F40" i="1"/>
  <c r="F11" i="1"/>
  <c r="F12" i="1"/>
  <c r="F15" i="1"/>
  <c r="F16" i="1"/>
  <c r="F21" i="1"/>
  <c r="F22" i="1"/>
  <c r="F23" i="1"/>
  <c r="F24" i="1"/>
  <c r="F25" i="1"/>
  <c r="F26" i="1"/>
  <c r="F27" i="1"/>
  <c r="R27" i="1" s="1"/>
  <c r="F28" i="1"/>
  <c r="F29" i="1"/>
  <c r="F30" i="1"/>
  <c r="R30" i="1" s="1"/>
  <c r="F31" i="1"/>
  <c r="F32" i="1"/>
  <c r="F33" i="1"/>
  <c r="F34" i="1"/>
  <c r="F35" i="1"/>
  <c r="R35" i="1" s="1"/>
  <c r="F36" i="1"/>
  <c r="F37" i="1"/>
  <c r="F38" i="1"/>
  <c r="F3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0" i="1"/>
  <c r="R28" i="1" l="1"/>
  <c r="U15" i="1"/>
  <c r="R38" i="1"/>
  <c r="U20" i="1"/>
  <c r="U31" i="1"/>
  <c r="R25" i="1"/>
  <c r="F20" i="1"/>
  <c r="R20" i="1" s="1"/>
  <c r="L40" i="1"/>
  <c r="M37" i="1"/>
  <c r="N34" i="1"/>
  <c r="G32" i="1"/>
  <c r="R32" i="1" s="1"/>
  <c r="J29" i="1"/>
  <c r="O26" i="1"/>
  <c r="G24" i="1"/>
  <c r="K21" i="1"/>
  <c r="N18" i="1"/>
  <c r="Q15" i="1"/>
  <c r="F19" i="1"/>
  <c r="K40" i="1"/>
  <c r="L37" i="1"/>
  <c r="M34" i="1"/>
  <c r="Q31" i="1"/>
  <c r="N26" i="1"/>
  <c r="Q23" i="1"/>
  <c r="J21" i="1"/>
  <c r="U21" i="1" s="1"/>
  <c r="M18" i="1"/>
  <c r="P15" i="1"/>
  <c r="F18" i="1"/>
  <c r="J40" i="1"/>
  <c r="L34" i="1"/>
  <c r="P31" i="1"/>
  <c r="M26" i="1"/>
  <c r="P23" i="1"/>
  <c r="L18" i="1"/>
  <c r="O15" i="1"/>
  <c r="G13" i="1"/>
  <c r="U13" i="1" s="1"/>
  <c r="F17" i="1"/>
  <c r="R17" i="1" s="1"/>
  <c r="G40" i="1"/>
  <c r="U40" i="1" s="1"/>
  <c r="K34" i="1"/>
  <c r="R34" i="1" s="1"/>
  <c r="O31" i="1"/>
  <c r="G29" i="1"/>
  <c r="L26" i="1"/>
  <c r="O23" i="1"/>
  <c r="K18" i="1"/>
  <c r="N15" i="1"/>
  <c r="Q12" i="1"/>
  <c r="R12" i="1" s="1"/>
  <c r="F14" i="1"/>
  <c r="Q39" i="1"/>
  <c r="K37" i="1"/>
  <c r="P34" i="1"/>
  <c r="J32" i="1"/>
  <c r="O29" i="1"/>
  <c r="N24" i="1"/>
  <c r="M19" i="1"/>
  <c r="G17" i="1"/>
  <c r="U17" i="1" s="1"/>
  <c r="L14" i="1"/>
  <c r="Q11" i="1"/>
  <c r="F13" i="1"/>
  <c r="P39" i="1"/>
  <c r="R39" i="1" s="1"/>
  <c r="J37" i="1"/>
  <c r="U37" i="1" s="1"/>
  <c r="O34" i="1"/>
  <c r="N29" i="1"/>
  <c r="M24" i="1"/>
  <c r="G22" i="1"/>
  <c r="R22" i="1" s="1"/>
  <c r="L19" i="1"/>
  <c r="Q16" i="1"/>
  <c r="R16" i="1" s="1"/>
  <c r="K14" i="1"/>
  <c r="U33" i="1"/>
  <c r="U38" i="1"/>
  <c r="U12" i="1"/>
  <c r="I41" i="1"/>
  <c r="I42" i="1" s="1"/>
  <c r="U18" i="1"/>
  <c r="U28" i="1"/>
  <c r="U29" i="1"/>
  <c r="U24" i="1"/>
  <c r="U34" i="1"/>
  <c r="H41" i="1"/>
  <c r="H42" i="1" s="1"/>
  <c r="U39" i="1"/>
  <c r="U11" i="1"/>
  <c r="U30" i="1"/>
  <c r="U27" i="1"/>
  <c r="U14" i="1"/>
  <c r="U26" i="1"/>
  <c r="U19" i="1"/>
  <c r="U16" i="1"/>
  <c r="U10" i="1"/>
  <c r="V10" i="1" s="1"/>
  <c r="U23" i="1"/>
  <c r="U35" i="1"/>
  <c r="S41" i="1"/>
  <c r="T41" i="1"/>
  <c r="R14" i="1" l="1"/>
  <c r="R19" i="1"/>
  <c r="R15" i="1"/>
  <c r="R23" i="1"/>
  <c r="R26" i="1"/>
  <c r="R24" i="1"/>
  <c r="R29" i="1"/>
  <c r="R31" i="1"/>
  <c r="U22" i="1"/>
  <c r="F41" i="1"/>
  <c r="F42" i="1" s="1"/>
  <c r="R13" i="1"/>
  <c r="Q41" i="1"/>
  <c r="Q42" i="1" s="1"/>
  <c r="L41" i="1"/>
  <c r="L42" i="1" s="1"/>
  <c r="R40" i="1"/>
  <c r="J41" i="1"/>
  <c r="J42" i="1" s="1"/>
  <c r="P41" i="1"/>
  <c r="P42" i="1" s="1"/>
  <c r="R18" i="1"/>
  <c r="R11" i="1"/>
  <c r="M41" i="1"/>
  <c r="M42" i="1" s="1"/>
  <c r="N41" i="1"/>
  <c r="N42" i="1" s="1"/>
  <c r="R21" i="1"/>
  <c r="O41" i="1"/>
  <c r="O42" i="1" s="1"/>
  <c r="U32" i="1"/>
  <c r="K41" i="1"/>
  <c r="K42" i="1" s="1"/>
  <c r="R37" i="1"/>
  <c r="G41" i="1"/>
  <c r="G42" i="1" s="1"/>
  <c r="U41" i="1"/>
  <c r="E11" i="1"/>
  <c r="R41" i="1" l="1"/>
  <c r="V11" i="1"/>
  <c r="E12" i="1" s="1"/>
  <c r="V12" i="1" s="1"/>
  <c r="E13" i="1" s="1"/>
  <c r="V13" i="1" s="1"/>
  <c r="E14" i="1" l="1"/>
  <c r="V14" i="1" s="1"/>
  <c r="E15" i="1" l="1"/>
  <c r="V15" i="1" l="1"/>
  <c r="E16" i="1" s="1"/>
  <c r="V16" i="1" l="1"/>
  <c r="E17" i="1" s="1"/>
  <c r="V17" i="1" s="1"/>
  <c r="E18" i="1" s="1"/>
  <c r="V18" i="1" s="1"/>
  <c r="E19" i="1" s="1"/>
  <c r="V19" i="1" s="1"/>
  <c r="E20" i="1" l="1"/>
  <c r="V20" i="1" s="1"/>
  <c r="E21" i="1" l="1"/>
  <c r="V21" i="1" s="1"/>
  <c r="E22" i="1" l="1"/>
  <c r="V22" i="1" s="1"/>
  <c r="E23" i="1" l="1"/>
  <c r="V23" i="1" s="1"/>
  <c r="E24" i="1" l="1"/>
  <c r="V24" i="1" s="1"/>
  <c r="E25" i="1" l="1"/>
  <c r="V25" i="1" s="1"/>
  <c r="E26" i="1" l="1"/>
  <c r="V26" i="1" s="1"/>
  <c r="E27" i="1" l="1"/>
  <c r="V27" i="1" s="1"/>
  <c r="E28" i="1" l="1"/>
  <c r="V28" i="1" s="1"/>
  <c r="E29" i="1" l="1"/>
  <c r="V29" i="1" s="1"/>
  <c r="E30" i="1" l="1"/>
  <c r="V30" i="1" s="1"/>
  <c r="E31" i="1" l="1"/>
  <c r="V31" i="1" s="1"/>
  <c r="E32" i="1" l="1"/>
  <c r="V32" i="1" s="1"/>
  <c r="E33" i="1" l="1"/>
  <c r="V33" i="1" s="1"/>
  <c r="E34" i="1" l="1"/>
  <c r="V34" i="1" s="1"/>
  <c r="E35" i="1" l="1"/>
  <c r="V35" i="1" s="1"/>
  <c r="E36" i="1" l="1"/>
  <c r="V36" i="1" s="1"/>
  <c r="E37" i="1" l="1"/>
  <c r="V37" i="1" s="1"/>
  <c r="E38" i="1" l="1"/>
  <c r="V38" i="1" s="1"/>
  <c r="E39" i="1" l="1"/>
  <c r="V39" i="1" s="1"/>
  <c r="E40" i="1" l="1"/>
  <c r="V40" i="1" s="1"/>
</calcChain>
</file>

<file path=xl/sharedStrings.xml><?xml version="1.0" encoding="utf-8"?>
<sst xmlns="http://schemas.openxmlformats.org/spreadsheetml/2006/main" count="61" uniqueCount="38">
  <si>
    <t>August 2025</t>
  </si>
  <si>
    <t>Exxon</t>
  </si>
  <si>
    <t>Oneok</t>
  </si>
  <si>
    <t>Phillips66</t>
  </si>
  <si>
    <t>BPNA</t>
  </si>
  <si>
    <t>Shell</t>
  </si>
  <si>
    <t>Chevron</t>
  </si>
  <si>
    <t>Enterprise</t>
  </si>
  <si>
    <t>Targa</t>
  </si>
  <si>
    <t xml:space="preserve">Inwell </t>
  </si>
  <si>
    <t>Fracs</t>
  </si>
  <si>
    <t>Inwell</t>
  </si>
  <si>
    <t>Ratable</t>
  </si>
  <si>
    <t>Anys</t>
  </si>
  <si>
    <t>Beginning Inventory</t>
  </si>
  <si>
    <t>Energy Transfer</t>
  </si>
  <si>
    <t>Ending Inventory</t>
  </si>
  <si>
    <t>Pipeline Receipts</t>
  </si>
  <si>
    <t>Pipeline Deliveries</t>
  </si>
  <si>
    <t>Enterprise Products</t>
  </si>
  <si>
    <t>STX 16"</t>
  </si>
  <si>
    <t>60MBPD</t>
  </si>
  <si>
    <t>Almeda Storage</t>
  </si>
  <si>
    <t>Channel System</t>
  </si>
  <si>
    <t>MTBV Storage</t>
  </si>
  <si>
    <r>
      <t xml:space="preserve">Retention Calculation  </t>
    </r>
    <r>
      <rPr>
        <b/>
        <sz val="8"/>
        <color rgb="FFFF0000"/>
        <rFont val="Aptos Narrow"/>
        <family val="2"/>
        <scheme val="minor"/>
      </rPr>
      <t xml:space="preserve">            (Frac Bbls Only)</t>
    </r>
  </si>
  <si>
    <t>80MBPD</t>
  </si>
  <si>
    <t>Days in month</t>
  </si>
  <si>
    <t>Total Receipts</t>
  </si>
  <si>
    <t>Storage Spot Deals (Bbls)</t>
  </si>
  <si>
    <t>Storage Term Deals (Bbls)</t>
  </si>
  <si>
    <t>Condition Target</t>
  </si>
  <si>
    <t>Trigger 2</t>
  </si>
  <si>
    <t>Trigger 1</t>
  </si>
  <si>
    <t>Max Allowable Storage (Bbls)</t>
  </si>
  <si>
    <t>Minimum Allowable Storage (Bbls)</t>
  </si>
  <si>
    <t>Total (Bbls)</t>
  </si>
  <si>
    <r>
      <t>Pipeline System Schedule 08.2025</t>
    </r>
    <r>
      <rPr>
        <b/>
        <u/>
        <sz val="24"/>
        <color rgb="FFFF0000"/>
        <rFont val="Aptos Narrow"/>
        <family val="2"/>
        <scheme val="minor"/>
      </rPr>
      <t xml:space="preserve"> (TEST_NOT REAL DATA)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</si>
</sst>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8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u/>
      <sz val="24"/>
      <color theme="1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b/>
      <u/>
      <sz val="24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38" fontId="0" fillId="0" borderId="0" xfId="0" applyNumberFormat="1"/>
    <xf numFmtId="0" fontId="0" fillId="0" borderId="8" xfId="0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8" fontId="6" fillId="0" borderId="1" xfId="0" applyNumberFormat="1" applyFont="1" applyBorder="1" applyAlignment="1">
      <alignment horizontal="center"/>
    </xf>
    <xf numFmtId="0" fontId="8" fillId="6" borderId="8" xfId="0" applyFont="1" applyFill="1" applyBorder="1" applyAlignment="1">
      <alignment horizontal="center" vertical="center" wrapText="1"/>
    </xf>
    <xf numFmtId="10" fontId="0" fillId="0" borderId="9" xfId="1" applyNumberFormat="1" applyFon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38" fontId="3" fillId="0" borderId="10" xfId="0" applyNumberFormat="1" applyFont="1" applyBorder="1" applyAlignment="1">
      <alignment horizontal="center"/>
    </xf>
    <xf numFmtId="40" fontId="0" fillId="0" borderId="8" xfId="0" applyNumberFormat="1" applyBorder="1" applyAlignment="1">
      <alignment horizontal="center"/>
    </xf>
    <xf numFmtId="38" fontId="10" fillId="0" borderId="0" xfId="0" applyNumberFormat="1" applyFont="1" applyAlignment="1">
      <alignment horizontal="center"/>
    </xf>
    <xf numFmtId="40" fontId="3" fillId="0" borderId="10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38" fontId="3" fillId="0" borderId="7" xfId="0" applyNumberFormat="1" applyFont="1" applyBorder="1" applyAlignment="1">
      <alignment horizontal="center"/>
    </xf>
    <xf numFmtId="38" fontId="3" fillId="0" borderId="8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0" borderId="5" xfId="0" applyNumberFormat="1" applyFont="1" applyBorder="1" applyAlignment="1">
      <alignment horizontal="center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38" fontId="4" fillId="7" borderId="11" xfId="0" applyNumberFormat="1" applyFont="1" applyFill="1" applyBorder="1" applyAlignment="1">
      <alignment horizontal="center"/>
    </xf>
    <xf numFmtId="38" fontId="4" fillId="7" borderId="14" xfId="0" applyNumberFormat="1" applyFont="1" applyFill="1" applyBorder="1" applyAlignment="1">
      <alignment horizontal="center"/>
    </xf>
    <xf numFmtId="0" fontId="2" fillId="7" borderId="11" xfId="0" applyFont="1" applyFill="1" applyBorder="1"/>
    <xf numFmtId="0" fontId="2" fillId="7" borderId="16" xfId="0" applyFont="1" applyFill="1" applyBorder="1"/>
    <xf numFmtId="0" fontId="12" fillId="7" borderId="13" xfId="0" applyFont="1" applyFill="1" applyBorder="1"/>
    <xf numFmtId="0" fontId="12" fillId="7" borderId="15" xfId="0" applyFont="1" applyFill="1" applyBorder="1"/>
    <xf numFmtId="0" fontId="4" fillId="7" borderId="1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12" fillId="7" borderId="19" xfId="0" applyFont="1" applyFill="1" applyBorder="1"/>
    <xf numFmtId="0" fontId="2" fillId="7" borderId="12" xfId="0" applyFont="1" applyFill="1" applyBorder="1"/>
    <xf numFmtId="38" fontId="4" fillId="7" borderId="12" xfId="0" applyNumberFormat="1" applyFont="1" applyFill="1" applyBorder="1" applyAlignment="1">
      <alignment horizontal="center"/>
    </xf>
    <xf numFmtId="38" fontId="4" fillId="7" borderId="20" xfId="0" applyNumberFormat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2" fillId="7" borderId="23" xfId="0" applyFont="1" applyFill="1" applyBorder="1"/>
    <xf numFmtId="17" fontId="5" fillId="0" borderId="24" xfId="0" quotePrefix="1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3" fillId="6" borderId="26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8" fillId="6" borderId="26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 wrapText="1"/>
    </xf>
    <xf numFmtId="14" fontId="0" fillId="0" borderId="34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35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38" fontId="0" fillId="0" borderId="31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38" fontId="0" fillId="0" borderId="38" xfId="0" applyNumberFormat="1" applyBorder="1" applyAlignment="1">
      <alignment horizontal="center"/>
    </xf>
    <xf numFmtId="38" fontId="0" fillId="0" borderId="39" xfId="0" applyNumberFormat="1" applyBorder="1" applyAlignment="1">
      <alignment horizontal="center"/>
    </xf>
    <xf numFmtId="38" fontId="0" fillId="0" borderId="40" xfId="0" applyNumberFormat="1" applyBorder="1" applyAlignment="1">
      <alignment horizontal="center"/>
    </xf>
    <xf numFmtId="38" fontId="0" fillId="0" borderId="41" xfId="0" applyNumberFormat="1" applyBorder="1" applyAlignment="1">
      <alignment horizontal="center"/>
    </xf>
    <xf numFmtId="38" fontId="3" fillId="0" borderId="38" xfId="0" applyNumberFormat="1" applyFont="1" applyBorder="1" applyAlignment="1">
      <alignment horizontal="center"/>
    </xf>
    <xf numFmtId="40" fontId="0" fillId="0" borderId="38" xfId="0" applyNumberFormat="1" applyBorder="1" applyAlignment="1">
      <alignment horizontal="center"/>
    </xf>
    <xf numFmtId="38" fontId="0" fillId="0" borderId="4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rgb="FFF6AA92"/>
        </patternFill>
      </fill>
    </dxf>
    <dxf>
      <fill>
        <patternFill>
          <bgColor rgb="FFEC6940"/>
        </patternFill>
      </fill>
    </dxf>
    <dxf>
      <fill>
        <patternFill>
          <bgColor rgb="FFFFFF00"/>
        </patternFill>
      </fill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EE8200"/>
      <color rgb="FFE28100"/>
      <color rgb="FFF6AA92"/>
      <color rgb="FFEC6940"/>
      <color rgb="FFEC7D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accent1">
                    <a:lumMod val="7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1">
                <a:solidFill>
                  <a:schemeClr val="accent1">
                    <a:lumMod val="75000"/>
                  </a:schemeClr>
                </a:solidFill>
              </a:rPr>
              <a:t>Volume</a:t>
            </a:r>
            <a:r>
              <a:rPr lang="en-US" sz="1200" b="1" baseline="0">
                <a:solidFill>
                  <a:schemeClr val="accent1">
                    <a:lumMod val="75000"/>
                  </a:schemeClr>
                </a:solidFill>
              </a:rPr>
              <a:t> By Company</a:t>
            </a:r>
            <a:br>
              <a:rPr lang="en-US" sz="1200" b="1" baseline="0">
                <a:solidFill>
                  <a:schemeClr val="accent1">
                    <a:lumMod val="75000"/>
                  </a:schemeClr>
                </a:solidFill>
              </a:rPr>
            </a:br>
            <a:r>
              <a:rPr lang="en-US" sz="1200" b="1" baseline="0">
                <a:solidFill>
                  <a:schemeClr val="accent1">
                    <a:lumMod val="75000"/>
                  </a:schemeClr>
                </a:solidFill>
              </a:rPr>
              <a:t>August 2025</a:t>
            </a:r>
            <a:endParaRPr lang="en-US" sz="1200" b="1">
              <a:solidFill>
                <a:schemeClr val="accent1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64805188935503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accent1">
                  <a:lumMod val="7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60579722035316"/>
          <c:y val="0.11853451628385948"/>
          <c:w val="0.73232653163464212"/>
          <c:h val="0.703716881538171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NGLS!$F$6:$Q$8</c15:sqref>
                  </c15:fullRef>
                  <c15:levelRef>
                    <c15:sqref>NGLS!$F$6:$Q$6</c15:sqref>
                  </c15:levelRef>
                </c:ext>
              </c:extLst>
              <c:f>NGLS!$F$6:$Q$6</c:f>
              <c:strCache>
                <c:ptCount val="12"/>
                <c:pt idx="0">
                  <c:v>Chevron</c:v>
                </c:pt>
                <c:pt idx="1">
                  <c:v>Targa</c:v>
                </c:pt>
                <c:pt idx="2">
                  <c:v>Oneok</c:v>
                </c:pt>
                <c:pt idx="3">
                  <c:v>Phillips66</c:v>
                </c:pt>
                <c:pt idx="4">
                  <c:v>Enterprise</c:v>
                </c:pt>
                <c:pt idx="5">
                  <c:v>BPNA</c:v>
                </c:pt>
                <c:pt idx="6">
                  <c:v>Exxon</c:v>
                </c:pt>
                <c:pt idx="7">
                  <c:v>Shell</c:v>
                </c:pt>
                <c:pt idx="8">
                  <c:v>Enterprise</c:v>
                </c:pt>
                <c:pt idx="9">
                  <c:v>Targa</c:v>
                </c:pt>
                <c:pt idx="10">
                  <c:v>BPNA</c:v>
                </c:pt>
                <c:pt idx="11">
                  <c:v>Energy Transfer</c:v>
                </c:pt>
              </c:strCache>
            </c:strRef>
          </c:cat>
          <c:val>
            <c:numRef>
              <c:f>NGLS!$F$9:$Q$9</c:f>
              <c:numCache>
                <c:formatCode>#,##0_);[Red]\(#,##0\)</c:formatCode>
                <c:ptCount val="12"/>
                <c:pt idx="0">
                  <c:v>50000</c:v>
                </c:pt>
                <c:pt idx="1">
                  <c:v>25000</c:v>
                </c:pt>
                <c:pt idx="2">
                  <c:v>10000</c:v>
                </c:pt>
                <c:pt idx="3">
                  <c:v>40000</c:v>
                </c:pt>
                <c:pt idx="4">
                  <c:v>95000</c:v>
                </c:pt>
                <c:pt idx="5">
                  <c:v>75000</c:v>
                </c:pt>
                <c:pt idx="6">
                  <c:v>50000</c:v>
                </c:pt>
                <c:pt idx="7">
                  <c:v>100000</c:v>
                </c:pt>
                <c:pt idx="8">
                  <c:v>20000</c:v>
                </c:pt>
                <c:pt idx="9">
                  <c:v>75000</c:v>
                </c:pt>
                <c:pt idx="10">
                  <c:v>50000</c:v>
                </c:pt>
                <c:pt idx="1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1-4DA1-B00B-529BE6F2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19385407"/>
        <c:axId val="1619384447"/>
      </c:barChart>
      <c:catAx>
        <c:axId val="1619385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accent1">
                        <a:lumMod val="75000"/>
                      </a:schemeClr>
                    </a:solidFill>
                  </a:rPr>
                  <a:t>company</a:t>
                </a:r>
              </a:p>
            </c:rich>
          </c:tx>
          <c:layout>
            <c:manualLayout>
              <c:xMode val="edge"/>
              <c:yMode val="edge"/>
              <c:x val="0"/>
              <c:y val="0.36473616524577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84447"/>
        <c:crosses val="autoZero"/>
        <c:auto val="1"/>
        <c:lblAlgn val="ctr"/>
        <c:lblOffset val="100"/>
        <c:noMultiLvlLbl val="0"/>
      </c:catAx>
      <c:valAx>
        <c:axId val="161938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accent1">
                        <a:lumMod val="75000"/>
                      </a:schemeClr>
                    </a:solidFill>
                  </a:rPr>
                  <a:t>Volume (Bbls)</a:t>
                </a:r>
              </a:p>
            </c:rich>
          </c:tx>
          <c:layout>
            <c:manualLayout>
              <c:xMode val="edge"/>
              <c:yMode val="edge"/>
              <c:x val="0.42741104478440939"/>
              <c:y val="0.91872010334927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8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Receipts</a:t>
            </a:r>
            <a:r>
              <a:rPr lang="en-US" sz="1200" b="1" baseline="0">
                <a:solidFill>
                  <a:sysClr val="windowText" lastClr="000000"/>
                </a:solidFill>
              </a:rPr>
              <a:t> vs. Deliveries</a:t>
            </a:r>
            <a:endParaRPr lang="en-US" sz="1200" b="1">
              <a:solidFill>
                <a:sysClr val="windowText" lastClr="000000"/>
              </a:solidFill>
            </a:endParaRPr>
          </a:p>
          <a:p>
            <a:pPr>
              <a:defRPr sz="1200" b="1">
                <a:solidFill>
                  <a:sysClr val="windowText" lastClr="000000"/>
                </a:solidFill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August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45268511560536"/>
          <c:y val="0.14156827663423102"/>
          <c:w val="0.69339983954287876"/>
          <c:h val="0.66848311967434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NGLS!$S$5</c:f>
              <c:strCache>
                <c:ptCount val="1"/>
                <c:pt idx="0">
                  <c:v>Pipeline Receipts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NGLS!$S$10:$S$40</c:f>
              <c:numCache>
                <c:formatCode>#,##0_);[Red]\(#,##0\)</c:formatCode>
                <c:ptCount val="31"/>
                <c:pt idx="0">
                  <c:v>44278</c:v>
                </c:pt>
                <c:pt idx="1">
                  <c:v>45022</c:v>
                </c:pt>
                <c:pt idx="2">
                  <c:v>44569</c:v>
                </c:pt>
                <c:pt idx="3">
                  <c:v>44576</c:v>
                </c:pt>
                <c:pt idx="4">
                  <c:v>44928</c:v>
                </c:pt>
                <c:pt idx="5">
                  <c:v>45927</c:v>
                </c:pt>
                <c:pt idx="6">
                  <c:v>45689</c:v>
                </c:pt>
                <c:pt idx="7">
                  <c:v>45248</c:v>
                </c:pt>
                <c:pt idx="8">
                  <c:v>44902</c:v>
                </c:pt>
                <c:pt idx="9">
                  <c:v>44892</c:v>
                </c:pt>
                <c:pt idx="10">
                  <c:v>45024</c:v>
                </c:pt>
                <c:pt idx="11">
                  <c:v>45011</c:v>
                </c:pt>
                <c:pt idx="12">
                  <c:v>44897</c:v>
                </c:pt>
                <c:pt idx="13">
                  <c:v>44991</c:v>
                </c:pt>
                <c:pt idx="14">
                  <c:v>44702</c:v>
                </c:pt>
                <c:pt idx="15">
                  <c:v>44589</c:v>
                </c:pt>
                <c:pt idx="16">
                  <c:v>45301</c:v>
                </c:pt>
                <c:pt idx="17">
                  <c:v>45213</c:v>
                </c:pt>
                <c:pt idx="18">
                  <c:v>45019</c:v>
                </c:pt>
                <c:pt idx="19">
                  <c:v>45002</c:v>
                </c:pt>
                <c:pt idx="20">
                  <c:v>44982</c:v>
                </c:pt>
                <c:pt idx="21">
                  <c:v>45000</c:v>
                </c:pt>
                <c:pt idx="22">
                  <c:v>45000</c:v>
                </c:pt>
                <c:pt idx="23">
                  <c:v>45000</c:v>
                </c:pt>
                <c:pt idx="24">
                  <c:v>45000</c:v>
                </c:pt>
                <c:pt idx="25">
                  <c:v>45000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  <c:pt idx="30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B-4763-83B4-45896C580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891487"/>
        <c:axId val="1623890527"/>
      </c:barChart>
      <c:lineChart>
        <c:grouping val="standard"/>
        <c:varyColors val="0"/>
        <c:ser>
          <c:idx val="1"/>
          <c:order val="1"/>
          <c:tx>
            <c:strRef>
              <c:f>NGLS!$T$5</c:f>
              <c:strCache>
                <c:ptCount val="1"/>
                <c:pt idx="0">
                  <c:v>Pipeline Deliveries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NGLS!$T$10:$T$40</c:f>
              <c:numCache>
                <c:formatCode>#,##0_);[Red]\(#,##0\)</c:formatCode>
                <c:ptCount val="31"/>
                <c:pt idx="0">
                  <c:v>60021</c:v>
                </c:pt>
                <c:pt idx="1">
                  <c:v>60128</c:v>
                </c:pt>
                <c:pt idx="2">
                  <c:v>60204</c:v>
                </c:pt>
                <c:pt idx="3">
                  <c:v>60126</c:v>
                </c:pt>
                <c:pt idx="4">
                  <c:v>60113</c:v>
                </c:pt>
                <c:pt idx="5">
                  <c:v>59994</c:v>
                </c:pt>
                <c:pt idx="6">
                  <c:v>60091</c:v>
                </c:pt>
                <c:pt idx="7">
                  <c:v>60124</c:v>
                </c:pt>
                <c:pt idx="8">
                  <c:v>60120</c:v>
                </c:pt>
                <c:pt idx="9">
                  <c:v>60230</c:v>
                </c:pt>
                <c:pt idx="10">
                  <c:v>60174</c:v>
                </c:pt>
                <c:pt idx="11">
                  <c:v>60003</c:v>
                </c:pt>
                <c:pt idx="12">
                  <c:v>60140</c:v>
                </c:pt>
                <c:pt idx="13">
                  <c:v>60126</c:v>
                </c:pt>
                <c:pt idx="14">
                  <c:v>60090</c:v>
                </c:pt>
                <c:pt idx="15">
                  <c:v>60109</c:v>
                </c:pt>
                <c:pt idx="16">
                  <c:v>59901</c:v>
                </c:pt>
                <c:pt idx="17">
                  <c:v>59992</c:v>
                </c:pt>
                <c:pt idx="18">
                  <c:v>60012</c:v>
                </c:pt>
                <c:pt idx="19">
                  <c:v>60132</c:v>
                </c:pt>
                <c:pt idx="20">
                  <c:v>60143</c:v>
                </c:pt>
                <c:pt idx="21">
                  <c:v>60000</c:v>
                </c:pt>
                <c:pt idx="22">
                  <c:v>60000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  <c:pt idx="30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B-4763-83B4-45896C580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63839"/>
        <c:axId val="1582364319"/>
      </c:lineChart>
      <c:catAx>
        <c:axId val="15823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64319"/>
        <c:crosses val="autoZero"/>
        <c:auto val="1"/>
        <c:lblAlgn val="ctr"/>
        <c:lblOffset val="100"/>
        <c:tickLblSkip val="6"/>
        <c:tickMarkSkip val="5"/>
        <c:noMultiLvlLbl val="0"/>
      </c:catAx>
      <c:valAx>
        <c:axId val="15823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DELIVERIES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(BBLS)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31006321155193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EE82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63839"/>
        <c:crosses val="autoZero"/>
        <c:crossBetween val="between"/>
      </c:valAx>
      <c:valAx>
        <c:axId val="16238905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RECEIPTS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(BBLS)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5803356530641137"/>
              <c:y val="0.31448126861955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>
                    <a:lumMod val="90000"/>
                    <a:lumOff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91487"/>
        <c:crosses val="max"/>
        <c:crossBetween val="between"/>
      </c:valAx>
      <c:catAx>
        <c:axId val="1623891487"/>
        <c:scaling>
          <c:orientation val="minMax"/>
        </c:scaling>
        <c:delete val="1"/>
        <c:axPos val="b"/>
        <c:majorTickMark val="out"/>
        <c:minorTickMark val="none"/>
        <c:tickLblPos val="nextTo"/>
        <c:crossAx val="16238905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457199</xdr:colOff>
      <xdr:row>9</xdr:row>
      <xdr:rowOff>45720</xdr:rowOff>
    </xdr:from>
    <xdr:to>
      <xdr:col>30</xdr:col>
      <xdr:colOff>281940</xdr:colOff>
      <xdr:row>28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76DA8-9327-BDEF-7F9B-AB9D2DE14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457200</xdr:colOff>
      <xdr:row>29</xdr:row>
      <xdr:rowOff>41910</xdr:rowOff>
    </xdr:from>
    <xdr:to>
      <xdr:col>30</xdr:col>
      <xdr:colOff>281940</xdr:colOff>
      <xdr:row>48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D20BB5-A56B-E3AA-9A5F-480D09567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D0B0-F491-4585-A2C9-3E8AB05F4646}">
  <dimension ref="C1:AB57"/>
  <sheetViews>
    <sheetView showGridLines="0" tabSelected="1" zoomScaleNormal="100" workbookViewId="0"/>
  </sheetViews>
  <sheetFormatPr defaultRowHeight="14.4" x14ac:dyDescent="0.3"/>
  <cols>
    <col min="3" max="3" width="11.33203125" customWidth="1"/>
    <col min="4" max="4" width="9.21875" customWidth="1"/>
    <col min="5" max="5" width="13.33203125" style="1" customWidth="1"/>
    <col min="13" max="13" width="9.6640625" bestFit="1" customWidth="1"/>
    <col min="17" max="17" width="13.44140625" bestFit="1" customWidth="1"/>
    <col min="18" max="18" width="13.44140625" customWidth="1"/>
    <col min="19" max="20" width="18.6640625" bestFit="1" customWidth="1"/>
    <col min="21" max="21" width="11.33203125" customWidth="1"/>
    <col min="22" max="22" width="13.33203125" style="1" customWidth="1"/>
    <col min="26" max="26" width="20.6640625" customWidth="1"/>
  </cols>
  <sheetData>
    <row r="1" spans="3:28" x14ac:dyDescent="0.3">
      <c r="C1" s="23" t="s">
        <v>37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3:28" x14ac:dyDescent="0.3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3:28" x14ac:dyDescent="0.3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3:28" ht="15" thickBot="1" x14ac:dyDescent="0.35"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spans="3:28" ht="15" thickBot="1" x14ac:dyDescent="0.35">
      <c r="C5" s="50" t="s">
        <v>0</v>
      </c>
      <c r="D5" s="51"/>
      <c r="E5" s="52" t="s">
        <v>14</v>
      </c>
      <c r="F5" s="53" t="s">
        <v>29</v>
      </c>
      <c r="G5" s="53"/>
      <c r="H5" s="53"/>
      <c r="I5" s="53"/>
      <c r="J5" s="53"/>
      <c r="K5" s="54"/>
      <c r="L5" s="55" t="s">
        <v>30</v>
      </c>
      <c r="M5" s="56"/>
      <c r="N5" s="56"/>
      <c r="O5" s="56"/>
      <c r="P5" s="56"/>
      <c r="Q5" s="56"/>
      <c r="R5" s="57" t="s">
        <v>28</v>
      </c>
      <c r="S5" s="58" t="s">
        <v>17</v>
      </c>
      <c r="T5" s="59" t="s">
        <v>18</v>
      </c>
      <c r="U5" s="60" t="s">
        <v>25</v>
      </c>
      <c r="V5" s="61" t="s">
        <v>16</v>
      </c>
      <c r="Y5" s="47" t="s">
        <v>31</v>
      </c>
      <c r="Z5" s="48"/>
      <c r="AA5" s="48" t="s">
        <v>32</v>
      </c>
      <c r="AB5" s="49" t="s">
        <v>33</v>
      </c>
    </row>
    <row r="6" spans="3:28" x14ac:dyDescent="0.3">
      <c r="C6" s="62"/>
      <c r="D6" s="4"/>
      <c r="E6" s="2"/>
      <c r="F6" s="13" t="s">
        <v>6</v>
      </c>
      <c r="G6" s="13" t="s">
        <v>8</v>
      </c>
      <c r="H6" s="28" t="s">
        <v>2</v>
      </c>
      <c r="I6" s="28" t="s">
        <v>3</v>
      </c>
      <c r="J6" s="28" t="s">
        <v>7</v>
      </c>
      <c r="K6" s="29" t="s">
        <v>4</v>
      </c>
      <c r="L6" s="30" t="s">
        <v>1</v>
      </c>
      <c r="M6" s="13" t="s">
        <v>5</v>
      </c>
      <c r="N6" s="13" t="s">
        <v>7</v>
      </c>
      <c r="O6" s="13" t="s">
        <v>8</v>
      </c>
      <c r="P6" s="13" t="s">
        <v>4</v>
      </c>
      <c r="Q6" s="13" t="s">
        <v>15</v>
      </c>
      <c r="R6" s="33"/>
      <c r="S6" s="24" t="s">
        <v>20</v>
      </c>
      <c r="T6" s="13" t="s">
        <v>23</v>
      </c>
      <c r="U6" s="15"/>
      <c r="V6" s="63"/>
      <c r="Y6" s="43" t="s">
        <v>34</v>
      </c>
      <c r="Z6" s="44"/>
      <c r="AA6" s="45">
        <v>600000</v>
      </c>
      <c r="AB6" s="46">
        <v>575000</v>
      </c>
    </row>
    <row r="7" spans="3:28" x14ac:dyDescent="0.3">
      <c r="C7" s="62"/>
      <c r="D7" s="4"/>
      <c r="E7" s="2"/>
      <c r="F7" s="13" t="s">
        <v>9</v>
      </c>
      <c r="G7" s="13" t="s">
        <v>10</v>
      </c>
      <c r="H7" s="28" t="s">
        <v>11</v>
      </c>
      <c r="I7" s="28" t="s">
        <v>11</v>
      </c>
      <c r="J7" s="28" t="s">
        <v>10</v>
      </c>
      <c r="K7" s="29" t="s">
        <v>11</v>
      </c>
      <c r="L7" s="30" t="s">
        <v>11</v>
      </c>
      <c r="M7" s="13" t="s">
        <v>11</v>
      </c>
      <c r="N7" s="13" t="s">
        <v>11</v>
      </c>
      <c r="O7" s="13" t="s">
        <v>11</v>
      </c>
      <c r="P7" s="13" t="s">
        <v>11</v>
      </c>
      <c r="Q7" s="13" t="s">
        <v>11</v>
      </c>
      <c r="R7" s="33"/>
      <c r="S7" s="24" t="s">
        <v>21</v>
      </c>
      <c r="T7" s="13" t="s">
        <v>26</v>
      </c>
      <c r="U7" s="15"/>
      <c r="V7" s="63"/>
      <c r="Y7" s="39" t="s">
        <v>35</v>
      </c>
      <c r="Z7" s="37"/>
      <c r="AA7" s="35">
        <v>25000</v>
      </c>
      <c r="AB7" s="36">
        <v>50000</v>
      </c>
    </row>
    <row r="8" spans="3:28" ht="15" thickBot="1" x14ac:dyDescent="0.35">
      <c r="C8" s="62"/>
      <c r="D8" s="4"/>
      <c r="E8" s="2"/>
      <c r="F8" s="13" t="s">
        <v>12</v>
      </c>
      <c r="G8" s="13" t="s">
        <v>12</v>
      </c>
      <c r="H8" s="28" t="s">
        <v>13</v>
      </c>
      <c r="I8" s="28" t="s">
        <v>13</v>
      </c>
      <c r="J8" s="13" t="s">
        <v>12</v>
      </c>
      <c r="K8" s="29" t="s">
        <v>12</v>
      </c>
      <c r="L8" s="13" t="s">
        <v>12</v>
      </c>
      <c r="M8" s="13" t="s">
        <v>12</v>
      </c>
      <c r="N8" s="13" t="s">
        <v>12</v>
      </c>
      <c r="O8" s="13" t="s">
        <v>12</v>
      </c>
      <c r="P8" s="13" t="s">
        <v>12</v>
      </c>
      <c r="Q8" s="13" t="s">
        <v>12</v>
      </c>
      <c r="R8" s="33"/>
      <c r="S8" s="24" t="s">
        <v>19</v>
      </c>
      <c r="T8" s="13" t="s">
        <v>19</v>
      </c>
      <c r="U8" s="15"/>
      <c r="V8" s="63"/>
      <c r="Y8" s="40" t="s">
        <v>27</v>
      </c>
      <c r="Z8" s="38"/>
      <c r="AA8" s="41">
        <f>COUNT(C10:C40)</f>
        <v>31</v>
      </c>
      <c r="AB8" s="42"/>
    </row>
    <row r="9" spans="3:28" x14ac:dyDescent="0.3">
      <c r="C9" s="64"/>
      <c r="D9" s="5"/>
      <c r="E9" s="3"/>
      <c r="F9" s="14">
        <v>50000</v>
      </c>
      <c r="G9" s="14">
        <v>25000</v>
      </c>
      <c r="H9" s="14">
        <v>10000</v>
      </c>
      <c r="I9" s="14">
        <v>40000</v>
      </c>
      <c r="J9" s="14">
        <v>95000</v>
      </c>
      <c r="K9" s="31">
        <v>75000</v>
      </c>
      <c r="L9" s="32">
        <v>50000</v>
      </c>
      <c r="M9" s="14">
        <v>100000</v>
      </c>
      <c r="N9" s="14">
        <v>20000</v>
      </c>
      <c r="O9" s="14">
        <v>75000</v>
      </c>
      <c r="P9" s="14">
        <v>50000</v>
      </c>
      <c r="Q9" s="14">
        <v>10000</v>
      </c>
      <c r="R9" s="34"/>
      <c r="S9" s="12" t="s">
        <v>22</v>
      </c>
      <c r="T9" s="14" t="s">
        <v>24</v>
      </c>
      <c r="U9" s="16">
        <v>1E-4</v>
      </c>
      <c r="V9" s="65"/>
    </row>
    <row r="10" spans="3:28" x14ac:dyDescent="0.3">
      <c r="C10" s="66">
        <v>45870</v>
      </c>
      <c r="D10" s="6" t="str">
        <f>TEXT(C10, "ddd")</f>
        <v>Fri</v>
      </c>
      <c r="E10" s="9">
        <v>500000</v>
      </c>
      <c r="F10" s="67">
        <f>IF(F$8="Ratable",F$9/$AA$8, )</f>
        <v>1612.9032258064517</v>
      </c>
      <c r="G10" s="67">
        <f>IF(G$8="Ratable",G$9/$AA$8, )</f>
        <v>806.45161290322585</v>
      </c>
      <c r="H10" s="67">
        <f>IF(H$8="Ratable",H$9/$AA$8, )</f>
        <v>0</v>
      </c>
      <c r="I10" s="67">
        <f>IF(I$8="Ratable",I$9/$AA$8, )</f>
        <v>0</v>
      </c>
      <c r="J10" s="67">
        <f>IF(J$8="Ratable",J$9/$AA$8, )</f>
        <v>3064.516129032258</v>
      </c>
      <c r="K10" s="17">
        <f>IF(K$8="Ratable",K$9/$AA$8, )</f>
        <v>2419.3548387096776</v>
      </c>
      <c r="L10" s="67">
        <f>IF(L$8="Ratable",L$9/$AA$8, )</f>
        <v>1612.9032258064517</v>
      </c>
      <c r="M10" s="67">
        <f>IF(M$8="Ratable",M$9/$AA$8, )</f>
        <v>3225.8064516129034</v>
      </c>
      <c r="N10" s="67">
        <f>IF(N$8="Ratable",N$9/$AA$8, )</f>
        <v>645.16129032258061</v>
      </c>
      <c r="O10" s="67">
        <f>IF(O$8="Ratable",O$9/$AA$8, )</f>
        <v>2419.3548387096776</v>
      </c>
      <c r="P10" s="67">
        <f>IF(P$8="Ratable",P$9/$AA$8, )</f>
        <v>1612.9032258064517</v>
      </c>
      <c r="Q10" s="67">
        <f>IF(Q$8="Ratable",Q$9/$AA$8, )</f>
        <v>322.58064516129031</v>
      </c>
      <c r="R10" s="26">
        <f>SUM(F10:Q10)</f>
        <v>17741.93548387097</v>
      </c>
      <c r="S10" s="10">
        <v>44278</v>
      </c>
      <c r="T10" s="67">
        <v>60021</v>
      </c>
      <c r="U10" s="20">
        <f>SUM(G10,J10)*$U$9</f>
        <v>0.38709677419354843</v>
      </c>
      <c r="V10" s="68">
        <f>E10+SUM(F10:Q10,S10)-T10-U10</f>
        <v>501998.54838709685</v>
      </c>
    </row>
    <row r="11" spans="3:28" x14ac:dyDescent="0.3">
      <c r="C11" s="69">
        <v>45871</v>
      </c>
      <c r="D11" s="8" t="str">
        <f t="shared" ref="D11:D40" si="0">TEXT(C11, "ddd")</f>
        <v>Sat</v>
      </c>
      <c r="E11" s="10">
        <f>+V10</f>
        <v>501998.54838709685</v>
      </c>
      <c r="F11" s="67">
        <f>IF($F$8="Ratable",$F$9/$AA$8, )</f>
        <v>1612.9032258064517</v>
      </c>
      <c r="G11" s="67">
        <f>IF(G$8="Ratable",G$9/$AA$8, )</f>
        <v>806.45161290322585</v>
      </c>
      <c r="H11" s="67">
        <f>IF(H$8="Ratable",H$9/$AA$8, )</f>
        <v>0</v>
      </c>
      <c r="I11" s="67">
        <f>IF(I$8="Ratable",I$9/$AA$8, )</f>
        <v>0</v>
      </c>
      <c r="J11" s="67">
        <f>IF(J$8="Ratable",J$9/$AA$8, )</f>
        <v>3064.516129032258</v>
      </c>
      <c r="K11" s="18">
        <f>IF(K$8="Ratable",K$9/$AA$8, )</f>
        <v>2419.3548387096776</v>
      </c>
      <c r="L11" s="67">
        <f>IF(L$8="Ratable",L$9/$AA$8, )</f>
        <v>1612.9032258064517</v>
      </c>
      <c r="M11" s="67">
        <f>IF(M$8="Ratable",M$9/$AA$8, )</f>
        <v>3225.8064516129034</v>
      </c>
      <c r="N11" s="67">
        <f>IF(N$8="Ratable",N$9/$AA$8, )</f>
        <v>645.16129032258061</v>
      </c>
      <c r="O11" s="67">
        <f>IF(O$8="Ratable",O$9/$AA$8, )</f>
        <v>2419.3548387096776</v>
      </c>
      <c r="P11" s="67">
        <f>IF(P$8="Ratable",P$9/$AA$8, )</f>
        <v>1612.9032258064517</v>
      </c>
      <c r="Q11" s="67">
        <f>IF(Q$8="Ratable",Q$9/$AA$8, )</f>
        <v>322.58064516129031</v>
      </c>
      <c r="R11" s="27">
        <f t="shared" ref="R11:R40" si="1">SUM(F11:Q11)</f>
        <v>17741.93548387097</v>
      </c>
      <c r="S11" s="10">
        <v>45022</v>
      </c>
      <c r="T11" s="67">
        <v>60128</v>
      </c>
      <c r="U11" s="20">
        <f t="shared" ref="U11:U40" si="2">SUM(G11,J11)*$U$9</f>
        <v>0.38709677419354843</v>
      </c>
      <c r="V11" s="70">
        <f t="shared" ref="V11:V40" si="3">E11+SUM(F11:Q11,S11)-T11-U11</f>
        <v>504634.09677419357</v>
      </c>
    </row>
    <row r="12" spans="3:28" x14ac:dyDescent="0.3">
      <c r="C12" s="69">
        <v>45872</v>
      </c>
      <c r="D12" s="8" t="str">
        <f t="shared" si="0"/>
        <v>Sun</v>
      </c>
      <c r="E12" s="10">
        <f t="shared" ref="E12:E40" si="4">+V11</f>
        <v>504634.09677419357</v>
      </c>
      <c r="F12" s="67">
        <f>IF($F$8="Ratable",$F$9/$AA$8, )</f>
        <v>1612.9032258064517</v>
      </c>
      <c r="G12" s="67">
        <f>IF(G$8="Ratable",G$9/$AA$8, )</f>
        <v>806.45161290322585</v>
      </c>
      <c r="H12" s="67">
        <f>IF(H$8="Ratable",H$9/$AA$8, )</f>
        <v>0</v>
      </c>
      <c r="I12" s="67">
        <f>IF(I$8="Ratable",I$9/$AA$8, )</f>
        <v>0</v>
      </c>
      <c r="J12" s="67">
        <f>IF(J$8="Ratable",J$9/$AA$8, )</f>
        <v>3064.516129032258</v>
      </c>
      <c r="K12" s="18">
        <f>IF(K$8="Ratable",K$9/$AA$8, )</f>
        <v>2419.3548387096776</v>
      </c>
      <c r="L12" s="67">
        <f>IF(L$8="Ratable",L$9/$AA$8, )</f>
        <v>1612.9032258064517</v>
      </c>
      <c r="M12" s="67">
        <f>IF(M$8="Ratable",M$9/$AA$8, )</f>
        <v>3225.8064516129034</v>
      </c>
      <c r="N12" s="67">
        <f>IF(N$8="Ratable",N$9/$AA$8, )</f>
        <v>645.16129032258061</v>
      </c>
      <c r="O12" s="67">
        <f>IF(O$8="Ratable",O$9/$AA$8, )</f>
        <v>2419.3548387096776</v>
      </c>
      <c r="P12" s="67">
        <f>IF(P$8="Ratable",P$9/$AA$8, )</f>
        <v>1612.9032258064517</v>
      </c>
      <c r="Q12" s="67">
        <f>IF(Q$8="Ratable",Q$9/$AA$8, )</f>
        <v>322.58064516129031</v>
      </c>
      <c r="R12" s="27">
        <f t="shared" si="1"/>
        <v>17741.93548387097</v>
      </c>
      <c r="S12" s="10">
        <v>44569</v>
      </c>
      <c r="T12" s="67">
        <v>60204</v>
      </c>
      <c r="U12" s="20">
        <f t="shared" si="2"/>
        <v>0.38709677419354843</v>
      </c>
      <c r="V12" s="70">
        <f t="shared" si="3"/>
        <v>506740.6451612903</v>
      </c>
    </row>
    <row r="13" spans="3:28" x14ac:dyDescent="0.3">
      <c r="C13" s="69">
        <v>45873</v>
      </c>
      <c r="D13" s="8" t="str">
        <f t="shared" si="0"/>
        <v>Mon</v>
      </c>
      <c r="E13" s="10">
        <f t="shared" si="4"/>
        <v>506740.6451612903</v>
      </c>
      <c r="F13" s="67">
        <f>IF($F$8="Ratable",$F$9/$AA$8, )</f>
        <v>1612.9032258064517</v>
      </c>
      <c r="G13" s="67">
        <f>IF(G$8="Ratable",G$9/$AA$8, )</f>
        <v>806.45161290322585</v>
      </c>
      <c r="H13" s="67">
        <f>IF(H$8="Ratable",H$9/$AA$8, )</f>
        <v>0</v>
      </c>
      <c r="I13" s="67">
        <f>IF(I$8="Ratable",I$9/$AA$8, )</f>
        <v>0</v>
      </c>
      <c r="J13" s="67">
        <f>IF(J$8="Ratable",J$9/$AA$8, )</f>
        <v>3064.516129032258</v>
      </c>
      <c r="K13" s="18">
        <f>IF(K$8="Ratable",K$9/$AA$8, )</f>
        <v>2419.3548387096776</v>
      </c>
      <c r="L13" s="67">
        <f>IF(L$8="Ratable",L$9/$AA$8, )</f>
        <v>1612.9032258064517</v>
      </c>
      <c r="M13" s="67">
        <f>IF(M$8="Ratable",M$9/$AA$8, )</f>
        <v>3225.8064516129034</v>
      </c>
      <c r="N13" s="67">
        <f>IF(N$8="Ratable",N$9/$AA$8, )</f>
        <v>645.16129032258061</v>
      </c>
      <c r="O13" s="67">
        <f>IF(O$8="Ratable",O$9/$AA$8, )</f>
        <v>2419.3548387096776</v>
      </c>
      <c r="P13" s="67">
        <f>IF(P$8="Ratable",P$9/$AA$8, )</f>
        <v>1612.9032258064517</v>
      </c>
      <c r="Q13" s="67">
        <f>IF(Q$8="Ratable",Q$9/$AA$8, )</f>
        <v>322.58064516129031</v>
      </c>
      <c r="R13" s="27">
        <f t="shared" si="1"/>
        <v>17741.93548387097</v>
      </c>
      <c r="S13" s="10">
        <v>44576</v>
      </c>
      <c r="T13" s="67">
        <v>60126</v>
      </c>
      <c r="U13" s="20">
        <f t="shared" si="2"/>
        <v>0.38709677419354843</v>
      </c>
      <c r="V13" s="70">
        <f t="shared" si="3"/>
        <v>508932.19354838703</v>
      </c>
    </row>
    <row r="14" spans="3:28" x14ac:dyDescent="0.3">
      <c r="C14" s="69">
        <v>45874</v>
      </c>
      <c r="D14" s="8" t="str">
        <f t="shared" si="0"/>
        <v>Tue</v>
      </c>
      <c r="E14" s="10">
        <f t="shared" si="4"/>
        <v>508932.19354838703</v>
      </c>
      <c r="F14" s="67">
        <f>IF($F$8="Ratable",$F$9/$AA$8, )</f>
        <v>1612.9032258064517</v>
      </c>
      <c r="G14" s="67">
        <f>IF(G$8="Ratable",G$9/$AA$8, )</f>
        <v>806.45161290322585</v>
      </c>
      <c r="H14" s="67">
        <f>IF(H$8="Ratable",H$9/$AA$8, )</f>
        <v>0</v>
      </c>
      <c r="I14" s="67">
        <f>IF(I$8="Ratable",I$9/$AA$8, )</f>
        <v>0</v>
      </c>
      <c r="J14" s="67">
        <f>IF(J$8="Ratable",J$9/$AA$8, )</f>
        <v>3064.516129032258</v>
      </c>
      <c r="K14" s="18">
        <f>IF(K$8="Ratable",K$9/$AA$8, )</f>
        <v>2419.3548387096776</v>
      </c>
      <c r="L14" s="67">
        <f>IF(L$8="Ratable",L$9/$AA$8, )</f>
        <v>1612.9032258064517</v>
      </c>
      <c r="M14" s="67">
        <f>IF(M$8="Ratable",M$9/$AA$8, )</f>
        <v>3225.8064516129034</v>
      </c>
      <c r="N14" s="67">
        <f>IF(N$8="Ratable",N$9/$AA$8, )</f>
        <v>645.16129032258061</v>
      </c>
      <c r="O14" s="67">
        <f>IF(O$8="Ratable",O$9/$AA$8, )</f>
        <v>2419.3548387096776</v>
      </c>
      <c r="P14" s="67">
        <f>IF(P$8="Ratable",P$9/$AA$8, )</f>
        <v>1612.9032258064517</v>
      </c>
      <c r="Q14" s="67">
        <f>IF(Q$8="Ratable",Q$9/$AA$8, )</f>
        <v>322.58064516129031</v>
      </c>
      <c r="R14" s="27">
        <f t="shared" si="1"/>
        <v>17741.93548387097</v>
      </c>
      <c r="S14" s="10">
        <v>44928</v>
      </c>
      <c r="T14" s="67">
        <v>60113</v>
      </c>
      <c r="U14" s="20">
        <f t="shared" si="2"/>
        <v>0.38709677419354843</v>
      </c>
      <c r="V14" s="70">
        <f t="shared" si="3"/>
        <v>511488.74193548376</v>
      </c>
    </row>
    <row r="15" spans="3:28" x14ac:dyDescent="0.3">
      <c r="C15" s="69">
        <v>45875</v>
      </c>
      <c r="D15" s="8" t="str">
        <f t="shared" si="0"/>
        <v>Wed</v>
      </c>
      <c r="E15" s="10">
        <f t="shared" si="4"/>
        <v>511488.74193548376</v>
      </c>
      <c r="F15" s="67">
        <f>IF($F$8="Ratable",$F$9/$AA$8, )</f>
        <v>1612.9032258064517</v>
      </c>
      <c r="G15" s="67">
        <f>IF(G$8="Ratable",G$9/$AA$8, )</f>
        <v>806.45161290322585</v>
      </c>
      <c r="H15" s="67">
        <f>IF(H$8="Ratable",H$9/$AA$8, )</f>
        <v>0</v>
      </c>
      <c r="I15" s="67">
        <f>IF(I$8="Ratable",I$9/$AA$8, )</f>
        <v>0</v>
      </c>
      <c r="J15" s="67">
        <f>IF(J$8="Ratable",J$9/$AA$8, )</f>
        <v>3064.516129032258</v>
      </c>
      <c r="K15" s="18">
        <f>IF(K$8="Ratable",K$9/$AA$8, )</f>
        <v>2419.3548387096776</v>
      </c>
      <c r="L15" s="67">
        <f>IF(L$8="Ratable",L$9/$AA$8, )</f>
        <v>1612.9032258064517</v>
      </c>
      <c r="M15" s="67">
        <f>IF(M$8="Ratable",M$9/$AA$8, )</f>
        <v>3225.8064516129034</v>
      </c>
      <c r="N15" s="67">
        <f>IF(N$8="Ratable",N$9/$AA$8, )</f>
        <v>645.16129032258061</v>
      </c>
      <c r="O15" s="67">
        <f>IF(O$8="Ratable",O$9/$AA$8, )</f>
        <v>2419.3548387096776</v>
      </c>
      <c r="P15" s="67">
        <f>IF(P$8="Ratable",P$9/$AA$8, )</f>
        <v>1612.9032258064517</v>
      </c>
      <c r="Q15" s="67">
        <f>IF(Q$8="Ratable",Q$9/$AA$8, )</f>
        <v>322.58064516129031</v>
      </c>
      <c r="R15" s="27">
        <f t="shared" si="1"/>
        <v>17741.93548387097</v>
      </c>
      <c r="S15" s="10">
        <v>45927</v>
      </c>
      <c r="T15" s="67">
        <v>59994</v>
      </c>
      <c r="U15" s="20">
        <f t="shared" si="2"/>
        <v>0.38709677419354843</v>
      </c>
      <c r="V15" s="70">
        <f t="shared" si="3"/>
        <v>515163.29032258049</v>
      </c>
    </row>
    <row r="16" spans="3:28" x14ac:dyDescent="0.3">
      <c r="C16" s="69">
        <v>45876</v>
      </c>
      <c r="D16" s="8" t="str">
        <f t="shared" si="0"/>
        <v>Thu</v>
      </c>
      <c r="E16" s="10">
        <f t="shared" si="4"/>
        <v>515163.29032258049</v>
      </c>
      <c r="F16" s="67">
        <f>IF($F$8="Ratable",$F$9/$AA$8, )</f>
        <v>1612.9032258064517</v>
      </c>
      <c r="G16" s="67">
        <f>IF(G$8="Ratable",G$9/$AA$8, )</f>
        <v>806.45161290322585</v>
      </c>
      <c r="H16" s="67">
        <f>IF(H$8="Ratable",H$9/$AA$8, )</f>
        <v>0</v>
      </c>
      <c r="I16" s="67">
        <f>IF(I$8="Ratable",I$9/$AA$8, )</f>
        <v>0</v>
      </c>
      <c r="J16" s="67">
        <f>IF(J$8="Ratable",J$9/$AA$8, )</f>
        <v>3064.516129032258</v>
      </c>
      <c r="K16" s="18">
        <f>IF(K$8="Ratable",K$9/$AA$8, )</f>
        <v>2419.3548387096776</v>
      </c>
      <c r="L16" s="67">
        <f>IF(L$8="Ratable",L$9/$AA$8, )</f>
        <v>1612.9032258064517</v>
      </c>
      <c r="M16" s="67">
        <f>IF(M$8="Ratable",M$9/$AA$8, )</f>
        <v>3225.8064516129034</v>
      </c>
      <c r="N16" s="67">
        <f>IF(N$8="Ratable",N$9/$AA$8, )</f>
        <v>645.16129032258061</v>
      </c>
      <c r="O16" s="67">
        <f>IF(O$8="Ratable",O$9/$AA$8, )</f>
        <v>2419.3548387096776</v>
      </c>
      <c r="P16" s="67">
        <f>IF(P$8="Ratable",P$9/$AA$8, )</f>
        <v>1612.9032258064517</v>
      </c>
      <c r="Q16" s="67">
        <f>IF(Q$8="Ratable",Q$9/$AA$8, )</f>
        <v>322.58064516129031</v>
      </c>
      <c r="R16" s="27">
        <f t="shared" si="1"/>
        <v>17741.93548387097</v>
      </c>
      <c r="S16" s="10">
        <v>45689</v>
      </c>
      <c r="T16" s="67">
        <v>60091</v>
      </c>
      <c r="U16" s="20">
        <f t="shared" si="2"/>
        <v>0.38709677419354843</v>
      </c>
      <c r="V16" s="70">
        <f t="shared" si="3"/>
        <v>518502.83870967722</v>
      </c>
    </row>
    <row r="17" spans="3:22" x14ac:dyDescent="0.3">
      <c r="C17" s="69">
        <v>45877</v>
      </c>
      <c r="D17" s="8" t="str">
        <f t="shared" si="0"/>
        <v>Fri</v>
      </c>
      <c r="E17" s="10">
        <f t="shared" si="4"/>
        <v>518502.83870967722</v>
      </c>
      <c r="F17" s="67">
        <f>IF($F$8="Ratable",$F$9/$AA$8, )</f>
        <v>1612.9032258064517</v>
      </c>
      <c r="G17" s="67">
        <f>IF(G$8="Ratable",G$9/$AA$8, )</f>
        <v>806.45161290322585</v>
      </c>
      <c r="H17" s="67">
        <f>IF(H$8="Ratable",H$9/$AA$8, )</f>
        <v>0</v>
      </c>
      <c r="I17" s="67">
        <f>IF(I$8="Ratable",I$9/$AA$8, )</f>
        <v>0</v>
      </c>
      <c r="J17" s="67">
        <f>IF(J$8="Ratable",J$9/$AA$8, )</f>
        <v>3064.516129032258</v>
      </c>
      <c r="K17" s="18">
        <f>IF(K$8="Ratable",K$9/$AA$8, )</f>
        <v>2419.3548387096776</v>
      </c>
      <c r="L17" s="67">
        <f>IF(L$8="Ratable",L$9/$AA$8, )</f>
        <v>1612.9032258064517</v>
      </c>
      <c r="M17" s="67">
        <f>IF(M$8="Ratable",M$9/$AA$8, )</f>
        <v>3225.8064516129034</v>
      </c>
      <c r="N17" s="67">
        <f>IF(N$8="Ratable",N$9/$AA$8, )</f>
        <v>645.16129032258061</v>
      </c>
      <c r="O17" s="67">
        <f>IF(O$8="Ratable",O$9/$AA$8, )</f>
        <v>2419.3548387096776</v>
      </c>
      <c r="P17" s="67">
        <f>IF(P$8="Ratable",P$9/$AA$8, )</f>
        <v>1612.9032258064517</v>
      </c>
      <c r="Q17" s="67">
        <f>IF(Q$8="Ratable",Q$9/$AA$8, )</f>
        <v>322.58064516129031</v>
      </c>
      <c r="R17" s="27">
        <f t="shared" si="1"/>
        <v>17741.93548387097</v>
      </c>
      <c r="S17" s="10">
        <v>45248</v>
      </c>
      <c r="T17" s="67">
        <v>60124</v>
      </c>
      <c r="U17" s="20">
        <f t="shared" si="2"/>
        <v>0.38709677419354843</v>
      </c>
      <c r="V17" s="70">
        <f t="shared" si="3"/>
        <v>521368.38709677395</v>
      </c>
    </row>
    <row r="18" spans="3:22" x14ac:dyDescent="0.3">
      <c r="C18" s="69">
        <v>45878</v>
      </c>
      <c r="D18" s="8" t="str">
        <f t="shared" si="0"/>
        <v>Sat</v>
      </c>
      <c r="E18" s="10">
        <f t="shared" si="4"/>
        <v>521368.38709677395</v>
      </c>
      <c r="F18" s="67">
        <f>IF($F$8="Ratable",$F$9/$AA$8, )</f>
        <v>1612.9032258064517</v>
      </c>
      <c r="G18" s="67">
        <f>IF(G$8="Ratable",G$9/$AA$8, )</f>
        <v>806.45161290322585</v>
      </c>
      <c r="H18" s="67">
        <f>IF(H$8="Ratable",H$9/$AA$8, )</f>
        <v>0</v>
      </c>
      <c r="I18" s="67">
        <f>IF(I$8="Ratable",I$9/$AA$8, )</f>
        <v>0</v>
      </c>
      <c r="J18" s="67">
        <f>IF(J$8="Ratable",J$9/$AA$8, )</f>
        <v>3064.516129032258</v>
      </c>
      <c r="K18" s="18">
        <f>IF(K$8="Ratable",K$9/$AA$8, )</f>
        <v>2419.3548387096776</v>
      </c>
      <c r="L18" s="67">
        <f>IF(L$8="Ratable",L$9/$AA$8, )</f>
        <v>1612.9032258064517</v>
      </c>
      <c r="M18" s="67">
        <f>IF(M$8="Ratable",M$9/$AA$8, )</f>
        <v>3225.8064516129034</v>
      </c>
      <c r="N18" s="67">
        <f>IF(N$8="Ratable",N$9/$AA$8, )</f>
        <v>645.16129032258061</v>
      </c>
      <c r="O18" s="67">
        <f>IF(O$8="Ratable",O$9/$AA$8, )</f>
        <v>2419.3548387096776</v>
      </c>
      <c r="P18" s="67">
        <f>IF(P$8="Ratable",P$9/$AA$8, )</f>
        <v>1612.9032258064517</v>
      </c>
      <c r="Q18" s="67">
        <f>IF(Q$8="Ratable",Q$9/$AA$8, )</f>
        <v>322.58064516129031</v>
      </c>
      <c r="R18" s="27">
        <f t="shared" si="1"/>
        <v>17741.93548387097</v>
      </c>
      <c r="S18" s="10">
        <v>44902</v>
      </c>
      <c r="T18" s="67">
        <v>60120</v>
      </c>
      <c r="U18" s="20">
        <f t="shared" si="2"/>
        <v>0.38709677419354843</v>
      </c>
      <c r="V18" s="70">
        <f t="shared" si="3"/>
        <v>523891.93548387068</v>
      </c>
    </row>
    <row r="19" spans="3:22" x14ac:dyDescent="0.3">
      <c r="C19" s="69">
        <v>45879</v>
      </c>
      <c r="D19" s="8" t="str">
        <f t="shared" si="0"/>
        <v>Sun</v>
      </c>
      <c r="E19" s="10">
        <f t="shared" si="4"/>
        <v>523891.93548387068</v>
      </c>
      <c r="F19" s="67">
        <f>IF($F$8="Ratable",$F$9/$AA$8, )</f>
        <v>1612.9032258064517</v>
      </c>
      <c r="G19" s="67">
        <f>IF(G$8="Ratable",G$9/$AA$8, )</f>
        <v>806.45161290322585</v>
      </c>
      <c r="H19" s="67">
        <f>IF(H$8="Ratable",H$9/$AA$8, )</f>
        <v>0</v>
      </c>
      <c r="I19" s="67">
        <f>IF(I$8="Ratable",I$9/$AA$8, )</f>
        <v>0</v>
      </c>
      <c r="J19" s="67">
        <f>IF(J$8="Ratable",J$9/$AA$8, )</f>
        <v>3064.516129032258</v>
      </c>
      <c r="K19" s="18">
        <f>IF(K$8="Ratable",K$9/$AA$8, )</f>
        <v>2419.3548387096776</v>
      </c>
      <c r="L19" s="67">
        <f>IF(L$8="Ratable",L$9/$AA$8, )</f>
        <v>1612.9032258064517</v>
      </c>
      <c r="M19" s="67">
        <f>IF(M$8="Ratable",M$9/$AA$8, )</f>
        <v>3225.8064516129034</v>
      </c>
      <c r="N19" s="67">
        <f>IF(N$8="Ratable",N$9/$AA$8, )</f>
        <v>645.16129032258061</v>
      </c>
      <c r="O19" s="67">
        <f>IF(O$8="Ratable",O$9/$AA$8, )</f>
        <v>2419.3548387096776</v>
      </c>
      <c r="P19" s="67">
        <f>IF(P$8="Ratable",P$9/$AA$8, )</f>
        <v>1612.9032258064517</v>
      </c>
      <c r="Q19" s="67">
        <f>IF(Q$8="Ratable",Q$9/$AA$8, )</f>
        <v>322.58064516129031</v>
      </c>
      <c r="R19" s="27">
        <f t="shared" si="1"/>
        <v>17741.93548387097</v>
      </c>
      <c r="S19" s="10">
        <v>44892</v>
      </c>
      <c r="T19" s="67">
        <v>60230</v>
      </c>
      <c r="U19" s="20">
        <f t="shared" si="2"/>
        <v>0.38709677419354843</v>
      </c>
      <c r="V19" s="70">
        <f t="shared" si="3"/>
        <v>526295.48387096741</v>
      </c>
    </row>
    <row r="20" spans="3:22" x14ac:dyDescent="0.3">
      <c r="C20" s="69">
        <v>45880</v>
      </c>
      <c r="D20" s="8" t="str">
        <f t="shared" si="0"/>
        <v>Mon</v>
      </c>
      <c r="E20" s="10">
        <f t="shared" si="4"/>
        <v>526295.48387096741</v>
      </c>
      <c r="F20" s="67">
        <f>IF($F$8="Ratable",$F$9/$AA$8, )</f>
        <v>1612.9032258064517</v>
      </c>
      <c r="G20" s="67">
        <f>IF(G$8="Ratable",G$9/$AA$8, )</f>
        <v>806.45161290322585</v>
      </c>
      <c r="H20" s="67">
        <f>IF(H$8="Ratable",H$9/$AA$8, )</f>
        <v>0</v>
      </c>
      <c r="I20" s="67">
        <f>IF(I$8="Ratable",I$9/$AA$8, )</f>
        <v>0</v>
      </c>
      <c r="J20" s="67">
        <f>IF(J$8="Ratable",J$9/$AA$8, )</f>
        <v>3064.516129032258</v>
      </c>
      <c r="K20" s="18">
        <f>IF(K$8="Ratable",K$9/$AA$8, )</f>
        <v>2419.3548387096776</v>
      </c>
      <c r="L20" s="67">
        <f>IF(L$8="Ratable",L$9/$AA$8, )</f>
        <v>1612.9032258064517</v>
      </c>
      <c r="M20" s="67">
        <f>IF(M$8="Ratable",M$9/$AA$8, )</f>
        <v>3225.8064516129034</v>
      </c>
      <c r="N20" s="67">
        <f>IF(N$8="Ratable",N$9/$AA$8, )</f>
        <v>645.16129032258061</v>
      </c>
      <c r="O20" s="67">
        <f>IF(O$8="Ratable",O$9/$AA$8, )</f>
        <v>2419.3548387096776</v>
      </c>
      <c r="P20" s="67">
        <f>IF(P$8="Ratable",P$9/$AA$8, )</f>
        <v>1612.9032258064517</v>
      </c>
      <c r="Q20" s="67">
        <f>IF(Q$8="Ratable",Q$9/$AA$8, )</f>
        <v>322.58064516129031</v>
      </c>
      <c r="R20" s="27">
        <f t="shared" si="1"/>
        <v>17741.93548387097</v>
      </c>
      <c r="S20" s="10">
        <v>45024</v>
      </c>
      <c r="T20" s="67">
        <v>60174</v>
      </c>
      <c r="U20" s="20">
        <f t="shared" si="2"/>
        <v>0.38709677419354843</v>
      </c>
      <c r="V20" s="70">
        <f t="shared" si="3"/>
        <v>528887.03225806414</v>
      </c>
    </row>
    <row r="21" spans="3:22" x14ac:dyDescent="0.3">
      <c r="C21" s="69">
        <v>45881</v>
      </c>
      <c r="D21" s="8" t="str">
        <f t="shared" si="0"/>
        <v>Tue</v>
      </c>
      <c r="E21" s="10">
        <f t="shared" si="4"/>
        <v>528887.03225806414</v>
      </c>
      <c r="F21" s="67">
        <f>IF($F$8="Ratable",$F$9/$AA$8, )</f>
        <v>1612.9032258064517</v>
      </c>
      <c r="G21" s="67">
        <f>IF(G$8="Ratable",G$9/$AA$8, )</f>
        <v>806.45161290322585</v>
      </c>
      <c r="H21" s="67">
        <f>IF(H$8="Ratable",H$9/$AA$8, )</f>
        <v>0</v>
      </c>
      <c r="I21" s="67">
        <f>IF(I$8="Ratable",I$9/$AA$8, )</f>
        <v>0</v>
      </c>
      <c r="J21" s="67">
        <f>IF(J$8="Ratable",J$9/$AA$8, )</f>
        <v>3064.516129032258</v>
      </c>
      <c r="K21" s="18">
        <f>IF(K$8="Ratable",K$9/$AA$8, )</f>
        <v>2419.3548387096776</v>
      </c>
      <c r="L21" s="67">
        <f>IF(L$8="Ratable",L$9/$AA$8, )</f>
        <v>1612.9032258064517</v>
      </c>
      <c r="M21" s="67">
        <f>IF(M$8="Ratable",M$9/$AA$8, )</f>
        <v>3225.8064516129034</v>
      </c>
      <c r="N21" s="67">
        <f>IF(N$8="Ratable",N$9/$AA$8, )</f>
        <v>645.16129032258061</v>
      </c>
      <c r="O21" s="67">
        <f>IF(O$8="Ratable",O$9/$AA$8, )</f>
        <v>2419.3548387096776</v>
      </c>
      <c r="P21" s="67">
        <f>IF(P$8="Ratable",P$9/$AA$8, )</f>
        <v>1612.9032258064517</v>
      </c>
      <c r="Q21" s="67">
        <f>IF(Q$8="Ratable",Q$9/$AA$8, )</f>
        <v>322.58064516129031</v>
      </c>
      <c r="R21" s="27">
        <f t="shared" si="1"/>
        <v>17741.93548387097</v>
      </c>
      <c r="S21" s="10">
        <v>45011</v>
      </c>
      <c r="T21" s="67">
        <v>60003</v>
      </c>
      <c r="U21" s="20">
        <f t="shared" si="2"/>
        <v>0.38709677419354843</v>
      </c>
      <c r="V21" s="70">
        <f t="shared" si="3"/>
        <v>531636.58064516087</v>
      </c>
    </row>
    <row r="22" spans="3:22" x14ac:dyDescent="0.3">
      <c r="C22" s="69">
        <v>45882</v>
      </c>
      <c r="D22" s="8" t="str">
        <f t="shared" si="0"/>
        <v>Wed</v>
      </c>
      <c r="E22" s="10">
        <f t="shared" si="4"/>
        <v>531636.58064516087</v>
      </c>
      <c r="F22" s="67">
        <f>IF($F$8="Ratable",$F$9/$AA$8, )</f>
        <v>1612.9032258064517</v>
      </c>
      <c r="G22" s="67">
        <f>IF(G$8="Ratable",G$9/$AA$8, )</f>
        <v>806.45161290322585</v>
      </c>
      <c r="H22" s="67">
        <f>IF(H$8="Ratable",H$9/$AA$8, )</f>
        <v>0</v>
      </c>
      <c r="I22" s="67">
        <f>IF(I$8="Ratable",I$9/$AA$8, )</f>
        <v>0</v>
      </c>
      <c r="J22" s="67">
        <f>IF(J$8="Ratable",J$9/$AA$8, )</f>
        <v>3064.516129032258</v>
      </c>
      <c r="K22" s="18">
        <f>IF(K$8="Ratable",K$9/$AA$8, )</f>
        <v>2419.3548387096776</v>
      </c>
      <c r="L22" s="67">
        <f>IF(L$8="Ratable",L$9/$AA$8, )</f>
        <v>1612.9032258064517</v>
      </c>
      <c r="M22" s="67">
        <f>IF(M$8="Ratable",M$9/$AA$8, )</f>
        <v>3225.8064516129034</v>
      </c>
      <c r="N22" s="67">
        <f>IF(N$8="Ratable",N$9/$AA$8, )</f>
        <v>645.16129032258061</v>
      </c>
      <c r="O22" s="67">
        <f>IF(O$8="Ratable",O$9/$AA$8, )</f>
        <v>2419.3548387096776</v>
      </c>
      <c r="P22" s="67">
        <f>IF(P$8="Ratable",P$9/$AA$8, )</f>
        <v>1612.9032258064517</v>
      </c>
      <c r="Q22" s="67">
        <f>IF(Q$8="Ratable",Q$9/$AA$8, )</f>
        <v>322.58064516129031</v>
      </c>
      <c r="R22" s="27">
        <f t="shared" si="1"/>
        <v>17741.93548387097</v>
      </c>
      <c r="S22" s="10">
        <v>44897</v>
      </c>
      <c r="T22" s="67">
        <v>60140</v>
      </c>
      <c r="U22" s="20">
        <f t="shared" si="2"/>
        <v>0.38709677419354843</v>
      </c>
      <c r="V22" s="70">
        <f t="shared" si="3"/>
        <v>534135.1290322576</v>
      </c>
    </row>
    <row r="23" spans="3:22" x14ac:dyDescent="0.3">
      <c r="C23" s="69">
        <v>45883</v>
      </c>
      <c r="D23" s="8" t="str">
        <f t="shared" si="0"/>
        <v>Thu</v>
      </c>
      <c r="E23" s="10">
        <f t="shared" si="4"/>
        <v>534135.1290322576</v>
      </c>
      <c r="F23" s="67">
        <f>IF($F$8="Ratable",$F$9/$AA$8, )</f>
        <v>1612.9032258064517</v>
      </c>
      <c r="G23" s="67">
        <f>IF(G$8="Ratable",G$9/$AA$8, )</f>
        <v>806.45161290322585</v>
      </c>
      <c r="H23" s="67">
        <f>IF(H$8="Ratable",H$9/$AA$8, )</f>
        <v>0</v>
      </c>
      <c r="I23" s="67">
        <f>IF(I$8="Ratable",I$9/$AA$8, )</f>
        <v>0</v>
      </c>
      <c r="J23" s="67">
        <f>IF(J$8="Ratable",J$9/$AA$8, )</f>
        <v>3064.516129032258</v>
      </c>
      <c r="K23" s="18">
        <f>IF(K$8="Ratable",K$9/$AA$8, )</f>
        <v>2419.3548387096776</v>
      </c>
      <c r="L23" s="67">
        <f>IF(L$8="Ratable",L$9/$AA$8, )</f>
        <v>1612.9032258064517</v>
      </c>
      <c r="M23" s="67">
        <f>IF(M$8="Ratable",M$9/$AA$8, )</f>
        <v>3225.8064516129034</v>
      </c>
      <c r="N23" s="67">
        <f>IF(N$8="Ratable",N$9/$AA$8, )</f>
        <v>645.16129032258061</v>
      </c>
      <c r="O23" s="67">
        <f>IF(O$8="Ratable",O$9/$AA$8, )</f>
        <v>2419.3548387096776</v>
      </c>
      <c r="P23" s="67">
        <f>IF(P$8="Ratable",P$9/$AA$8, )</f>
        <v>1612.9032258064517</v>
      </c>
      <c r="Q23" s="67">
        <f>IF(Q$8="Ratable",Q$9/$AA$8, )</f>
        <v>322.58064516129031</v>
      </c>
      <c r="R23" s="27">
        <f t="shared" si="1"/>
        <v>17741.93548387097</v>
      </c>
      <c r="S23" s="10">
        <v>44991</v>
      </c>
      <c r="T23" s="67">
        <v>60126</v>
      </c>
      <c r="U23" s="20">
        <f t="shared" si="2"/>
        <v>0.38709677419354843</v>
      </c>
      <c r="V23" s="70">
        <f t="shared" si="3"/>
        <v>536741.67741935432</v>
      </c>
    </row>
    <row r="24" spans="3:22" x14ac:dyDescent="0.3">
      <c r="C24" s="69">
        <v>45884</v>
      </c>
      <c r="D24" s="8" t="str">
        <f t="shared" si="0"/>
        <v>Fri</v>
      </c>
      <c r="E24" s="10">
        <f t="shared" si="4"/>
        <v>536741.67741935432</v>
      </c>
      <c r="F24" s="67">
        <f>IF($F$8="Ratable",$F$9/$AA$8, )</f>
        <v>1612.9032258064517</v>
      </c>
      <c r="G24" s="67">
        <f>IF(G$8="Ratable",G$9/$AA$8, )</f>
        <v>806.45161290322585</v>
      </c>
      <c r="H24" s="67">
        <f>IF(H$8="Ratable",H$9/$AA$8, )</f>
        <v>0</v>
      </c>
      <c r="I24" s="67">
        <f>IF(I$8="Ratable",I$9/$AA$8, )</f>
        <v>0</v>
      </c>
      <c r="J24" s="67">
        <f>IF(J$8="Ratable",J$9/$AA$8, )</f>
        <v>3064.516129032258</v>
      </c>
      <c r="K24" s="18">
        <f>IF(K$8="Ratable",K$9/$AA$8, )</f>
        <v>2419.3548387096776</v>
      </c>
      <c r="L24" s="67">
        <f>IF(L$8="Ratable",L$9/$AA$8, )</f>
        <v>1612.9032258064517</v>
      </c>
      <c r="M24" s="67">
        <f>IF(M$8="Ratable",M$9/$AA$8, )</f>
        <v>3225.8064516129034</v>
      </c>
      <c r="N24" s="67">
        <f>IF(N$8="Ratable",N$9/$AA$8, )</f>
        <v>645.16129032258061</v>
      </c>
      <c r="O24" s="67">
        <f>IF(O$8="Ratable",O$9/$AA$8, )</f>
        <v>2419.3548387096776</v>
      </c>
      <c r="P24" s="67">
        <f>IF(P$8="Ratable",P$9/$AA$8, )</f>
        <v>1612.9032258064517</v>
      </c>
      <c r="Q24" s="67">
        <f>IF(Q$8="Ratable",Q$9/$AA$8, )</f>
        <v>322.58064516129031</v>
      </c>
      <c r="R24" s="27">
        <f t="shared" si="1"/>
        <v>17741.93548387097</v>
      </c>
      <c r="S24" s="10">
        <v>44702</v>
      </c>
      <c r="T24" s="67">
        <v>60090</v>
      </c>
      <c r="U24" s="20">
        <f t="shared" si="2"/>
        <v>0.38709677419354843</v>
      </c>
      <c r="V24" s="70">
        <f t="shared" si="3"/>
        <v>539095.22580645105</v>
      </c>
    </row>
    <row r="25" spans="3:22" x14ac:dyDescent="0.3">
      <c r="C25" s="69">
        <v>45885</v>
      </c>
      <c r="D25" s="8" t="str">
        <f t="shared" si="0"/>
        <v>Sat</v>
      </c>
      <c r="E25" s="10">
        <f t="shared" si="4"/>
        <v>539095.22580645105</v>
      </c>
      <c r="F25" s="67">
        <f>IF($F$8="Ratable",$F$9/$AA$8, )</f>
        <v>1612.9032258064517</v>
      </c>
      <c r="G25" s="67">
        <f>IF(G$8="Ratable",G$9/$AA$8, )</f>
        <v>806.45161290322585</v>
      </c>
      <c r="H25" s="67">
        <f>IF(H$8="Ratable",H$9/$AA$8, )</f>
        <v>0</v>
      </c>
      <c r="I25" s="67">
        <f>IF(I$8="Ratable",I$9/$AA$8, )</f>
        <v>0</v>
      </c>
      <c r="J25" s="67">
        <f>IF(J$8="Ratable",J$9/$AA$8, )</f>
        <v>3064.516129032258</v>
      </c>
      <c r="K25" s="18">
        <f>IF(K$8="Ratable",K$9/$AA$8, )</f>
        <v>2419.3548387096776</v>
      </c>
      <c r="L25" s="67">
        <f>IF(L$8="Ratable",L$9/$AA$8, )</f>
        <v>1612.9032258064517</v>
      </c>
      <c r="M25" s="67">
        <f>IF(M$8="Ratable",M$9/$AA$8, )</f>
        <v>3225.8064516129034</v>
      </c>
      <c r="N25" s="67">
        <f>IF(N$8="Ratable",N$9/$AA$8, )</f>
        <v>645.16129032258061</v>
      </c>
      <c r="O25" s="67">
        <f>IF(O$8="Ratable",O$9/$AA$8, )</f>
        <v>2419.3548387096776</v>
      </c>
      <c r="P25" s="67">
        <f>IF(P$8="Ratable",P$9/$AA$8, )</f>
        <v>1612.9032258064517</v>
      </c>
      <c r="Q25" s="67">
        <f>IF(Q$8="Ratable",Q$9/$AA$8, )</f>
        <v>322.58064516129031</v>
      </c>
      <c r="R25" s="27">
        <f t="shared" si="1"/>
        <v>17741.93548387097</v>
      </c>
      <c r="S25" s="10">
        <v>44589</v>
      </c>
      <c r="T25" s="67">
        <v>60109</v>
      </c>
      <c r="U25" s="20">
        <f t="shared" si="2"/>
        <v>0.38709677419354843</v>
      </c>
      <c r="V25" s="70">
        <f t="shared" si="3"/>
        <v>541316.77419354778</v>
      </c>
    </row>
    <row r="26" spans="3:22" x14ac:dyDescent="0.3">
      <c r="C26" s="69">
        <v>45886</v>
      </c>
      <c r="D26" s="8" t="str">
        <f t="shared" si="0"/>
        <v>Sun</v>
      </c>
      <c r="E26" s="10">
        <f t="shared" si="4"/>
        <v>541316.77419354778</v>
      </c>
      <c r="F26" s="67">
        <f>IF($F$8="Ratable",$F$9/$AA$8, )</f>
        <v>1612.9032258064517</v>
      </c>
      <c r="G26" s="67">
        <f>IF(G$8="Ratable",G$9/$AA$8, )</f>
        <v>806.45161290322585</v>
      </c>
      <c r="H26" s="67">
        <f>IF(H$8="Ratable",H$9/$AA$8, )</f>
        <v>0</v>
      </c>
      <c r="I26" s="67">
        <f>IF(I$8="Ratable",I$9/$AA$8, )</f>
        <v>0</v>
      </c>
      <c r="J26" s="67">
        <f>IF(J$8="Ratable",J$9/$AA$8, )</f>
        <v>3064.516129032258</v>
      </c>
      <c r="K26" s="18">
        <f>IF(K$8="Ratable",K$9/$AA$8, )</f>
        <v>2419.3548387096776</v>
      </c>
      <c r="L26" s="67">
        <f>IF(L$8="Ratable",L$9/$AA$8, )</f>
        <v>1612.9032258064517</v>
      </c>
      <c r="M26" s="67">
        <f>IF(M$8="Ratable",M$9/$AA$8, )</f>
        <v>3225.8064516129034</v>
      </c>
      <c r="N26" s="67">
        <f>IF(N$8="Ratable",N$9/$AA$8, )</f>
        <v>645.16129032258061</v>
      </c>
      <c r="O26" s="67">
        <f>IF(O$8="Ratable",O$9/$AA$8, )</f>
        <v>2419.3548387096776</v>
      </c>
      <c r="P26" s="67">
        <f>IF(P$8="Ratable",P$9/$AA$8, )</f>
        <v>1612.9032258064517</v>
      </c>
      <c r="Q26" s="67">
        <f>IF(Q$8="Ratable",Q$9/$AA$8, )</f>
        <v>322.58064516129031</v>
      </c>
      <c r="R26" s="27">
        <f t="shared" si="1"/>
        <v>17741.93548387097</v>
      </c>
      <c r="S26" s="10">
        <v>45301</v>
      </c>
      <c r="T26" s="67">
        <v>59901</v>
      </c>
      <c r="U26" s="20">
        <f t="shared" si="2"/>
        <v>0.38709677419354843</v>
      </c>
      <c r="V26" s="70">
        <f t="shared" si="3"/>
        <v>544458.32258064451</v>
      </c>
    </row>
    <row r="27" spans="3:22" x14ac:dyDescent="0.3">
      <c r="C27" s="69">
        <v>45887</v>
      </c>
      <c r="D27" s="8" t="str">
        <f t="shared" si="0"/>
        <v>Mon</v>
      </c>
      <c r="E27" s="10">
        <f t="shared" si="4"/>
        <v>544458.32258064451</v>
      </c>
      <c r="F27" s="67">
        <f>IF($F$8="Ratable",$F$9/$AA$8, )</f>
        <v>1612.9032258064517</v>
      </c>
      <c r="G27" s="67">
        <f>IF(G$8="Ratable",G$9/$AA$8, )</f>
        <v>806.45161290322585</v>
      </c>
      <c r="H27" s="67">
        <f>IF(H$8="Ratable",H$9/$AA$8, )</f>
        <v>0</v>
      </c>
      <c r="I27" s="67">
        <f>IF(I$8="Ratable",I$9/$AA$8, )</f>
        <v>0</v>
      </c>
      <c r="J27" s="67">
        <f>IF(J$8="Ratable",J$9/$AA$8, )</f>
        <v>3064.516129032258</v>
      </c>
      <c r="K27" s="18">
        <f>IF(K$8="Ratable",K$9/$AA$8, )</f>
        <v>2419.3548387096776</v>
      </c>
      <c r="L27" s="67">
        <f>IF(L$8="Ratable",L$9/$AA$8, )</f>
        <v>1612.9032258064517</v>
      </c>
      <c r="M27" s="67">
        <f>IF(M$8="Ratable",M$9/$AA$8, )</f>
        <v>3225.8064516129034</v>
      </c>
      <c r="N27" s="67">
        <f>IF(N$8="Ratable",N$9/$AA$8, )</f>
        <v>645.16129032258061</v>
      </c>
      <c r="O27" s="67">
        <f>IF(O$8="Ratable",O$9/$AA$8, )</f>
        <v>2419.3548387096776</v>
      </c>
      <c r="P27" s="67">
        <f>IF(P$8="Ratable",P$9/$AA$8, )</f>
        <v>1612.9032258064517</v>
      </c>
      <c r="Q27" s="67">
        <f>IF(Q$8="Ratable",Q$9/$AA$8, )</f>
        <v>322.58064516129031</v>
      </c>
      <c r="R27" s="27">
        <f t="shared" si="1"/>
        <v>17741.93548387097</v>
      </c>
      <c r="S27" s="10">
        <v>45213</v>
      </c>
      <c r="T27" s="67">
        <v>59992</v>
      </c>
      <c r="U27" s="20">
        <f t="shared" si="2"/>
        <v>0.38709677419354843</v>
      </c>
      <c r="V27" s="70">
        <f t="shared" si="3"/>
        <v>547420.87096774124</v>
      </c>
    </row>
    <row r="28" spans="3:22" x14ac:dyDescent="0.3">
      <c r="C28" s="69">
        <v>45888</v>
      </c>
      <c r="D28" s="8" t="str">
        <f t="shared" si="0"/>
        <v>Tue</v>
      </c>
      <c r="E28" s="10">
        <f t="shared" si="4"/>
        <v>547420.87096774124</v>
      </c>
      <c r="F28" s="67">
        <f>IF($F$8="Ratable",$F$9/$AA$8, )</f>
        <v>1612.9032258064517</v>
      </c>
      <c r="G28" s="67">
        <f>IF(G$8="Ratable",G$9/$AA$8, )</f>
        <v>806.45161290322585</v>
      </c>
      <c r="H28" s="67">
        <f>IF(H$8="Ratable",H$9/$AA$8, )</f>
        <v>0</v>
      </c>
      <c r="I28" s="67">
        <f>IF(I$8="Ratable",I$9/$AA$8, )</f>
        <v>0</v>
      </c>
      <c r="J28" s="67">
        <f>IF(J$8="Ratable",J$9/$AA$8, )</f>
        <v>3064.516129032258</v>
      </c>
      <c r="K28" s="18">
        <f>IF(K$8="Ratable",K$9/$AA$8, )</f>
        <v>2419.3548387096776</v>
      </c>
      <c r="L28" s="67">
        <f>IF(L$8="Ratable",L$9/$AA$8, )</f>
        <v>1612.9032258064517</v>
      </c>
      <c r="M28" s="67">
        <f>IF(M$8="Ratable",M$9/$AA$8, )</f>
        <v>3225.8064516129034</v>
      </c>
      <c r="N28" s="67">
        <f>IF(N$8="Ratable",N$9/$AA$8, )</f>
        <v>645.16129032258061</v>
      </c>
      <c r="O28" s="67">
        <f>IF(O$8="Ratable",O$9/$AA$8, )</f>
        <v>2419.3548387096776</v>
      </c>
      <c r="P28" s="67">
        <f>IF(P$8="Ratable",P$9/$AA$8, )</f>
        <v>1612.9032258064517</v>
      </c>
      <c r="Q28" s="67">
        <f>IF(Q$8="Ratable",Q$9/$AA$8, )</f>
        <v>322.58064516129031</v>
      </c>
      <c r="R28" s="27">
        <f t="shared" si="1"/>
        <v>17741.93548387097</v>
      </c>
      <c r="S28" s="10">
        <v>45019</v>
      </c>
      <c r="T28" s="67">
        <v>60012</v>
      </c>
      <c r="U28" s="20">
        <f t="shared" si="2"/>
        <v>0.38709677419354843</v>
      </c>
      <c r="V28" s="70">
        <f t="shared" si="3"/>
        <v>550169.41935483797</v>
      </c>
    </row>
    <row r="29" spans="3:22" x14ac:dyDescent="0.3">
      <c r="C29" s="69">
        <v>45889</v>
      </c>
      <c r="D29" s="8" t="str">
        <f t="shared" si="0"/>
        <v>Wed</v>
      </c>
      <c r="E29" s="10">
        <f t="shared" si="4"/>
        <v>550169.41935483797</v>
      </c>
      <c r="F29" s="67">
        <f>IF($F$8="Ratable",$F$9/$AA$8, )</f>
        <v>1612.9032258064517</v>
      </c>
      <c r="G29" s="67">
        <f>IF(G$8="Ratable",G$9/$AA$8, )</f>
        <v>806.45161290322585</v>
      </c>
      <c r="H29" s="67">
        <f>IF(H$8="Ratable",H$9/$AA$8, )</f>
        <v>0</v>
      </c>
      <c r="I29" s="67">
        <f>IF(I$8="Ratable",I$9/$AA$8, )</f>
        <v>0</v>
      </c>
      <c r="J29" s="67">
        <f>IF(J$8="Ratable",J$9/$AA$8, )</f>
        <v>3064.516129032258</v>
      </c>
      <c r="K29" s="18">
        <f>IF(K$8="Ratable",K$9/$AA$8, )</f>
        <v>2419.3548387096776</v>
      </c>
      <c r="L29" s="67">
        <f>IF(L$8="Ratable",L$9/$AA$8, )</f>
        <v>1612.9032258064517</v>
      </c>
      <c r="M29" s="67">
        <f>IF(M$8="Ratable",M$9/$AA$8, )</f>
        <v>3225.8064516129034</v>
      </c>
      <c r="N29" s="67">
        <f>IF(N$8="Ratable",N$9/$AA$8, )</f>
        <v>645.16129032258061</v>
      </c>
      <c r="O29" s="67">
        <f>IF(O$8="Ratable",O$9/$AA$8, )</f>
        <v>2419.3548387096776</v>
      </c>
      <c r="P29" s="67">
        <f>IF(P$8="Ratable",P$9/$AA$8, )</f>
        <v>1612.9032258064517</v>
      </c>
      <c r="Q29" s="67">
        <f>IF(Q$8="Ratable",Q$9/$AA$8, )</f>
        <v>322.58064516129031</v>
      </c>
      <c r="R29" s="27">
        <f t="shared" si="1"/>
        <v>17741.93548387097</v>
      </c>
      <c r="S29" s="10">
        <v>45002</v>
      </c>
      <c r="T29" s="67">
        <v>60132</v>
      </c>
      <c r="U29" s="20">
        <f t="shared" si="2"/>
        <v>0.38709677419354843</v>
      </c>
      <c r="V29" s="70">
        <f t="shared" si="3"/>
        <v>552780.9677419347</v>
      </c>
    </row>
    <row r="30" spans="3:22" x14ac:dyDescent="0.3">
      <c r="C30" s="69">
        <v>45890</v>
      </c>
      <c r="D30" s="8" t="str">
        <f t="shared" si="0"/>
        <v>Thu</v>
      </c>
      <c r="E30" s="10">
        <f t="shared" si="4"/>
        <v>552780.9677419347</v>
      </c>
      <c r="F30" s="67">
        <f>IF($F$8="Ratable",$F$9/$AA$8, )</f>
        <v>1612.9032258064517</v>
      </c>
      <c r="G30" s="67">
        <f>IF(G$8="Ratable",G$9/$AA$8, )</f>
        <v>806.45161290322585</v>
      </c>
      <c r="H30" s="67">
        <f>IF(H$8="Ratable",H$9/$AA$8, )</f>
        <v>0</v>
      </c>
      <c r="I30" s="67">
        <f>IF(I$8="Ratable",I$9/$AA$8, )</f>
        <v>0</v>
      </c>
      <c r="J30" s="67">
        <f>IF(J$8="Ratable",J$9/$AA$8, )</f>
        <v>3064.516129032258</v>
      </c>
      <c r="K30" s="18">
        <f>IF(K$8="Ratable",K$9/$AA$8, )</f>
        <v>2419.3548387096776</v>
      </c>
      <c r="L30" s="67">
        <f>IF(L$8="Ratable",L$9/$AA$8, )</f>
        <v>1612.9032258064517</v>
      </c>
      <c r="M30" s="67">
        <f>IF(M$8="Ratable",M$9/$AA$8, )</f>
        <v>3225.8064516129034</v>
      </c>
      <c r="N30" s="67">
        <f>IF(N$8="Ratable",N$9/$AA$8, )</f>
        <v>645.16129032258061</v>
      </c>
      <c r="O30" s="67">
        <f>IF(O$8="Ratable",O$9/$AA$8, )</f>
        <v>2419.3548387096776</v>
      </c>
      <c r="P30" s="67">
        <f>IF(P$8="Ratable",P$9/$AA$8, )</f>
        <v>1612.9032258064517</v>
      </c>
      <c r="Q30" s="67">
        <f>IF(Q$8="Ratable",Q$9/$AA$8, )</f>
        <v>322.58064516129031</v>
      </c>
      <c r="R30" s="27">
        <f t="shared" si="1"/>
        <v>17741.93548387097</v>
      </c>
      <c r="S30" s="10">
        <v>44982</v>
      </c>
      <c r="T30" s="67">
        <v>60143</v>
      </c>
      <c r="U30" s="20">
        <f t="shared" si="2"/>
        <v>0.38709677419354843</v>
      </c>
      <c r="V30" s="70">
        <f t="shared" si="3"/>
        <v>555361.51612903143</v>
      </c>
    </row>
    <row r="31" spans="3:22" x14ac:dyDescent="0.3">
      <c r="C31" s="69">
        <v>45891</v>
      </c>
      <c r="D31" s="8" t="str">
        <f t="shared" si="0"/>
        <v>Fri</v>
      </c>
      <c r="E31" s="10">
        <f t="shared" si="4"/>
        <v>555361.51612903143</v>
      </c>
      <c r="F31" s="67">
        <f>IF($F$8="Ratable",$F$9/$AA$8, )</f>
        <v>1612.9032258064517</v>
      </c>
      <c r="G31" s="67">
        <f>IF(G$8="Ratable",G$9/$AA$8, )</f>
        <v>806.45161290322585</v>
      </c>
      <c r="H31" s="67">
        <f>IF(H$8="Ratable",H$9/$AA$8, )</f>
        <v>0</v>
      </c>
      <c r="I31" s="67">
        <f>IF(I$8="Ratable",I$9/$AA$8, )</f>
        <v>0</v>
      </c>
      <c r="J31" s="67">
        <f>IF(J$8="Ratable",J$9/$AA$8, )</f>
        <v>3064.516129032258</v>
      </c>
      <c r="K31" s="18">
        <f>IF(K$8="Ratable",K$9/$AA$8, )</f>
        <v>2419.3548387096776</v>
      </c>
      <c r="L31" s="67">
        <f>IF(L$8="Ratable",L$9/$AA$8, )</f>
        <v>1612.9032258064517</v>
      </c>
      <c r="M31" s="67">
        <f>IF(M$8="Ratable",M$9/$AA$8, )</f>
        <v>3225.8064516129034</v>
      </c>
      <c r="N31" s="67">
        <f>IF(N$8="Ratable",N$9/$AA$8, )</f>
        <v>645.16129032258061</v>
      </c>
      <c r="O31" s="67">
        <f>IF(O$8="Ratable",O$9/$AA$8, )</f>
        <v>2419.3548387096776</v>
      </c>
      <c r="P31" s="67">
        <f>IF(P$8="Ratable",P$9/$AA$8, )</f>
        <v>1612.9032258064517</v>
      </c>
      <c r="Q31" s="67">
        <f>IF(Q$8="Ratable",Q$9/$AA$8, )</f>
        <v>322.58064516129031</v>
      </c>
      <c r="R31" s="27">
        <f t="shared" si="1"/>
        <v>17741.93548387097</v>
      </c>
      <c r="S31" s="10">
        <v>45000</v>
      </c>
      <c r="T31" s="67">
        <v>60000</v>
      </c>
      <c r="U31" s="20">
        <f t="shared" si="2"/>
        <v>0.38709677419354843</v>
      </c>
      <c r="V31" s="70">
        <f t="shared" si="3"/>
        <v>558103.06451612816</v>
      </c>
    </row>
    <row r="32" spans="3:22" x14ac:dyDescent="0.3">
      <c r="C32" s="69">
        <v>45892</v>
      </c>
      <c r="D32" s="8" t="str">
        <f t="shared" si="0"/>
        <v>Sat</v>
      </c>
      <c r="E32" s="10">
        <f t="shared" si="4"/>
        <v>558103.06451612816</v>
      </c>
      <c r="F32" s="67">
        <f>IF($F$8="Ratable",$F$9/$AA$8, )</f>
        <v>1612.9032258064517</v>
      </c>
      <c r="G32" s="67">
        <f>IF(G$8="Ratable",G$9/$AA$8, )</f>
        <v>806.45161290322585</v>
      </c>
      <c r="H32" s="67">
        <f>IF(H$8="Ratable",H$9/$AA$8, )</f>
        <v>0</v>
      </c>
      <c r="I32" s="67">
        <f>IF(I$8="Ratable",I$9/$AA$8, )</f>
        <v>0</v>
      </c>
      <c r="J32" s="67">
        <f>IF(J$8="Ratable",J$9/$AA$8, )</f>
        <v>3064.516129032258</v>
      </c>
      <c r="K32" s="18">
        <f>IF(K$8="Ratable",K$9/$AA$8, )</f>
        <v>2419.3548387096776</v>
      </c>
      <c r="L32" s="67">
        <f>IF(L$8="Ratable",L$9/$AA$8, )</f>
        <v>1612.9032258064517</v>
      </c>
      <c r="M32" s="67">
        <f>IF(M$8="Ratable",M$9/$AA$8, )</f>
        <v>3225.8064516129034</v>
      </c>
      <c r="N32" s="67">
        <f>IF(N$8="Ratable",N$9/$AA$8, )</f>
        <v>645.16129032258061</v>
      </c>
      <c r="O32" s="67">
        <f>IF(O$8="Ratable",O$9/$AA$8, )</f>
        <v>2419.3548387096776</v>
      </c>
      <c r="P32" s="67">
        <f>IF(P$8="Ratable",P$9/$AA$8, )</f>
        <v>1612.9032258064517</v>
      </c>
      <c r="Q32" s="67">
        <f>IF(Q$8="Ratable",Q$9/$AA$8, )</f>
        <v>322.58064516129031</v>
      </c>
      <c r="R32" s="27">
        <f t="shared" si="1"/>
        <v>17741.93548387097</v>
      </c>
      <c r="S32" s="10">
        <f t="shared" ref="S12:S40" si="5">+S31</f>
        <v>45000</v>
      </c>
      <c r="T32" s="67">
        <f t="shared" ref="T12:T40" si="6">+T31</f>
        <v>60000</v>
      </c>
      <c r="U32" s="20">
        <f t="shared" si="2"/>
        <v>0.38709677419354843</v>
      </c>
      <c r="V32" s="70">
        <f t="shared" si="3"/>
        <v>560844.61290322489</v>
      </c>
    </row>
    <row r="33" spans="3:22" x14ac:dyDescent="0.3">
      <c r="C33" s="69">
        <v>45893</v>
      </c>
      <c r="D33" s="8" t="str">
        <f t="shared" si="0"/>
        <v>Sun</v>
      </c>
      <c r="E33" s="10">
        <f t="shared" si="4"/>
        <v>560844.61290322489</v>
      </c>
      <c r="F33" s="67">
        <f>IF($F$8="Ratable",$F$9/$AA$8, )</f>
        <v>1612.9032258064517</v>
      </c>
      <c r="G33" s="67">
        <f>IF(G$8="Ratable",G$9/$AA$8, )</f>
        <v>806.45161290322585</v>
      </c>
      <c r="H33" s="67">
        <f>IF(H$8="Ratable",H$9/$AA$8, )</f>
        <v>0</v>
      </c>
      <c r="I33" s="67">
        <f>IF(I$8="Ratable",I$9/$AA$8, )</f>
        <v>0</v>
      </c>
      <c r="J33" s="67">
        <f>IF(J$8="Ratable",J$9/$AA$8, )</f>
        <v>3064.516129032258</v>
      </c>
      <c r="K33" s="18">
        <f>IF(K$8="Ratable",K$9/$AA$8, )</f>
        <v>2419.3548387096776</v>
      </c>
      <c r="L33" s="67">
        <f>IF(L$8="Ratable",L$9/$AA$8, )</f>
        <v>1612.9032258064517</v>
      </c>
      <c r="M33" s="67">
        <f>IF(M$8="Ratable",M$9/$AA$8, )</f>
        <v>3225.8064516129034</v>
      </c>
      <c r="N33" s="67">
        <f>IF(N$8="Ratable",N$9/$AA$8, )</f>
        <v>645.16129032258061</v>
      </c>
      <c r="O33" s="67">
        <f>IF(O$8="Ratable",O$9/$AA$8, )</f>
        <v>2419.3548387096776</v>
      </c>
      <c r="P33" s="67">
        <f>IF(P$8="Ratable",P$9/$AA$8, )</f>
        <v>1612.9032258064517</v>
      </c>
      <c r="Q33" s="67">
        <f>IF(Q$8="Ratable",Q$9/$AA$8, )</f>
        <v>322.58064516129031</v>
      </c>
      <c r="R33" s="27">
        <f t="shared" si="1"/>
        <v>17741.93548387097</v>
      </c>
      <c r="S33" s="10">
        <f t="shared" si="5"/>
        <v>45000</v>
      </c>
      <c r="T33" s="67">
        <f t="shared" si="6"/>
        <v>60000</v>
      </c>
      <c r="U33" s="20">
        <f t="shared" si="2"/>
        <v>0.38709677419354843</v>
      </c>
      <c r="V33" s="70">
        <f t="shared" si="3"/>
        <v>563586.16129032162</v>
      </c>
    </row>
    <row r="34" spans="3:22" x14ac:dyDescent="0.3">
      <c r="C34" s="69">
        <v>45894</v>
      </c>
      <c r="D34" s="8" t="str">
        <f t="shared" si="0"/>
        <v>Mon</v>
      </c>
      <c r="E34" s="10">
        <f t="shared" si="4"/>
        <v>563586.16129032162</v>
      </c>
      <c r="F34" s="67">
        <f>IF($F$8="Ratable",$F$9/$AA$8, )</f>
        <v>1612.9032258064517</v>
      </c>
      <c r="G34" s="67">
        <f>IF(G$8="Ratable",G$9/$AA$8, )</f>
        <v>806.45161290322585</v>
      </c>
      <c r="H34" s="67">
        <f>IF(H$8="Ratable",H$9/$AA$8, )</f>
        <v>0</v>
      </c>
      <c r="I34" s="67">
        <f>IF(I$8="Ratable",I$9/$AA$8, )</f>
        <v>0</v>
      </c>
      <c r="J34" s="67">
        <f>IF(J$8="Ratable",J$9/$AA$8, )</f>
        <v>3064.516129032258</v>
      </c>
      <c r="K34" s="18">
        <f>IF(K$8="Ratable",K$9/$AA$8, )</f>
        <v>2419.3548387096776</v>
      </c>
      <c r="L34" s="67">
        <f>IF(L$8="Ratable",L$9/$AA$8, )</f>
        <v>1612.9032258064517</v>
      </c>
      <c r="M34" s="67">
        <f>IF(M$8="Ratable",M$9/$AA$8, )</f>
        <v>3225.8064516129034</v>
      </c>
      <c r="N34" s="67">
        <f>IF(N$8="Ratable",N$9/$AA$8, )</f>
        <v>645.16129032258061</v>
      </c>
      <c r="O34" s="67">
        <f>IF(O$8="Ratable",O$9/$AA$8, )</f>
        <v>2419.3548387096776</v>
      </c>
      <c r="P34" s="67">
        <f>IF(P$8="Ratable",P$9/$AA$8, )</f>
        <v>1612.9032258064517</v>
      </c>
      <c r="Q34" s="67">
        <f>IF(Q$8="Ratable",Q$9/$AA$8, )</f>
        <v>322.58064516129031</v>
      </c>
      <c r="R34" s="27">
        <f t="shared" si="1"/>
        <v>17741.93548387097</v>
      </c>
      <c r="S34" s="10">
        <f t="shared" si="5"/>
        <v>45000</v>
      </c>
      <c r="T34" s="67">
        <f t="shared" si="6"/>
        <v>60000</v>
      </c>
      <c r="U34" s="20">
        <f t="shared" si="2"/>
        <v>0.38709677419354843</v>
      </c>
      <c r="V34" s="70">
        <f t="shared" si="3"/>
        <v>566327.70967741834</v>
      </c>
    </row>
    <row r="35" spans="3:22" x14ac:dyDescent="0.3">
      <c r="C35" s="69">
        <v>45895</v>
      </c>
      <c r="D35" s="8" t="str">
        <f t="shared" si="0"/>
        <v>Tue</v>
      </c>
      <c r="E35" s="10">
        <f t="shared" si="4"/>
        <v>566327.70967741834</v>
      </c>
      <c r="F35" s="67">
        <f>IF($F$8="Ratable",$F$9/$AA$8, )</f>
        <v>1612.9032258064517</v>
      </c>
      <c r="G35" s="67">
        <f>IF(G$8="Ratable",G$9/$AA$8, )</f>
        <v>806.45161290322585</v>
      </c>
      <c r="H35" s="67">
        <f>IF(H$8="Ratable",H$9/$AA$8, )</f>
        <v>0</v>
      </c>
      <c r="I35" s="67">
        <f>IF(I$8="Ratable",I$9/$AA$8, )</f>
        <v>0</v>
      </c>
      <c r="J35" s="67">
        <f>IF(J$8="Ratable",J$9/$AA$8, )</f>
        <v>3064.516129032258</v>
      </c>
      <c r="K35" s="18">
        <f>IF(K$8="Ratable",K$9/$AA$8, )</f>
        <v>2419.3548387096776</v>
      </c>
      <c r="L35" s="67">
        <f>IF(L$8="Ratable",L$9/$AA$8, )</f>
        <v>1612.9032258064517</v>
      </c>
      <c r="M35" s="67">
        <f>IF(M$8="Ratable",M$9/$AA$8, )</f>
        <v>3225.8064516129034</v>
      </c>
      <c r="N35" s="67">
        <f>IF(N$8="Ratable",N$9/$AA$8, )</f>
        <v>645.16129032258061</v>
      </c>
      <c r="O35" s="67">
        <f>IF(O$8="Ratable",O$9/$AA$8, )</f>
        <v>2419.3548387096776</v>
      </c>
      <c r="P35" s="67">
        <f>IF(P$8="Ratable",P$9/$AA$8, )</f>
        <v>1612.9032258064517</v>
      </c>
      <c r="Q35" s="67">
        <f>IF(Q$8="Ratable",Q$9/$AA$8, )</f>
        <v>322.58064516129031</v>
      </c>
      <c r="R35" s="27">
        <f t="shared" si="1"/>
        <v>17741.93548387097</v>
      </c>
      <c r="S35" s="10">
        <f t="shared" si="5"/>
        <v>45000</v>
      </c>
      <c r="T35" s="67">
        <f t="shared" si="6"/>
        <v>60000</v>
      </c>
      <c r="U35" s="20">
        <f t="shared" si="2"/>
        <v>0.38709677419354843</v>
      </c>
      <c r="V35" s="70">
        <f t="shared" si="3"/>
        <v>569069.25806451507</v>
      </c>
    </row>
    <row r="36" spans="3:22" x14ac:dyDescent="0.3">
      <c r="C36" s="69">
        <v>45896</v>
      </c>
      <c r="D36" s="8" t="str">
        <f t="shared" si="0"/>
        <v>Wed</v>
      </c>
      <c r="E36" s="10">
        <f t="shared" si="4"/>
        <v>569069.25806451507</v>
      </c>
      <c r="F36" s="67">
        <f>IF($F$8="Ratable",$F$9/$AA$8, )</f>
        <v>1612.9032258064517</v>
      </c>
      <c r="G36" s="67">
        <f>IF(G$8="Ratable",G$9/$AA$8, )</f>
        <v>806.45161290322585</v>
      </c>
      <c r="H36" s="67">
        <f>IF(H$8="Ratable",H$9/$AA$8, )</f>
        <v>0</v>
      </c>
      <c r="I36" s="67">
        <f>IF(I$8="Ratable",I$9/$AA$8, )</f>
        <v>0</v>
      </c>
      <c r="J36" s="67">
        <f>IF(J$8="Ratable",J$9/$AA$8, )</f>
        <v>3064.516129032258</v>
      </c>
      <c r="K36" s="18">
        <f>IF(K$8="Ratable",K$9/$AA$8, )</f>
        <v>2419.3548387096776</v>
      </c>
      <c r="L36" s="67">
        <f>IF(L$8="Ratable",L$9/$AA$8, )</f>
        <v>1612.9032258064517</v>
      </c>
      <c r="M36" s="67">
        <f>IF(M$8="Ratable",M$9/$AA$8, )</f>
        <v>3225.8064516129034</v>
      </c>
      <c r="N36" s="67">
        <f>IF(N$8="Ratable",N$9/$AA$8, )</f>
        <v>645.16129032258061</v>
      </c>
      <c r="O36" s="67">
        <f>IF(O$8="Ratable",O$9/$AA$8, )</f>
        <v>2419.3548387096776</v>
      </c>
      <c r="P36" s="67">
        <f>IF(P$8="Ratable",P$9/$AA$8, )</f>
        <v>1612.9032258064517</v>
      </c>
      <c r="Q36" s="67">
        <f>IF(Q$8="Ratable",Q$9/$AA$8, )</f>
        <v>322.58064516129031</v>
      </c>
      <c r="R36" s="27">
        <f t="shared" si="1"/>
        <v>17741.93548387097</v>
      </c>
      <c r="S36" s="10">
        <f t="shared" si="5"/>
        <v>45000</v>
      </c>
      <c r="T36" s="67">
        <f t="shared" si="6"/>
        <v>60000</v>
      </c>
      <c r="U36" s="20">
        <f t="shared" si="2"/>
        <v>0.38709677419354843</v>
      </c>
      <c r="V36" s="70">
        <f t="shared" si="3"/>
        <v>571810.8064516118</v>
      </c>
    </row>
    <row r="37" spans="3:22" x14ac:dyDescent="0.3">
      <c r="C37" s="69">
        <v>45897</v>
      </c>
      <c r="D37" s="8" t="str">
        <f t="shared" si="0"/>
        <v>Thu</v>
      </c>
      <c r="E37" s="10">
        <f t="shared" si="4"/>
        <v>571810.8064516118</v>
      </c>
      <c r="F37" s="67">
        <f>IF($F$8="Ratable",$F$9/$AA$8, )</f>
        <v>1612.9032258064517</v>
      </c>
      <c r="G37" s="67">
        <f>IF(G$8="Ratable",G$9/$AA$8, )</f>
        <v>806.45161290322585</v>
      </c>
      <c r="H37" s="67">
        <f>IF(H$8="Ratable",H$9/$AA$8, )</f>
        <v>0</v>
      </c>
      <c r="I37" s="67">
        <f>IF(I$8="Ratable",I$9/$AA$8, )</f>
        <v>0</v>
      </c>
      <c r="J37" s="67">
        <f>IF(J$8="Ratable",J$9/$AA$8, )</f>
        <v>3064.516129032258</v>
      </c>
      <c r="K37" s="18">
        <f>IF(K$8="Ratable",K$9/$AA$8, )</f>
        <v>2419.3548387096776</v>
      </c>
      <c r="L37" s="67">
        <f>IF(L$8="Ratable",L$9/$AA$8, )</f>
        <v>1612.9032258064517</v>
      </c>
      <c r="M37" s="67">
        <f>IF(M$8="Ratable",M$9/$AA$8, )</f>
        <v>3225.8064516129034</v>
      </c>
      <c r="N37" s="67">
        <f>IF(N$8="Ratable",N$9/$AA$8, )</f>
        <v>645.16129032258061</v>
      </c>
      <c r="O37" s="67">
        <f>IF(O$8="Ratable",O$9/$AA$8, )</f>
        <v>2419.3548387096776</v>
      </c>
      <c r="P37" s="67">
        <f>IF(P$8="Ratable",P$9/$AA$8, )</f>
        <v>1612.9032258064517</v>
      </c>
      <c r="Q37" s="67">
        <f>IF(Q$8="Ratable",Q$9/$AA$8, )</f>
        <v>322.58064516129031</v>
      </c>
      <c r="R37" s="27">
        <f t="shared" si="1"/>
        <v>17741.93548387097</v>
      </c>
      <c r="S37" s="10">
        <f t="shared" si="5"/>
        <v>45000</v>
      </c>
      <c r="T37" s="67">
        <f t="shared" si="6"/>
        <v>60000</v>
      </c>
      <c r="U37" s="20">
        <f t="shared" si="2"/>
        <v>0.38709677419354843</v>
      </c>
      <c r="V37" s="70">
        <f t="shared" si="3"/>
        <v>574552.35483870853</v>
      </c>
    </row>
    <row r="38" spans="3:22" x14ac:dyDescent="0.3">
      <c r="C38" s="69">
        <v>45898</v>
      </c>
      <c r="D38" s="8" t="str">
        <f t="shared" si="0"/>
        <v>Fri</v>
      </c>
      <c r="E38" s="10">
        <f t="shared" si="4"/>
        <v>574552.35483870853</v>
      </c>
      <c r="F38" s="67">
        <f>IF($F$8="Ratable",$F$9/$AA$8, )</f>
        <v>1612.9032258064517</v>
      </c>
      <c r="G38" s="67">
        <f>IF(G$8="Ratable",G$9/$AA$8, )</f>
        <v>806.45161290322585</v>
      </c>
      <c r="H38" s="67">
        <f>IF(H$8="Ratable",H$9/$AA$8, )</f>
        <v>0</v>
      </c>
      <c r="I38" s="67">
        <f>IF(I$8="Ratable",I$9/$AA$8, )</f>
        <v>0</v>
      </c>
      <c r="J38" s="67">
        <f>IF(J$8="Ratable",J$9/$AA$8, )</f>
        <v>3064.516129032258</v>
      </c>
      <c r="K38" s="18">
        <f>IF(K$8="Ratable",K$9/$AA$8, )</f>
        <v>2419.3548387096776</v>
      </c>
      <c r="L38" s="67">
        <f>IF(L$8="Ratable",L$9/$AA$8, )</f>
        <v>1612.9032258064517</v>
      </c>
      <c r="M38" s="67">
        <f>IF(M$8="Ratable",M$9/$AA$8, )</f>
        <v>3225.8064516129034</v>
      </c>
      <c r="N38" s="67">
        <f>IF(N$8="Ratable",N$9/$AA$8, )</f>
        <v>645.16129032258061</v>
      </c>
      <c r="O38" s="67">
        <f>IF(O$8="Ratable",O$9/$AA$8, )</f>
        <v>2419.3548387096776</v>
      </c>
      <c r="P38" s="67">
        <f>IF(P$8="Ratable",P$9/$AA$8, )</f>
        <v>1612.9032258064517</v>
      </c>
      <c r="Q38" s="67">
        <f>IF(Q$8="Ratable",Q$9/$AA$8, )</f>
        <v>322.58064516129031</v>
      </c>
      <c r="R38" s="27">
        <f t="shared" si="1"/>
        <v>17741.93548387097</v>
      </c>
      <c r="S38" s="10">
        <f t="shared" si="5"/>
        <v>45000</v>
      </c>
      <c r="T38" s="67">
        <f t="shared" si="6"/>
        <v>60000</v>
      </c>
      <c r="U38" s="20">
        <f t="shared" si="2"/>
        <v>0.38709677419354843</v>
      </c>
      <c r="V38" s="70">
        <f t="shared" si="3"/>
        <v>577293.90322580526</v>
      </c>
    </row>
    <row r="39" spans="3:22" x14ac:dyDescent="0.3">
      <c r="C39" s="69">
        <v>45899</v>
      </c>
      <c r="D39" s="8" t="str">
        <f t="shared" si="0"/>
        <v>Sat</v>
      </c>
      <c r="E39" s="10">
        <f t="shared" si="4"/>
        <v>577293.90322580526</v>
      </c>
      <c r="F39" s="67">
        <f>IF($F$8="Ratable",$F$9/$AA$8, )</f>
        <v>1612.9032258064517</v>
      </c>
      <c r="G39" s="67">
        <f>IF(G$8="Ratable",G$9/$AA$8, )</f>
        <v>806.45161290322585</v>
      </c>
      <c r="H39" s="67">
        <f>IF(H$8="Ratable",H$9/$AA$8, )</f>
        <v>0</v>
      </c>
      <c r="I39" s="67">
        <f>IF(I$8="Ratable",I$9/$AA$8, )</f>
        <v>0</v>
      </c>
      <c r="J39" s="67">
        <f>IF(J$8="Ratable",J$9/$AA$8, )</f>
        <v>3064.516129032258</v>
      </c>
      <c r="K39" s="18">
        <f>IF(K$8="Ratable",K$9/$AA$8, )</f>
        <v>2419.3548387096776</v>
      </c>
      <c r="L39" s="67">
        <f>IF(L$8="Ratable",L$9/$AA$8, )</f>
        <v>1612.9032258064517</v>
      </c>
      <c r="M39" s="67">
        <f>IF(M$8="Ratable",M$9/$AA$8, )</f>
        <v>3225.8064516129034</v>
      </c>
      <c r="N39" s="67">
        <f>IF(N$8="Ratable",N$9/$AA$8, )</f>
        <v>645.16129032258061</v>
      </c>
      <c r="O39" s="67">
        <f>IF(O$8="Ratable",O$9/$AA$8, )</f>
        <v>2419.3548387096776</v>
      </c>
      <c r="P39" s="67">
        <f>IF(P$8="Ratable",P$9/$AA$8, )</f>
        <v>1612.9032258064517</v>
      </c>
      <c r="Q39" s="67">
        <f>IF(Q$8="Ratable",Q$9/$AA$8, )</f>
        <v>322.58064516129031</v>
      </c>
      <c r="R39" s="27">
        <f t="shared" si="1"/>
        <v>17741.93548387097</v>
      </c>
      <c r="S39" s="10">
        <f t="shared" si="5"/>
        <v>45000</v>
      </c>
      <c r="T39" s="67">
        <f t="shared" si="6"/>
        <v>60000</v>
      </c>
      <c r="U39" s="20">
        <f t="shared" si="2"/>
        <v>0.38709677419354843</v>
      </c>
      <c r="V39" s="70">
        <f t="shared" si="3"/>
        <v>580035.45161290199</v>
      </c>
    </row>
    <row r="40" spans="3:22" ht="15" thickBot="1" x14ac:dyDescent="0.35">
      <c r="C40" s="71">
        <v>45900</v>
      </c>
      <c r="D40" s="72" t="str">
        <f t="shared" si="0"/>
        <v>Sun</v>
      </c>
      <c r="E40" s="73">
        <f t="shared" si="4"/>
        <v>580035.45161290199</v>
      </c>
      <c r="F40" s="74">
        <f>IF($F$8="Ratable",$F$9/$AA$8, )</f>
        <v>1612.9032258064517</v>
      </c>
      <c r="G40" s="75">
        <f>IF(G$8="Ratable",G$9/$AA$8, )</f>
        <v>806.45161290322585</v>
      </c>
      <c r="H40" s="75">
        <f>IF(H$8="Ratable",H$9/$AA$8,H9 )</f>
        <v>10000</v>
      </c>
      <c r="I40" s="75">
        <f>IF(I$8="Ratable",I$9/$AA$8,I9 )</f>
        <v>40000</v>
      </c>
      <c r="J40" s="75">
        <f>IF(J$8="Ratable",J$9/$AA$8, )</f>
        <v>3064.516129032258</v>
      </c>
      <c r="K40" s="76">
        <f>IF(K$8="Ratable",K$9/$AA$8, )</f>
        <v>2419.3548387096776</v>
      </c>
      <c r="L40" s="75">
        <f>IF(L$8="Ratable",L$9/$AA$8, )</f>
        <v>1612.9032258064517</v>
      </c>
      <c r="M40" s="75">
        <f>IF(M$8="Ratable",M$9/$AA$8, )</f>
        <v>3225.8064516129034</v>
      </c>
      <c r="N40" s="75">
        <f>IF(N$8="Ratable",N$9/$AA$8, )</f>
        <v>645.16129032258061</v>
      </c>
      <c r="O40" s="75">
        <f>IF(O$8="Ratable",O$9/$AA$8, )</f>
        <v>2419.3548387096776</v>
      </c>
      <c r="P40" s="75">
        <f>IF(P$8="Ratable",P$9/$AA$8, )</f>
        <v>1612.9032258064517</v>
      </c>
      <c r="Q40" s="75">
        <f>IF(Q$8="Ratable",Q$9/$AA$8, )</f>
        <v>322.58064516129031</v>
      </c>
      <c r="R40" s="77">
        <f t="shared" si="1"/>
        <v>67741.93548387097</v>
      </c>
      <c r="S40" s="73">
        <f t="shared" si="5"/>
        <v>45000</v>
      </c>
      <c r="T40" s="74">
        <f t="shared" si="6"/>
        <v>60000</v>
      </c>
      <c r="U40" s="78">
        <f t="shared" si="2"/>
        <v>0.38709677419354843</v>
      </c>
      <c r="V40" s="79">
        <f t="shared" si="3"/>
        <v>632776.99999999872</v>
      </c>
    </row>
    <row r="41" spans="3:22" ht="15" thickBot="1" x14ac:dyDescent="0.35">
      <c r="E41" s="19" t="s">
        <v>36</v>
      </c>
      <c r="F41" s="19">
        <f>SUM(F10:F40)</f>
        <v>50000.000000000022</v>
      </c>
      <c r="G41" s="19">
        <f t="shared" ref="G41:U41" si="7">SUM(G10:G40)</f>
        <v>25000.000000000011</v>
      </c>
      <c r="H41" s="19">
        <f t="shared" si="7"/>
        <v>10000</v>
      </c>
      <c r="I41" s="19">
        <f t="shared" si="7"/>
        <v>40000</v>
      </c>
      <c r="J41" s="19">
        <f t="shared" si="7"/>
        <v>95000</v>
      </c>
      <c r="K41" s="19">
        <f t="shared" si="7"/>
        <v>74999.999999999971</v>
      </c>
      <c r="L41" s="19">
        <f t="shared" si="7"/>
        <v>50000.000000000022</v>
      </c>
      <c r="M41" s="19">
        <f t="shared" si="7"/>
        <v>100000.00000000004</v>
      </c>
      <c r="N41" s="19">
        <f t="shared" si="7"/>
        <v>20000.000000000004</v>
      </c>
      <c r="O41" s="19">
        <f t="shared" si="7"/>
        <v>74999.999999999971</v>
      </c>
      <c r="P41" s="19">
        <f t="shared" si="7"/>
        <v>50000.000000000022</v>
      </c>
      <c r="Q41" s="19">
        <f t="shared" si="7"/>
        <v>10000.000000000002</v>
      </c>
      <c r="R41" s="19">
        <f>SUM(R10:R40)</f>
        <v>600000</v>
      </c>
      <c r="S41" s="19">
        <f t="shared" si="7"/>
        <v>1394762</v>
      </c>
      <c r="T41" s="19">
        <f t="shared" si="7"/>
        <v>1861973</v>
      </c>
      <c r="U41" s="22">
        <f t="shared" si="7"/>
        <v>11.999999999999995</v>
      </c>
    </row>
    <row r="42" spans="3:22" ht="15" thickTop="1" x14ac:dyDescent="0.3">
      <c r="E42" s="11"/>
      <c r="F42" s="21" t="str">
        <f>IF(F9=F41,"Complete","Incomplete")</f>
        <v>Complete</v>
      </c>
      <c r="G42" s="21" t="str">
        <f t="shared" ref="G42:Q42" si="8">IF(G9=G41,"Complete","Incomplete")</f>
        <v>Complete</v>
      </c>
      <c r="H42" s="21" t="str">
        <f t="shared" si="8"/>
        <v>Complete</v>
      </c>
      <c r="I42" s="21" t="str">
        <f t="shared" si="8"/>
        <v>Complete</v>
      </c>
      <c r="J42" s="21" t="str">
        <f t="shared" si="8"/>
        <v>Complete</v>
      </c>
      <c r="K42" s="21" t="str">
        <f t="shared" si="8"/>
        <v>Complete</v>
      </c>
      <c r="L42" s="21" t="str">
        <f t="shared" si="8"/>
        <v>Complete</v>
      </c>
      <c r="M42" s="21" t="str">
        <f t="shared" si="8"/>
        <v>Complete</v>
      </c>
      <c r="N42" s="21" t="str">
        <f t="shared" si="8"/>
        <v>Complete</v>
      </c>
      <c r="O42" s="21" t="str">
        <f t="shared" si="8"/>
        <v>Complete</v>
      </c>
      <c r="P42" s="21" t="str">
        <f t="shared" si="8"/>
        <v>Complete</v>
      </c>
      <c r="Q42" s="21" t="str">
        <f t="shared" si="8"/>
        <v>Complete</v>
      </c>
      <c r="R42" s="21"/>
      <c r="S42" s="7"/>
      <c r="T42" s="7"/>
      <c r="U42" s="7"/>
    </row>
    <row r="43" spans="3:22" x14ac:dyDescent="0.3">
      <c r="E43" s="11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3:22" x14ac:dyDescent="0.3">
      <c r="E44" s="11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3:22" x14ac:dyDescent="0.3">
      <c r="E45" s="11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3:22" x14ac:dyDescent="0.3">
      <c r="E46" s="11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3:22" x14ac:dyDescent="0.3">
      <c r="E47" s="11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3:22" x14ac:dyDescent="0.3">
      <c r="E48" s="11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5:21" x14ac:dyDescent="0.3">
      <c r="E49" s="11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5:21" x14ac:dyDescent="0.3">
      <c r="E50" s="11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5:21" x14ac:dyDescent="0.3">
      <c r="E51" s="11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5:21" x14ac:dyDescent="0.3">
      <c r="E52" s="11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5:21" x14ac:dyDescent="0.3">
      <c r="E53" s="11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5:21" x14ac:dyDescent="0.3">
      <c r="E54" s="11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5:21" x14ac:dyDescent="0.3">
      <c r="E55" s="11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5:21" x14ac:dyDescent="0.3">
      <c r="E56" s="11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5:21" x14ac:dyDescent="0.3">
      <c r="E57" s="11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</sheetData>
  <mergeCells count="9">
    <mergeCell ref="C1:V4"/>
    <mergeCell ref="R5:R9"/>
    <mergeCell ref="AA8:AB8"/>
    <mergeCell ref="F5:K5"/>
    <mergeCell ref="L5:Q5"/>
    <mergeCell ref="C5:D9"/>
    <mergeCell ref="E5:E9"/>
    <mergeCell ref="V5:V9"/>
    <mergeCell ref="U5:U8"/>
  </mergeCells>
  <conditionalFormatting sqref="F42:R42">
    <cfRule type="containsText" dxfId="3" priority="4" operator="containsText" text="Complete">
      <formula>NOT(ISERROR(SEARCH("Complete",F42)))</formula>
    </cfRule>
  </conditionalFormatting>
  <conditionalFormatting sqref="C10:V40">
    <cfRule type="expression" dxfId="2" priority="1">
      <formula>$C10=TODAY()</formula>
    </cfRule>
  </conditionalFormatting>
  <conditionalFormatting sqref="E10:E40 V10:V40">
    <cfRule type="cellIs" dxfId="1" priority="5" operator="greaterThanOrEqual">
      <formula>$AA$6</formula>
    </cfRule>
  </conditionalFormatting>
  <conditionalFormatting sqref="V10:V40 E10:E40">
    <cfRule type="cellIs" dxfId="0" priority="7" operator="between">
      <formula>$AA$6</formula>
      <formula>$AB$6</formula>
    </cfRule>
  </conditionalFormatting>
  <pageMargins left="0.7" right="0.7" top="0.75" bottom="0.75" header="0.3" footer="0.3"/>
  <ignoredErrors>
    <ignoredError sqref="H4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Trevino</dc:creator>
  <cp:lastModifiedBy>Miguel Trevino</cp:lastModifiedBy>
  <dcterms:created xsi:type="dcterms:W3CDTF">2025-08-22T21:08:34Z</dcterms:created>
  <dcterms:modified xsi:type="dcterms:W3CDTF">2025-08-22T23:10:52Z</dcterms:modified>
</cp:coreProperties>
</file>