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parkhill/Projects/filmshit/app/static/files/"/>
    </mc:Choice>
  </mc:AlternateContent>
  <xr:revisionPtr revIDLastSave="0" documentId="13_ncr:1_{D785255C-E49E-0341-8033-A3AD3EFC1D21}" xr6:coauthVersionLast="47" xr6:coauthVersionMax="47" xr10:uidLastSave="{00000000-0000-0000-0000-000000000000}"/>
  <bookViews>
    <workbookView xWindow="920" yWindow="760" windowWidth="18240" windowHeight="16940" activeTab="2" xr2:uid="{8A7F18DC-24E6-E745-A8E3-D97E0FF6336F}"/>
  </bookViews>
  <sheets>
    <sheet name="DGA" sheetId="4" r:id="rId1"/>
    <sheet name="52" sheetId="5" r:id="rId2"/>
    <sheet name="600" sheetId="6" r:id="rId3"/>
    <sheet name="NU Art" sheetId="3" r:id="rId4"/>
    <sheet name="NU PA" sheetId="7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E17" i="7" s="1"/>
  <c r="E18" i="3"/>
  <c r="D18" i="3"/>
  <c r="D41" i="7"/>
  <c r="H33" i="6"/>
  <c r="G33" i="6"/>
  <c r="F33" i="6"/>
  <c r="F34" i="7" l="1"/>
  <c r="C41" i="7" l="1"/>
  <c r="E38" i="4"/>
  <c r="H46" i="5"/>
  <c r="G46" i="5"/>
  <c r="F46" i="5"/>
  <c r="E46" i="5"/>
  <c r="E33" i="6"/>
  <c r="D34" i="7"/>
  <c r="E34" i="7" s="1"/>
  <c r="C17" i="7"/>
  <c r="D10" i="7"/>
  <c r="E10" i="7" s="1"/>
  <c r="C17" i="6"/>
  <c r="C17" i="5"/>
  <c r="D17" i="5" s="1"/>
  <c r="E17" i="5" s="1"/>
  <c r="C53" i="5"/>
  <c r="D53" i="5" s="1"/>
  <c r="C18" i="3"/>
  <c r="C40" i="6"/>
  <c r="D7" i="6"/>
  <c r="D10" i="6" s="1"/>
  <c r="D46" i="5"/>
  <c r="D33" i="6"/>
  <c r="C45" i="4"/>
  <c r="D45" i="4" s="1"/>
  <c r="J42" i="4"/>
  <c r="H42" i="4"/>
  <c r="D38" i="4"/>
  <c r="I38" i="4" s="1"/>
  <c r="C20" i="4"/>
  <c r="D20" i="4" s="1"/>
  <c r="I17" i="4"/>
  <c r="G17" i="4"/>
  <c r="D13" i="4"/>
  <c r="E13" i="4" s="1"/>
  <c r="D11" i="3"/>
  <c r="E11" i="3" s="1"/>
  <c r="E41" i="7" l="1"/>
  <c r="E42" i="7" s="1"/>
  <c r="F10" i="7"/>
  <c r="G10" i="7"/>
  <c r="E18" i="7"/>
  <c r="E19" i="7" s="1"/>
  <c r="D18" i="7"/>
  <c r="D7" i="5"/>
  <c r="D10" i="5" s="1"/>
  <c r="F13" i="4"/>
  <c r="G13" i="4"/>
  <c r="H13" i="4"/>
  <c r="J13" i="4"/>
  <c r="E53" i="5"/>
  <c r="D54" i="5"/>
  <c r="D40" i="6"/>
  <c r="D41" i="6" s="1"/>
  <c r="H10" i="6"/>
  <c r="G10" i="6"/>
  <c r="F10" i="6"/>
  <c r="E10" i="6"/>
  <c r="D17" i="6"/>
  <c r="F17" i="5"/>
  <c r="E18" i="5"/>
  <c r="D18" i="5"/>
  <c r="E20" i="4"/>
  <c r="E21" i="4" s="1"/>
  <c r="E22" i="4" s="1"/>
  <c r="E45" i="4"/>
  <c r="D46" i="4"/>
  <c r="F38" i="4"/>
  <c r="G38" i="4"/>
  <c r="D21" i="4"/>
  <c r="H38" i="4"/>
  <c r="K38" i="4"/>
  <c r="G11" i="3"/>
  <c r="E19" i="3"/>
  <c r="D19" i="3"/>
  <c r="F11" i="3"/>
  <c r="F40" i="7" l="1"/>
  <c r="F41" i="7" s="1"/>
  <c r="D42" i="7"/>
  <c r="D43" i="7"/>
  <c r="E43" i="7"/>
  <c r="D19" i="7"/>
  <c r="F17" i="7"/>
  <c r="F18" i="7" s="1"/>
  <c r="F10" i="5"/>
  <c r="E10" i="5"/>
  <c r="E19" i="5" s="1"/>
  <c r="G10" i="5"/>
  <c r="H10" i="5"/>
  <c r="D55" i="5"/>
  <c r="F53" i="5"/>
  <c r="F54" i="5" s="1"/>
  <c r="F55" i="5" s="1"/>
  <c r="E54" i="5"/>
  <c r="E40" i="6"/>
  <c r="E17" i="6"/>
  <c r="D18" i="6"/>
  <c r="D19" i="5"/>
  <c r="F18" i="5"/>
  <c r="F19" i="5" s="1"/>
  <c r="D22" i="4"/>
  <c r="D47" i="4"/>
  <c r="F45" i="4"/>
  <c r="E46" i="4"/>
  <c r="E47" i="4" s="1"/>
  <c r="F20" i="4"/>
  <c r="F21" i="4" s="1"/>
  <c r="F22" i="4" s="1"/>
  <c r="D20" i="3"/>
  <c r="E20" i="3"/>
  <c r="F18" i="3"/>
  <c r="F42" i="7" l="1"/>
  <c r="F43" i="7" s="1"/>
  <c r="F19" i="7"/>
  <c r="G16" i="7"/>
  <c r="G17" i="7" s="1"/>
  <c r="G18" i="7" s="1"/>
  <c r="E55" i="5"/>
  <c r="F19" i="3"/>
  <c r="F20" i="3" s="1"/>
  <c r="G17" i="3"/>
  <c r="G18" i="3" s="1"/>
  <c r="G19" i="3" s="1"/>
  <c r="G20" i="3" s="1"/>
  <c r="G53" i="5"/>
  <c r="G54" i="5" s="1"/>
  <c r="G55" i="5" s="1"/>
  <c r="D42" i="6"/>
  <c r="F40" i="6"/>
  <c r="F41" i="6" s="1"/>
  <c r="F42" i="6" s="1"/>
  <c r="E41" i="6"/>
  <c r="E42" i="6" s="1"/>
  <c r="F17" i="6"/>
  <c r="F18" i="6"/>
  <c r="F19" i="6" s="1"/>
  <c r="D19" i="6"/>
  <c r="E18" i="6"/>
  <c r="E19" i="6" s="1"/>
  <c r="G17" i="5"/>
  <c r="G20" i="4"/>
  <c r="G45" i="4"/>
  <c r="F46" i="4"/>
  <c r="F47" i="4" s="1"/>
  <c r="G43" i="7" l="1"/>
  <c r="G49" i="7" s="1"/>
  <c r="J41" i="7"/>
  <c r="K41" i="7" s="1"/>
  <c r="G19" i="7"/>
  <c r="H19" i="7" s="1"/>
  <c r="H25" i="7" s="1"/>
  <c r="K17" i="7"/>
  <c r="L17" i="7" s="1"/>
  <c r="H52" i="5"/>
  <c r="H53" i="5"/>
  <c r="H54" i="5" s="1"/>
  <c r="G40" i="6"/>
  <c r="G17" i="6"/>
  <c r="H16" i="5"/>
  <c r="H17" i="5" s="1"/>
  <c r="G18" i="5"/>
  <c r="G19" i="5" s="1"/>
  <c r="H45" i="4"/>
  <c r="G46" i="4"/>
  <c r="H20" i="4"/>
  <c r="H21" i="4" s="1"/>
  <c r="H22" i="4" s="1"/>
  <c r="G21" i="4"/>
  <c r="H55" i="5" l="1"/>
  <c r="I55" i="5" s="1"/>
  <c r="I61" i="5" s="1"/>
  <c r="K53" i="5"/>
  <c r="L53" i="5" s="1"/>
  <c r="H39" i="6"/>
  <c r="H40" i="6" s="1"/>
  <c r="H41" i="6" s="1"/>
  <c r="H42" i="6" s="1"/>
  <c r="G41" i="6"/>
  <c r="H16" i="6"/>
  <c r="H17" i="6" s="1"/>
  <c r="H18" i="6" s="1"/>
  <c r="H19" i="6" s="1"/>
  <c r="G18" i="6"/>
  <c r="H18" i="5"/>
  <c r="H19" i="5" s="1"/>
  <c r="G47" i="4"/>
  <c r="I45" i="4"/>
  <c r="H46" i="4"/>
  <c r="H47" i="4" s="1"/>
  <c r="G22" i="4"/>
  <c r="I20" i="4"/>
  <c r="G42" i="6" l="1"/>
  <c r="I42" i="6" s="1"/>
  <c r="I48" i="6" s="1"/>
  <c r="K40" i="6"/>
  <c r="L40" i="6" s="1"/>
  <c r="G19" i="6"/>
  <c r="I19" i="6" s="1"/>
  <c r="I25" i="6" s="1"/>
  <c r="K17" i="6"/>
  <c r="L17" i="6" s="1"/>
  <c r="I21" i="4"/>
  <c r="I22" i="4" s="1"/>
  <c r="J19" i="4"/>
  <c r="J20" i="4" s="1"/>
  <c r="J21" i="4" s="1"/>
  <c r="J45" i="4"/>
  <c r="K44" i="4" s="1"/>
  <c r="I46" i="4"/>
  <c r="K17" i="5" l="1"/>
  <c r="L17" i="5" s="1"/>
  <c r="I19" i="5"/>
  <c r="I25" i="5" s="1"/>
  <c r="J22" i="4"/>
  <c r="K22" i="4" s="1"/>
  <c r="K28" i="4" s="1"/>
  <c r="N20" i="4"/>
  <c r="O20" i="4" s="1"/>
  <c r="I47" i="4"/>
  <c r="K45" i="4"/>
  <c r="K46" i="4" s="1"/>
  <c r="K47" i="4" s="1"/>
  <c r="J46" i="4"/>
  <c r="J47" i="4" s="1"/>
  <c r="K18" i="3"/>
  <c r="L18" i="3" s="1"/>
  <c r="N45" i="4" l="1"/>
  <c r="O45" i="4" s="1"/>
  <c r="L47" i="4"/>
  <c r="L53" i="4" s="1"/>
  <c r="H20" i="3"/>
  <c r="H26" i="3" s="1"/>
</calcChain>
</file>

<file path=xl/sharedStrings.xml><?xml version="1.0" encoding="utf-8"?>
<sst xmlns="http://schemas.openxmlformats.org/spreadsheetml/2006/main" count="312" uniqueCount="103">
  <si>
    <t>Day Rate</t>
  </si>
  <si>
    <t>Conversion</t>
  </si>
  <si>
    <t>hours</t>
  </si>
  <si>
    <t>Hourly Sums</t>
  </si>
  <si>
    <t>Hourly Rate</t>
  </si>
  <si>
    <t>Description</t>
  </si>
  <si>
    <t>Total</t>
  </si>
  <si>
    <t>DGA</t>
  </si>
  <si>
    <t>Multiplier</t>
  </si>
  <si>
    <t>18th Hr+</t>
  </si>
  <si>
    <t>17th Hr</t>
  </si>
  <si>
    <t>16th Hr</t>
  </si>
  <si>
    <t>15th Hr</t>
  </si>
  <si>
    <t>8 through 12</t>
  </si>
  <si>
    <t>per gauranteed</t>
  </si>
  <si>
    <t>Straight Time 8x 1.5x 9-12 Hrs</t>
  </si>
  <si>
    <t>15 Hrs double day (not compouned with hourlies)</t>
  </si>
  <si>
    <t>Multipliers differ for AICP vs Non AICP{</t>
  </si>
  <si>
    <t>Triple Day 17th Hour</t>
  </si>
  <si>
    <t>Hours Carried</t>
  </si>
  <si>
    <t>Hours Calculated</t>
  </si>
  <si>
    <t>Hours Checked</t>
  </si>
  <si>
    <t>◆</t>
  </si>
  <si>
    <t>RULES</t>
  </si>
  <si>
    <t>1st 8 Hours</t>
  </si>
  <si>
    <t>HR 13, 14</t>
  </si>
  <si>
    <t>FOR AICP Production Company</t>
  </si>
  <si>
    <t>DAY Sums</t>
  </si>
  <si>
    <t>Hours x Rule</t>
  </si>
  <si>
    <t>Computation</t>
  </si>
  <si>
    <t>INPUT: Hours Worked</t>
  </si>
  <si>
    <t>FOR NON-AICP Production Company</t>
  </si>
  <si>
    <t>HR 13</t>
  </si>
  <si>
    <t>HR 14</t>
  </si>
  <si>
    <t>1st AD Scale</t>
  </si>
  <si>
    <t>2nd AD Scale</t>
  </si>
  <si>
    <t>https://landing.capspayroll.com/hubfs/Labor%20Guide/DGACommercialRates2025_241127.pdf</t>
  </si>
  <si>
    <t>INPUT: Day Rate</t>
  </si>
  <si>
    <t>Local 52</t>
  </si>
  <si>
    <t>8 through 10</t>
  </si>
  <si>
    <t>Hrs 11, 12</t>
  </si>
  <si>
    <t>Hrs 13 - 18</t>
  </si>
  <si>
    <t>Hrs 18+</t>
  </si>
  <si>
    <t>Work in excess of 18 hours per day requires permission from Union</t>
  </si>
  <si>
    <t>https://www.iatselocal52.org/docs/contracts/AICP%20rates.pdf</t>
  </si>
  <si>
    <t>Sound Mixer</t>
  </si>
  <si>
    <t>Boom Operator/Recordist</t>
  </si>
  <si>
    <t>Sound / Video Playback Utility</t>
  </si>
  <si>
    <t>VTR / Video Playback</t>
  </si>
  <si>
    <t>Key Grip</t>
  </si>
  <si>
    <t>2nd Grip</t>
  </si>
  <si>
    <t>Grip</t>
  </si>
  <si>
    <t>Entry Level Grip</t>
  </si>
  <si>
    <t>Gaffer</t>
  </si>
  <si>
    <t>Generator Operator</t>
  </si>
  <si>
    <t>Best Boy Electrician</t>
  </si>
  <si>
    <t>Dimmer Operator</t>
  </si>
  <si>
    <t>Electrician</t>
  </si>
  <si>
    <t>Entry Level Electrician</t>
  </si>
  <si>
    <t>Property Master</t>
  </si>
  <si>
    <t>2nd Prop</t>
  </si>
  <si>
    <t>3rd Prop</t>
  </si>
  <si>
    <t>Set Decorator</t>
  </si>
  <si>
    <t>Lead Set Dresser</t>
  </si>
  <si>
    <t>Set Dresser</t>
  </si>
  <si>
    <t>Special FX Foreperson</t>
  </si>
  <si>
    <t>Special Effects</t>
  </si>
  <si>
    <t>Carpenter</t>
  </si>
  <si>
    <t>Propmaker Foreperson</t>
  </si>
  <si>
    <t>Propmaker</t>
  </si>
  <si>
    <t>First Aid (1st hire, addtl have negotiable rates)</t>
  </si>
  <si>
    <t>Dayrate</t>
  </si>
  <si>
    <t>Local 600 (International) NE</t>
  </si>
  <si>
    <t>Hrs 13 - 15</t>
  </si>
  <si>
    <t>Input by Scale</t>
  </si>
  <si>
    <t>Director of Photography</t>
  </si>
  <si>
    <t>Camera Operator</t>
  </si>
  <si>
    <t>Crane Operator</t>
  </si>
  <si>
    <t>Crane Tech</t>
  </si>
  <si>
    <t>1st Camera Assistant</t>
  </si>
  <si>
    <t>2nd Camera Assistant</t>
  </si>
  <si>
    <t>Camera Loader / Utility</t>
  </si>
  <si>
    <t>Digital Imaging Technician</t>
  </si>
  <si>
    <t>Still Photographer</t>
  </si>
  <si>
    <t>Positions</t>
  </si>
  <si>
    <t>Day Rates</t>
  </si>
  <si>
    <t>Input by Rate</t>
  </si>
  <si>
    <t>Local 600</t>
  </si>
  <si>
    <t>INPUT: Role</t>
  </si>
  <si>
    <t>12 through 14</t>
  </si>
  <si>
    <t>Hr 14+</t>
  </si>
  <si>
    <t>Non-Union Art</t>
  </si>
  <si>
    <t>Subject to negotiation, etc,.</t>
  </si>
  <si>
    <t>Job</t>
  </si>
  <si>
    <r>
      <rPr>
        <b/>
        <sz val="12"/>
        <color theme="1"/>
        <rFont val="Calibri"/>
        <family val="2"/>
        <scheme val="minor"/>
      </rPr>
      <t>INPUT</t>
    </r>
    <r>
      <rPr>
        <sz val="12"/>
        <color theme="1"/>
        <rFont val="Calibri"/>
        <family val="2"/>
        <scheme val="minor"/>
      </rPr>
      <t>: Hours Worked</t>
    </r>
  </si>
  <si>
    <r>
      <t>INPUT</t>
    </r>
    <r>
      <rPr>
        <sz val="12"/>
        <color rgb="FF000000"/>
        <rFont val="Calibri"/>
        <family val="2"/>
        <scheme val="minor"/>
      </rPr>
      <t>: Hours Worked</t>
    </r>
  </si>
  <si>
    <t>PAs</t>
  </si>
  <si>
    <t>Standard PA</t>
  </si>
  <si>
    <t>12 Hr deal</t>
  </si>
  <si>
    <t>Canadian PA</t>
  </si>
  <si>
    <t>1st 12 Hours</t>
  </si>
  <si>
    <t>14+</t>
  </si>
  <si>
    <t>Hourly is straightforward. Dayrate / divided by hours. ACCP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</si>
</sst>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 (Body)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8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/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2" borderId="6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5" borderId="8" xfId="0" applyNumberFormat="1" applyFill="1" applyBorder="1" applyAlignment="1">
      <alignment horizontal="left" shrinkToFit="1"/>
    </xf>
    <xf numFmtId="164" fontId="2" fillId="5" borderId="10" xfId="0" applyNumberFormat="1" applyFont="1" applyFill="1" applyBorder="1" applyAlignment="1">
      <alignment horizontal="left"/>
    </xf>
    <xf numFmtId="164" fontId="2" fillId="5" borderId="9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  <xf numFmtId="164" fontId="0" fillId="5" borderId="10" xfId="0" applyNumberFormat="1" applyFill="1" applyBorder="1" applyAlignment="1">
      <alignment horizontal="left" shrinkToFit="1"/>
    </xf>
    <xf numFmtId="164" fontId="3" fillId="5" borderId="10" xfId="0" applyNumberFormat="1" applyFont="1" applyFill="1" applyBorder="1" applyAlignment="1">
      <alignment horizontal="left"/>
    </xf>
    <xf numFmtId="164" fontId="0" fillId="7" borderId="11" xfId="0" applyNumberFormat="1" applyFill="1" applyBorder="1" applyAlignment="1">
      <alignment horizontal="left"/>
    </xf>
    <xf numFmtId="164" fontId="0" fillId="7" borderId="12" xfId="0" applyNumberFormat="1" applyFill="1" applyBorder="1" applyAlignment="1">
      <alignment horizontal="left"/>
    </xf>
    <xf numFmtId="164" fontId="0" fillId="7" borderId="13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6" xfId="0" applyNumberFormat="1" applyBorder="1" applyAlignment="1">
      <alignment horizontal="left" shrinkToFit="1"/>
    </xf>
    <xf numFmtId="164" fontId="2" fillId="0" borderId="6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0" fillId="0" borderId="0" xfId="0" applyNumberFormat="1" applyAlignment="1">
      <alignment horizontal="left" shrinkToFit="1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2" borderId="3" xfId="0" applyNumberFormat="1" applyFill="1" applyBorder="1" applyAlignment="1">
      <alignment horizontal="left" shrinkToFit="1"/>
    </xf>
    <xf numFmtId="164" fontId="2" fillId="2" borderId="3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9" xfId="0" applyNumberFormat="1" applyFill="1" applyBorder="1" applyAlignment="1">
      <alignment horizontal="left"/>
    </xf>
    <xf numFmtId="0" fontId="4" fillId="0" borderId="0" xfId="0" applyFont="1"/>
    <xf numFmtId="0" fontId="6" fillId="0" borderId="0" xfId="0" applyFont="1"/>
    <xf numFmtId="0" fontId="4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0" borderId="14" xfId="0" applyNumberFormat="1" applyBorder="1" applyAlignment="1">
      <alignment horizontal="left"/>
    </xf>
    <xf numFmtId="0" fontId="0" fillId="0" borderId="15" xfId="0" applyBorder="1"/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7" xfId="0" applyBorder="1"/>
    <xf numFmtId="49" fontId="2" fillId="5" borderId="10" xfId="0" applyNumberFormat="1" applyFont="1" applyFill="1" applyBorder="1" applyAlignment="1">
      <alignment horizontal="left"/>
    </xf>
    <xf numFmtId="49" fontId="3" fillId="5" borderId="10" xfId="0" applyNumberFormat="1" applyFont="1" applyFill="1" applyBorder="1" applyAlignment="1">
      <alignment horizontal="left"/>
    </xf>
    <xf numFmtId="49" fontId="2" fillId="5" borderId="9" xfId="0" applyNumberFormat="1" applyFont="1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64" fontId="0" fillId="2" borderId="16" xfId="0" applyNumberFormat="1" applyFill="1" applyBorder="1" applyAlignment="1">
      <alignment horizontal="left" shrinkToFit="1"/>
    </xf>
    <xf numFmtId="164" fontId="2" fillId="2" borderId="16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/>
    </xf>
    <xf numFmtId="164" fontId="0" fillId="2" borderId="16" xfId="0" applyNumberFormat="1" applyFill="1" applyBorder="1" applyAlignment="1">
      <alignment horizontal="left"/>
    </xf>
    <xf numFmtId="164" fontId="0" fillId="2" borderId="17" xfId="0" applyNumberFormat="1" applyFill="1" applyBorder="1" applyAlignment="1">
      <alignment horizontal="left"/>
    </xf>
    <xf numFmtId="164" fontId="2" fillId="2" borderId="17" xfId="0" applyNumberFormat="1" applyFont="1" applyFill="1" applyBorder="1" applyAlignment="1">
      <alignment horizontal="left"/>
    </xf>
    <xf numFmtId="0" fontId="4" fillId="0" borderId="2" xfId="0" applyFont="1" applyBorder="1"/>
    <xf numFmtId="164" fontId="0" fillId="0" borderId="3" xfId="0" applyNumberForma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0" fillId="0" borderId="14" xfId="0" applyBorder="1"/>
    <xf numFmtId="0" fontId="0" fillId="0" borderId="5" xfId="0" applyBorder="1"/>
    <xf numFmtId="164" fontId="0" fillId="0" borderId="6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6" xfId="1" applyBorder="1"/>
    <xf numFmtId="0" fontId="0" fillId="0" borderId="2" xfId="0" applyBorder="1"/>
    <xf numFmtId="0" fontId="4" fillId="0" borderId="3" xfId="0" applyFont="1" applyBorder="1" applyAlignment="1">
      <alignment horizontal="right"/>
    </xf>
    <xf numFmtId="164" fontId="0" fillId="3" borderId="9" xfId="0" applyNumberFormat="1" applyFill="1" applyBorder="1" applyAlignment="1">
      <alignment horizontal="left"/>
    </xf>
    <xf numFmtId="164" fontId="0" fillId="2" borderId="18" xfId="0" applyNumberFormat="1" applyFill="1" applyBorder="1" applyAlignment="1">
      <alignment horizontal="left"/>
    </xf>
    <xf numFmtId="2" fontId="0" fillId="2" borderId="9" xfId="0" applyNumberFormat="1" applyFill="1" applyBorder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1" applyFill="1" applyBorder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2" fontId="0" fillId="0" borderId="0" xfId="0" applyNumberFormat="1"/>
    <xf numFmtId="2" fontId="2" fillId="5" borderId="10" xfId="0" applyNumberFormat="1" applyFont="1" applyFill="1" applyBorder="1" applyAlignment="1">
      <alignment horizontal="left"/>
    </xf>
    <xf numFmtId="2" fontId="3" fillId="5" borderId="10" xfId="0" applyNumberFormat="1" applyFont="1" applyFill="1" applyBorder="1" applyAlignment="1">
      <alignment horizontal="left"/>
    </xf>
    <xf numFmtId="4" fontId="0" fillId="0" borderId="0" xfId="0" applyNumberFormat="1"/>
    <xf numFmtId="0" fontId="4" fillId="0" borderId="14" xfId="0" applyFont="1" applyBorder="1"/>
    <xf numFmtId="0" fontId="7" fillId="0" borderId="0" xfId="0" applyFont="1"/>
    <xf numFmtId="0" fontId="8" fillId="0" borderId="0" xfId="0" applyFont="1"/>
    <xf numFmtId="164" fontId="1" fillId="0" borderId="14" xfId="0" applyNumberFormat="1" applyFont="1" applyBorder="1" applyAlignment="1">
      <alignment horizontal="left"/>
    </xf>
    <xf numFmtId="164" fontId="4" fillId="9" borderId="19" xfId="0" applyNumberFormat="1" applyFont="1" applyFill="1" applyBorder="1" applyAlignment="1">
      <alignment horizontal="left"/>
    </xf>
    <xf numFmtId="164" fontId="0" fillId="10" borderId="22" xfId="0" applyNumberFormat="1" applyFill="1" applyBorder="1" applyAlignment="1">
      <alignment horizontal="left"/>
    </xf>
    <xf numFmtId="164" fontId="0" fillId="10" borderId="21" xfId="0" applyNumberFormat="1" applyFill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2" borderId="14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left" shrinkToFit="1"/>
    </xf>
    <xf numFmtId="0" fontId="0" fillId="9" borderId="19" xfId="0" applyFill="1" applyBorder="1"/>
    <xf numFmtId="164" fontId="0" fillId="9" borderId="24" xfId="0" applyNumberFormat="1" applyFill="1" applyBorder="1" applyAlignment="1">
      <alignment horizontal="left"/>
    </xf>
    <xf numFmtId="164" fontId="0" fillId="8" borderId="20" xfId="0" applyNumberFormat="1" applyFill="1" applyBorder="1" applyAlignment="1">
      <alignment horizontal="left" shrinkToFit="1"/>
    </xf>
    <xf numFmtId="164" fontId="0" fillId="0" borderId="25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10" fillId="0" borderId="0" xfId="0" applyFont="1"/>
    <xf numFmtId="164" fontId="4" fillId="0" borderId="2" xfId="0" applyNumberFormat="1" applyFont="1" applyBorder="1" applyAlignment="1">
      <alignment horizontal="left"/>
    </xf>
    <xf numFmtId="0" fontId="11" fillId="11" borderId="19" xfId="0" applyFont="1" applyFill="1" applyBorder="1"/>
    <xf numFmtId="164" fontId="1" fillId="11" borderId="24" xfId="0" applyNumberFormat="1" applyFont="1" applyFill="1" applyBorder="1" applyAlignment="1">
      <alignment horizontal="left"/>
    </xf>
    <xf numFmtId="164" fontId="1" fillId="12" borderId="20" xfId="0" applyNumberFormat="1" applyFont="1" applyFill="1" applyBorder="1" applyAlignment="1">
      <alignment horizontal="left" shrinkToFit="1"/>
    </xf>
    <xf numFmtId="164" fontId="12" fillId="0" borderId="0" xfId="0" applyNumberFormat="1" applyFont="1" applyAlignment="1">
      <alignment horizontal="left"/>
    </xf>
    <xf numFmtId="164" fontId="4" fillId="9" borderId="26" xfId="0" applyNumberFormat="1" applyFont="1" applyFill="1" applyBorder="1" applyAlignment="1">
      <alignment horizontal="left"/>
    </xf>
    <xf numFmtId="164" fontId="0" fillId="0" borderId="27" xfId="0" applyNumberFormat="1" applyBorder="1" applyAlignment="1">
      <alignment horizontal="left"/>
    </xf>
    <xf numFmtId="164" fontId="4" fillId="9" borderId="28" xfId="0" applyNumberFormat="1" applyFont="1" applyFill="1" applyBorder="1" applyAlignment="1">
      <alignment horizontal="left"/>
    </xf>
    <xf numFmtId="0" fontId="11" fillId="11" borderId="24" xfId="0" applyFont="1" applyFill="1" applyBorder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(Body)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52'!B7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600'!B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1412430</xdr:colOff>
      <xdr:row>5</xdr:row>
      <xdr:rowOff>154299</xdr:rowOff>
    </xdr:from>
    <xdr:to>
      <xdr:col>2</xdr:col>
      <xdr:colOff>22670</xdr:colOff>
      <xdr:row>6</xdr:row>
      <xdr:rowOff>131155</xdr:rowOff>
    </xdr:to>
    <xdr:pic>
      <xdr:nvPicPr>
        <xdr:cNvPr id="3" name="Picture 2">
          <a:hlinkClick xmlns:r="http://schemas.openxmlformats.org/officeDocument/2006/relationships" r:id="rId1" tooltip="Select Cell for Dropdown"/>
          <a:extLst>
            <a:ext uri="{FF2B5EF4-FFF2-40B4-BE49-F238E27FC236}">
              <a16:creationId xmlns:a16="http://schemas.microsoft.com/office/drawing/2014/main" id="{D1251692-111B-814A-7F29-C6D81762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3271" y="1542991"/>
          <a:ext cx="1651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1109133</xdr:colOff>
      <xdr:row>5</xdr:row>
      <xdr:rowOff>143934</xdr:rowOff>
    </xdr:from>
    <xdr:to>
      <xdr:col>2</xdr:col>
      <xdr:colOff>50800</xdr:colOff>
      <xdr:row>6</xdr:row>
      <xdr:rowOff>50800</xdr:rowOff>
    </xdr:to>
    <xdr:pic>
      <xdr:nvPicPr>
        <xdr:cNvPr id="3" name="Picture 2">
          <a:hlinkClick xmlns:r="http://schemas.openxmlformats.org/officeDocument/2006/relationships" r:id="rId1" tooltip="Click cell for dropdown"/>
          <a:extLst>
            <a:ext uri="{FF2B5EF4-FFF2-40B4-BE49-F238E27FC236}">
              <a16:creationId xmlns:a16="http://schemas.microsoft.com/office/drawing/2014/main" id="{498A4144-9E72-EF94-181B-F860D1831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9933" y="1532467"/>
          <a:ext cx="127000" cy="12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E0B8F-801B-5D47-8FBE-087067828F77}" name="Table2" displayName="Table2" ref="B4:C5" headerRowCount="0" totalsRowShown="0" tableBorderDxfId="6">
  <tableColumns count="2">
    <tableColumn id="1" xr3:uid="{F78C2F98-608F-B149-AD5F-4BD60242064E}" name="Column1" headerRowDxfId="5" dataDxfId="4"/>
    <tableColumn id="2" xr3:uid="{78FE3F42-B3FE-B249-9B9C-D001CF0412E6}" name="Column2" headerRowDxfId="3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48EAA-D293-B945-9CA0-533E40616D1F}" name="Local52" displayName="Local52" ref="M11:N37" totalsRowShown="0">
  <autoFilter ref="M11:N37" xr:uid="{34248EAA-D293-B945-9CA0-533E40616D1F}"/>
  <tableColumns count="2">
    <tableColumn id="1" xr3:uid="{F675EB13-A4B0-8548-AFD6-79BAA706B13E}" name="Job"/>
    <tableColumn id="2" xr3:uid="{F6EBA29B-012D-6343-BC5B-544EC0AF8DB6}" name="Dayr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F8D89A-A246-C545-AAEE-4C28ECCA0C0C}" name="Local600" displayName="Local600" ref="M14:N23" totalsRowShown="0" headerRowDxfId="1">
  <autoFilter ref="M14:N23" xr:uid="{12F8D89A-A246-C545-AAEE-4C28ECCA0C0C}"/>
  <tableColumns count="2">
    <tableColumn id="1" xr3:uid="{745F75A3-48FC-0948-8F19-B75F2DEE7E72}" name="Positions" dataDxfId="0"/>
    <tableColumn id="2" xr3:uid="{0E672AAA-9463-DE40-9BA0-9DF9DFD5D30F}" name="Day Ra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anding.capspayroll.com/hubfs/Labor%20Guide/DGACommercialRates2025_241127.pdf" TargetMode="External"/><Relationship Id="rId1" Type="http://schemas.openxmlformats.org/officeDocument/2006/relationships/hyperlink" Target="https://landing.capspayroll.com/hubfs/Labor%20Guide/DGACommercialRates2025_24112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atselocal52.org/docs/contracts/AICP%20rates.pdf" TargetMode="External"/><Relationship Id="rId1" Type="http://schemas.openxmlformats.org/officeDocument/2006/relationships/hyperlink" Target="https://www.iatselocal52.org/docs/contracts/AICP%20rates.pdf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iatselocal52.org/docs/contracts/AICP%20rates.pdf" TargetMode="External"/><Relationship Id="rId1" Type="http://schemas.openxmlformats.org/officeDocument/2006/relationships/hyperlink" Target="https://www.iatselocal52.org/docs/contracts/AICP%20rates.pdf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559-FF40-B046-ABD2-A46EE8951CC1}">
  <dimension ref="A2:R57"/>
  <sheetViews>
    <sheetView workbookViewId="0"/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9.6640625" bestFit="1" customWidth="1"/>
    <col min="7" max="7" width="12.1640625" bestFit="1" customWidth="1"/>
    <col min="8" max="8" width="13.5" customWidth="1"/>
    <col min="9" max="9" width="10.6640625" bestFit="1" customWidth="1"/>
    <col min="10" max="10" width="12.33203125" customWidth="1"/>
    <col min="13" max="13" width="14.1640625" customWidth="1"/>
    <col min="14" max="14" width="6.33203125" bestFit="1" customWidth="1"/>
    <col min="18" max="18" width="49.6640625" customWidth="1"/>
  </cols>
  <sheetData>
    <row r="2" spans="1:18" ht="37" x14ac:dyDescent="0.45">
      <c r="B2" s="78" t="s">
        <v>7</v>
      </c>
    </row>
    <row r="4" spans="1:18" x14ac:dyDescent="0.2">
      <c r="B4" s="33" t="s">
        <v>34</v>
      </c>
      <c r="C4" s="60">
        <v>1236</v>
      </c>
    </row>
    <row r="5" spans="1:18" x14ac:dyDescent="0.2">
      <c r="B5" s="33" t="s">
        <v>35</v>
      </c>
      <c r="C5" s="60">
        <v>725</v>
      </c>
    </row>
    <row r="6" spans="1:18" x14ac:dyDescent="0.2">
      <c r="B6" s="33"/>
      <c r="C6" s="60"/>
    </row>
    <row r="7" spans="1:18" ht="24" x14ac:dyDescent="0.3">
      <c r="A7" s="92" t="s">
        <v>86</v>
      </c>
      <c r="B7" s="33"/>
      <c r="C7" s="60"/>
    </row>
    <row r="8" spans="1:18" ht="17" thickBot="1" x14ac:dyDescent="0.25"/>
    <row r="9" spans="1:18" ht="18" thickTop="1" thickBot="1" x14ac:dyDescent="0.25">
      <c r="A9" s="53"/>
      <c r="B9" s="54"/>
      <c r="C9" s="80" t="s">
        <v>37</v>
      </c>
      <c r="D9" s="90">
        <v>1236.83</v>
      </c>
      <c r="E9" s="54" t="s">
        <v>14</v>
      </c>
      <c r="F9" s="54">
        <v>12</v>
      </c>
      <c r="G9" s="54" t="s">
        <v>2</v>
      </c>
      <c r="H9" s="91" t="s">
        <v>31</v>
      </c>
      <c r="I9" s="54"/>
      <c r="J9" s="54"/>
      <c r="K9" s="36"/>
      <c r="L9" s="36"/>
      <c r="M9" s="35" t="s">
        <v>23</v>
      </c>
      <c r="N9" s="36" t="s">
        <v>22</v>
      </c>
      <c r="O9" s="36" t="s">
        <v>15</v>
      </c>
      <c r="P9" s="36"/>
      <c r="Q9" s="36"/>
      <c r="R9" s="37"/>
    </row>
    <row r="10" spans="1:18" ht="17" thickTop="1" x14ac:dyDescent="0.2">
      <c r="A10" s="79" t="s">
        <v>7</v>
      </c>
      <c r="B10" s="2"/>
      <c r="C10" s="1" t="s">
        <v>1</v>
      </c>
      <c r="D10" s="1">
        <v>14</v>
      </c>
      <c r="E10" s="1"/>
      <c r="F10" s="1"/>
      <c r="G10" s="1"/>
      <c r="H10" s="1"/>
      <c r="I10" s="1"/>
      <c r="J10" s="1"/>
      <c r="K10" s="1"/>
      <c r="L10" s="1"/>
      <c r="M10" s="38"/>
      <c r="N10" t="s">
        <v>22</v>
      </c>
      <c r="O10" t="s">
        <v>16</v>
      </c>
      <c r="R10" s="39"/>
    </row>
    <row r="11" spans="1:18" x14ac:dyDescent="0.2">
      <c r="A11" s="56"/>
      <c r="K11" s="1"/>
      <c r="L11" s="1"/>
      <c r="M11" s="38"/>
      <c r="N11" t="s">
        <v>22</v>
      </c>
      <c r="O11" t="s">
        <v>17</v>
      </c>
      <c r="R11" s="39"/>
    </row>
    <row r="12" spans="1:18" ht="17" thickBot="1" x14ac:dyDescent="0.25">
      <c r="A12" s="56"/>
      <c r="B12" s="2"/>
      <c r="E12" s="1"/>
      <c r="F12" s="1"/>
      <c r="G12" s="1"/>
      <c r="H12" s="1"/>
      <c r="I12" s="1"/>
      <c r="J12" s="1"/>
      <c r="K12" s="1"/>
      <c r="L12" s="1"/>
      <c r="M12" s="38"/>
      <c r="N12" t="s">
        <v>22</v>
      </c>
      <c r="O12" t="s">
        <v>18</v>
      </c>
      <c r="R12" s="39"/>
    </row>
    <row r="13" spans="1:18" ht="17" thickBot="1" x14ac:dyDescent="0.25">
      <c r="A13" s="56"/>
      <c r="B13" s="1"/>
      <c r="C13" s="30" t="s">
        <v>4</v>
      </c>
      <c r="D13" s="31">
        <f>SUM(D9/D10)</f>
        <v>88.344999999999999</v>
      </c>
      <c r="E13" s="31">
        <f>SUM($D$13*E15)</f>
        <v>132.51749999999998</v>
      </c>
      <c r="F13" s="31">
        <f>SUM($D$13*F15)</f>
        <v>154.60374999999999</v>
      </c>
      <c r="G13" s="31">
        <f>SUM($D$13*G15)</f>
        <v>206.10888500000001</v>
      </c>
      <c r="H13" s="31">
        <f>SUM($D$13*H15)</f>
        <v>699.69240000000002</v>
      </c>
      <c r="I13" s="31"/>
      <c r="J13" s="32">
        <f>SUM($D$13*J15)</f>
        <v>1236.83</v>
      </c>
      <c r="K13" s="1"/>
      <c r="L13" s="1"/>
      <c r="M13" s="40"/>
      <c r="N13" s="41" t="s">
        <v>22</v>
      </c>
      <c r="O13" s="61" t="s">
        <v>36</v>
      </c>
      <c r="P13" s="41"/>
      <c r="Q13" s="41"/>
      <c r="R13" s="42"/>
    </row>
    <row r="14" spans="1:18" ht="17" thickBot="1" x14ac:dyDescent="0.25">
      <c r="A14" s="56"/>
      <c r="B14" s="7" t="s">
        <v>5</v>
      </c>
      <c r="C14" s="13"/>
      <c r="D14" s="43" t="s">
        <v>24</v>
      </c>
      <c r="E14" s="44" t="s">
        <v>13</v>
      </c>
      <c r="F14" s="43" t="s">
        <v>25</v>
      </c>
      <c r="G14" s="43" t="s">
        <v>12</v>
      </c>
      <c r="H14" s="43" t="s">
        <v>11</v>
      </c>
      <c r="I14" s="43" t="s">
        <v>10</v>
      </c>
      <c r="J14" s="45" t="s">
        <v>9</v>
      </c>
      <c r="K14" s="59" t="s">
        <v>6</v>
      </c>
      <c r="L14" s="1"/>
      <c r="M14" s="1"/>
      <c r="R14" s="39"/>
    </row>
    <row r="15" spans="1:18" ht="17" thickBot="1" x14ac:dyDescent="0.25">
      <c r="A15" s="56"/>
      <c r="B15" s="7" t="s">
        <v>8</v>
      </c>
      <c r="C15" s="13"/>
      <c r="D15" s="8">
        <v>1</v>
      </c>
      <c r="E15" s="14">
        <v>1.5</v>
      </c>
      <c r="F15" s="8">
        <v>1.75</v>
      </c>
      <c r="G15" s="8">
        <v>2.3330000000000002</v>
      </c>
      <c r="H15" s="8">
        <v>7.92</v>
      </c>
      <c r="I15" s="8">
        <v>0</v>
      </c>
      <c r="J15" s="9">
        <v>14</v>
      </c>
      <c r="K15" s="1"/>
      <c r="L15" s="1"/>
      <c r="M15" s="1"/>
      <c r="R15" s="39"/>
    </row>
    <row r="16" spans="1:18" ht="17" thickBot="1" x14ac:dyDescent="0.25">
      <c r="A16" s="56"/>
      <c r="B16" s="23"/>
      <c r="C16" s="23"/>
      <c r="D16" s="24"/>
      <c r="E16" s="25"/>
      <c r="F16" s="24"/>
      <c r="H16" s="24"/>
      <c r="J16" s="24"/>
      <c r="K16" s="1"/>
      <c r="L16" s="1"/>
      <c r="M16" s="1"/>
      <c r="R16" s="39"/>
    </row>
    <row r="17" spans="1:18" ht="18" thickTop="1" thickBot="1" x14ac:dyDescent="0.25">
      <c r="A17" s="94" t="s">
        <v>95</v>
      </c>
      <c r="B17" s="95"/>
      <c r="C17" s="96">
        <v>13</v>
      </c>
      <c r="D17" s="24"/>
      <c r="E17" s="25"/>
      <c r="F17" s="24"/>
      <c r="G17" s="97" t="str">
        <f>"+DAY"</f>
        <v>+DAY</v>
      </c>
      <c r="H17" s="24"/>
      <c r="I17" s="97" t="str">
        <f>"+DAY"</f>
        <v>+DAY</v>
      </c>
      <c r="J17" s="24"/>
      <c r="K17" s="1"/>
      <c r="L17" s="1"/>
      <c r="M17" s="1"/>
      <c r="R17" s="39"/>
    </row>
    <row r="18" spans="1:18" ht="17" thickTop="1" x14ac:dyDescent="0.2">
      <c r="A18" s="56"/>
      <c r="B18" s="46" t="s">
        <v>29</v>
      </c>
      <c r="C18" s="26"/>
      <c r="D18" s="27"/>
      <c r="E18" s="28"/>
      <c r="F18" s="27"/>
      <c r="G18" s="27"/>
      <c r="H18" s="27"/>
      <c r="I18" s="27"/>
      <c r="J18" s="29"/>
      <c r="K18" s="1"/>
      <c r="L18" s="1"/>
      <c r="M18" s="1"/>
      <c r="R18" s="39"/>
    </row>
    <row r="19" spans="1:18" ht="17" thickBot="1" x14ac:dyDescent="0.25">
      <c r="A19" s="56"/>
      <c r="B19" s="65" t="s">
        <v>28</v>
      </c>
      <c r="C19" s="47"/>
      <c r="D19" s="48">
        <v>8</v>
      </c>
      <c r="E19" s="49">
        <v>4</v>
      </c>
      <c r="F19" s="48">
        <v>2</v>
      </c>
      <c r="G19" s="48">
        <v>1</v>
      </c>
      <c r="H19" s="48">
        <v>1</v>
      </c>
      <c r="I19" s="48">
        <v>1</v>
      </c>
      <c r="J19" s="52">
        <f>I20</f>
        <v>0</v>
      </c>
      <c r="K19" s="1"/>
      <c r="L19" s="1"/>
      <c r="M19" s="1"/>
      <c r="R19" s="39"/>
    </row>
    <row r="20" spans="1:18" ht="17" thickBot="1" x14ac:dyDescent="0.25">
      <c r="A20" s="56"/>
      <c r="B20" s="65" t="s">
        <v>19</v>
      </c>
      <c r="C20" s="50">
        <f>IF(AND(ISNUMBER(C17), C17&gt;0), IF(C17&gt;F9, CEILING(C17,1), F9), "")</f>
        <v>13</v>
      </c>
      <c r="D20" s="50">
        <f>IF(C20&lt;&gt;"", C20 - D19, "")</f>
        <v>5</v>
      </c>
      <c r="E20" s="50">
        <f>IF(D20&lt;&gt;"", D20 - E19, "")</f>
        <v>1</v>
      </c>
      <c r="F20" s="50">
        <f>IF(E20&lt;&gt;"", MAX(0, E20 - F19), "")</f>
        <v>0</v>
      </c>
      <c r="G20" s="50">
        <f>IF(F20&lt;&gt;"", MAX(0, F20 - G19), "")</f>
        <v>0</v>
      </c>
      <c r="H20" s="50">
        <f>IF(G20&lt;&gt;"", MAX(0, G20 - H19), "")</f>
        <v>0</v>
      </c>
      <c r="I20" s="50">
        <f>IF(H20&lt;&gt;"", MAX(0, H20 - I19), "")</f>
        <v>0</v>
      </c>
      <c r="J20" s="51">
        <f>IF(I20&lt;&gt;"", MAX(0, I20 - J19), "")</f>
        <v>0</v>
      </c>
      <c r="L20" s="1"/>
      <c r="M20" s="19" t="s">
        <v>21</v>
      </c>
      <c r="N20" s="66">
        <f>SUM(D21:J21)</f>
        <v>13</v>
      </c>
      <c r="O20" s="34" t="str">
        <f>IF(N20&lt;&gt;C20, "Error in Breakdown", "")</f>
        <v/>
      </c>
      <c r="R20" s="39"/>
    </row>
    <row r="21" spans="1:18" ht="17" thickBot="1" x14ac:dyDescent="0.25">
      <c r="A21" s="56"/>
      <c r="B21" s="6" t="s">
        <v>20</v>
      </c>
      <c r="C21" s="3"/>
      <c r="D21" s="3">
        <f t="shared" ref="D21:J21" si="0">C20-D20</f>
        <v>8</v>
      </c>
      <c r="E21" s="3">
        <f t="shared" si="0"/>
        <v>4</v>
      </c>
      <c r="F21" s="3">
        <f t="shared" si="0"/>
        <v>1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4">
        <f t="shared" si="0"/>
        <v>0</v>
      </c>
      <c r="L21" s="1"/>
      <c r="M21" s="1"/>
      <c r="N21" s="1"/>
      <c r="O21" s="1"/>
      <c r="R21" s="39"/>
    </row>
    <row r="22" spans="1:18" ht="17" thickBot="1" x14ac:dyDescent="0.25">
      <c r="A22" s="56"/>
      <c r="B22" s="10" t="s">
        <v>3</v>
      </c>
      <c r="C22" s="11"/>
      <c r="D22" s="12">
        <f>SUM(D21*D13)</f>
        <v>706.76</v>
      </c>
      <c r="E22" s="12">
        <f>SUM(E21*E13)</f>
        <v>530.06999999999994</v>
      </c>
      <c r="F22" s="12">
        <f>SUM(F21*F13)</f>
        <v>154.60374999999999</v>
      </c>
      <c r="G22" s="12">
        <f>SUM(G21*G13) + IF(G21&gt;0, D9, 0)</f>
        <v>0</v>
      </c>
      <c r="H22" s="12">
        <f>SUM(H21*H13)</f>
        <v>0</v>
      </c>
      <c r="I22" s="12">
        <f>IF(I21&gt;0, D9,0)</f>
        <v>0</v>
      </c>
      <c r="J22" s="5">
        <f>SUM(J21*J13)</f>
        <v>0</v>
      </c>
      <c r="K22" s="64">
        <f>SUM(D22:J22)</f>
        <v>1391.4337499999999</v>
      </c>
      <c r="L22" s="1"/>
      <c r="M22" s="1"/>
      <c r="N22" s="1"/>
      <c r="O22" s="1"/>
      <c r="R22" s="39"/>
    </row>
    <row r="23" spans="1:18" x14ac:dyDescent="0.2">
      <c r="A23" s="56"/>
      <c r="B23" s="1"/>
      <c r="C23" s="2"/>
      <c r="D23" s="2"/>
      <c r="E23" s="2"/>
      <c r="F23" s="2"/>
      <c r="G23" s="2"/>
      <c r="H23" s="2"/>
      <c r="I23" s="2"/>
      <c r="J23" s="2"/>
      <c r="K23" s="15">
        <v>1391.4338</v>
      </c>
      <c r="L23" s="1"/>
      <c r="M23" s="1"/>
      <c r="R23" s="39"/>
    </row>
    <row r="24" spans="1:18" x14ac:dyDescent="0.2">
      <c r="A24" s="56"/>
      <c r="B24" s="1"/>
      <c r="C24" s="1"/>
      <c r="D24" s="1"/>
      <c r="E24" s="1"/>
      <c r="F24" s="1"/>
      <c r="G24" s="1"/>
      <c r="H24" s="1"/>
      <c r="I24" s="1"/>
      <c r="J24" s="1"/>
      <c r="K24" s="16"/>
      <c r="L24" s="2"/>
      <c r="M24" s="1"/>
      <c r="R24" s="39"/>
    </row>
    <row r="25" spans="1:18" x14ac:dyDescent="0.2">
      <c r="A25" s="56"/>
      <c r="B25" s="1"/>
      <c r="C25" s="1"/>
      <c r="D25" s="1"/>
      <c r="E25" s="1"/>
      <c r="F25" s="1"/>
      <c r="G25" s="1"/>
      <c r="H25" s="1"/>
      <c r="I25" s="1"/>
      <c r="J25" s="1"/>
      <c r="K25" s="16"/>
      <c r="L25" s="1"/>
      <c r="M25" s="1"/>
      <c r="R25" s="39"/>
    </row>
    <row r="26" spans="1:18" x14ac:dyDescent="0.2">
      <c r="A26" s="56"/>
      <c r="B26" s="1"/>
      <c r="C26" s="1"/>
      <c r="D26" s="1"/>
      <c r="E26" s="1"/>
      <c r="F26" s="1"/>
      <c r="G26" s="1"/>
      <c r="H26" s="1"/>
      <c r="I26" s="1"/>
      <c r="J26" s="1"/>
      <c r="K26" s="16"/>
      <c r="L26" s="1"/>
      <c r="M26" s="1"/>
      <c r="R26" s="39"/>
    </row>
    <row r="27" spans="1:18" ht="17" thickBot="1" x14ac:dyDescent="0.25">
      <c r="A27" s="56"/>
      <c r="B27" s="2"/>
      <c r="C27" s="1"/>
      <c r="D27" s="1"/>
      <c r="E27" s="1"/>
      <c r="F27" s="1"/>
      <c r="G27" s="1"/>
      <c r="H27" s="1"/>
      <c r="I27" s="1"/>
      <c r="J27" s="1"/>
      <c r="K27" s="16"/>
      <c r="L27" s="1"/>
      <c r="M27" s="1"/>
      <c r="R27" s="39"/>
    </row>
    <row r="28" spans="1:18" ht="17" thickBot="1" x14ac:dyDescent="0.25">
      <c r="A28" s="56"/>
      <c r="B28" s="2"/>
      <c r="C28" s="1"/>
      <c r="D28" s="1"/>
      <c r="E28" s="1"/>
      <c r="F28" s="1"/>
      <c r="G28" s="1"/>
      <c r="H28" s="1"/>
      <c r="I28" s="1"/>
      <c r="J28" s="1"/>
      <c r="K28" s="17">
        <f>SUM(K22:K27)</f>
        <v>2782.8675499999999</v>
      </c>
      <c r="L28" s="18" t="s">
        <v>27</v>
      </c>
      <c r="M28" s="1"/>
      <c r="R28" s="39"/>
    </row>
    <row r="29" spans="1:18" x14ac:dyDescent="0.2">
      <c r="A29" s="5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R29" s="39"/>
    </row>
    <row r="30" spans="1:18" x14ac:dyDescent="0.2">
      <c r="A30" s="5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R30" s="39"/>
    </row>
    <row r="31" spans="1:18" x14ac:dyDescent="0.2">
      <c r="A31" s="5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R31" s="39"/>
    </row>
    <row r="32" spans="1:18" ht="17" thickBot="1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41"/>
      <c r="O32" s="41"/>
      <c r="P32" s="41"/>
      <c r="Q32" s="41"/>
      <c r="R32" s="42"/>
    </row>
    <row r="33" spans="1:18" ht="17" thickBot="1" x14ac:dyDescent="0.25"/>
    <row r="34" spans="1:18" ht="18" thickTop="1" thickBot="1" x14ac:dyDescent="0.25">
      <c r="A34" s="53"/>
      <c r="B34" s="54"/>
      <c r="C34" s="80" t="s">
        <v>37</v>
      </c>
      <c r="D34" s="90">
        <v>1236.83</v>
      </c>
      <c r="E34" s="54" t="s">
        <v>14</v>
      </c>
      <c r="F34" s="54">
        <v>12</v>
      </c>
      <c r="G34" s="54" t="s">
        <v>2</v>
      </c>
      <c r="H34" s="91" t="s">
        <v>26</v>
      </c>
      <c r="I34" s="54"/>
      <c r="J34" s="54"/>
      <c r="K34" s="36"/>
      <c r="L34" s="36"/>
      <c r="M34" s="63" t="s">
        <v>23</v>
      </c>
      <c r="N34" s="62" t="s">
        <v>22</v>
      </c>
      <c r="O34" s="36" t="s">
        <v>15</v>
      </c>
      <c r="P34" s="36"/>
      <c r="Q34" s="36"/>
      <c r="R34" s="37"/>
    </row>
    <row r="35" spans="1:18" ht="17" thickTop="1" x14ac:dyDescent="0.2">
      <c r="A35" s="2" t="s">
        <v>7</v>
      </c>
      <c r="C35" s="1" t="s">
        <v>1</v>
      </c>
      <c r="D35" s="1">
        <v>14</v>
      </c>
      <c r="E35" s="1"/>
      <c r="F35" s="1"/>
      <c r="G35" s="1"/>
      <c r="H35" s="1"/>
      <c r="I35" s="1"/>
      <c r="J35" s="1"/>
      <c r="K35" s="1"/>
      <c r="L35" s="1"/>
      <c r="M35" s="1"/>
      <c r="N35" s="56" t="s">
        <v>22</v>
      </c>
      <c r="O35" t="s">
        <v>16</v>
      </c>
      <c r="R35" s="39"/>
    </row>
    <row r="36" spans="1:18" x14ac:dyDescent="0.2">
      <c r="A36" s="56"/>
      <c r="K36" s="1"/>
      <c r="L36" s="1"/>
      <c r="M36" s="1"/>
      <c r="N36" s="56" t="s">
        <v>22</v>
      </c>
      <c r="O36" t="s">
        <v>17</v>
      </c>
      <c r="R36" s="39"/>
    </row>
    <row r="37" spans="1:18" ht="17" thickBot="1" x14ac:dyDescent="0.25">
      <c r="A37" s="56"/>
      <c r="B37" s="2"/>
      <c r="E37" s="1"/>
      <c r="F37" s="1"/>
      <c r="G37" s="1"/>
      <c r="H37" s="1"/>
      <c r="I37" s="1"/>
      <c r="J37" s="1"/>
      <c r="K37" s="1"/>
      <c r="L37" s="1"/>
      <c r="M37" s="1"/>
      <c r="N37" s="56" t="s">
        <v>22</v>
      </c>
      <c r="O37" t="s">
        <v>18</v>
      </c>
      <c r="R37" s="39"/>
    </row>
    <row r="38" spans="1:18" ht="17" thickBot="1" x14ac:dyDescent="0.25">
      <c r="A38" s="56"/>
      <c r="B38" s="1"/>
      <c r="C38" s="30" t="s">
        <v>4</v>
      </c>
      <c r="D38" s="31">
        <f>SUM(D34/D35)</f>
        <v>88.344999999999999</v>
      </c>
      <c r="E38" s="31">
        <f>SUM($D$38*E40)</f>
        <v>132.51749999999998</v>
      </c>
      <c r="F38" s="31">
        <f>SUM($D$38*F40)</f>
        <v>154.60374999999999</v>
      </c>
      <c r="G38" s="31">
        <f>SUM($D$38*G40)</f>
        <v>176.69</v>
      </c>
      <c r="H38" s="31">
        <f>SUM($D$38*H40)</f>
        <v>206.10888500000001</v>
      </c>
      <c r="I38" s="31">
        <f>SUM($D$38*I40)</f>
        <v>699.69240000000002</v>
      </c>
      <c r="J38" s="31"/>
      <c r="K38" s="32">
        <f>SUM($D$13*K40)</f>
        <v>1236.83</v>
      </c>
      <c r="L38" s="1"/>
      <c r="M38" s="1"/>
      <c r="N38" s="57" t="s">
        <v>22</v>
      </c>
      <c r="O38" s="61" t="s">
        <v>36</v>
      </c>
      <c r="P38" s="41"/>
      <c r="Q38" s="41"/>
      <c r="R38" s="42"/>
    </row>
    <row r="39" spans="1:18" ht="17" thickBot="1" x14ac:dyDescent="0.25">
      <c r="A39" s="56"/>
      <c r="B39" s="7" t="s">
        <v>5</v>
      </c>
      <c r="C39" s="13"/>
      <c r="D39" s="43" t="s">
        <v>24</v>
      </c>
      <c r="E39" s="44" t="s">
        <v>13</v>
      </c>
      <c r="F39" s="43" t="s">
        <v>32</v>
      </c>
      <c r="G39" s="43" t="s">
        <v>33</v>
      </c>
      <c r="H39" s="43" t="s">
        <v>12</v>
      </c>
      <c r="I39" s="43" t="s">
        <v>11</v>
      </c>
      <c r="J39" s="43" t="s">
        <v>10</v>
      </c>
      <c r="K39" s="45" t="s">
        <v>9</v>
      </c>
      <c r="L39" s="59" t="s">
        <v>6</v>
      </c>
      <c r="M39" s="1"/>
      <c r="R39" s="39"/>
    </row>
    <row r="40" spans="1:18" ht="17" thickBot="1" x14ac:dyDescent="0.25">
      <c r="A40" s="56"/>
      <c r="B40" s="7" t="s">
        <v>8</v>
      </c>
      <c r="C40" s="13"/>
      <c r="D40" s="8">
        <v>1</v>
      </c>
      <c r="E40" s="14">
        <v>1.5</v>
      </c>
      <c r="F40" s="8">
        <v>1.75</v>
      </c>
      <c r="G40" s="8">
        <v>2</v>
      </c>
      <c r="H40" s="8">
        <v>2.3330000000000002</v>
      </c>
      <c r="I40" s="8">
        <v>7.92</v>
      </c>
      <c r="J40" s="8">
        <v>0</v>
      </c>
      <c r="K40" s="9">
        <v>14</v>
      </c>
      <c r="L40" s="1"/>
      <c r="M40" s="1"/>
      <c r="R40" s="39"/>
    </row>
    <row r="41" spans="1:18" ht="17" thickBot="1" x14ac:dyDescent="0.25">
      <c r="A41" s="56"/>
      <c r="B41" s="23"/>
      <c r="C41" s="23"/>
      <c r="D41" s="24"/>
      <c r="E41" s="25"/>
      <c r="F41" s="24"/>
      <c r="I41" s="24"/>
      <c r="K41" s="24"/>
      <c r="L41" s="1"/>
      <c r="M41" s="1"/>
      <c r="R41" s="39"/>
    </row>
    <row r="42" spans="1:18" ht="18" thickTop="1" thickBot="1" x14ac:dyDescent="0.25">
      <c r="A42" s="86" t="s">
        <v>94</v>
      </c>
      <c r="B42" s="87"/>
      <c r="C42" s="88">
        <v>17.5</v>
      </c>
      <c r="D42" s="24"/>
      <c r="E42" s="25"/>
      <c r="F42" s="24"/>
      <c r="H42" s="97" t="str">
        <f>"+DAY"</f>
        <v>+DAY</v>
      </c>
      <c r="I42" s="24"/>
      <c r="J42" s="97" t="str">
        <f>"+DAY"</f>
        <v>+DAY</v>
      </c>
      <c r="K42" s="24"/>
      <c r="L42" s="1"/>
      <c r="M42" s="1"/>
      <c r="R42" s="39"/>
    </row>
    <row r="43" spans="1:18" ht="17" thickTop="1" x14ac:dyDescent="0.2">
      <c r="A43" s="56"/>
      <c r="B43" s="46" t="s">
        <v>29</v>
      </c>
      <c r="C43" s="26"/>
      <c r="D43" s="27"/>
      <c r="E43" s="28"/>
      <c r="F43" s="27"/>
      <c r="G43" s="27"/>
      <c r="H43" s="27"/>
      <c r="I43" s="27"/>
      <c r="J43" s="27"/>
      <c r="K43" s="29"/>
      <c r="L43" s="1"/>
      <c r="M43" s="1"/>
      <c r="R43" s="39"/>
    </row>
    <row r="44" spans="1:18" ht="17" thickBot="1" x14ac:dyDescent="0.25">
      <c r="A44" s="56"/>
      <c r="B44" s="65" t="s">
        <v>28</v>
      </c>
      <c r="C44" s="47"/>
      <c r="D44" s="48">
        <v>8</v>
      </c>
      <c r="E44" s="49">
        <v>4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52">
        <f>J45</f>
        <v>1</v>
      </c>
      <c r="L44" s="1"/>
      <c r="M44" s="1"/>
      <c r="R44" s="39"/>
    </row>
    <row r="45" spans="1:18" ht="17" thickBot="1" x14ac:dyDescent="0.25">
      <c r="A45" s="56"/>
      <c r="B45" s="65" t="s">
        <v>19</v>
      </c>
      <c r="C45" s="50">
        <f>IF(AND(ISNUMBER(C42), C42&gt;0), IF(C42&gt;F34, CEILING(C42,1), F34), "")</f>
        <v>18</v>
      </c>
      <c r="D45" s="50">
        <f>IF(C45&lt;&gt;"", C45 - D44, "")</f>
        <v>10</v>
      </c>
      <c r="E45" s="50">
        <f>IF(D45&lt;&gt;"", D45 - E44, "")</f>
        <v>6</v>
      </c>
      <c r="F45" s="50">
        <f t="shared" ref="F45:K45" si="1">IF(E45&lt;&gt;"", MAX(0, E45 - F44), "")</f>
        <v>5</v>
      </c>
      <c r="G45" s="50">
        <f t="shared" si="1"/>
        <v>4</v>
      </c>
      <c r="H45" s="50">
        <f t="shared" si="1"/>
        <v>3</v>
      </c>
      <c r="I45" s="50">
        <f t="shared" si="1"/>
        <v>2</v>
      </c>
      <c r="J45" s="50">
        <f t="shared" si="1"/>
        <v>1</v>
      </c>
      <c r="K45" s="51">
        <f t="shared" si="1"/>
        <v>0</v>
      </c>
      <c r="M45" s="19" t="s">
        <v>21</v>
      </c>
      <c r="N45" s="66">
        <f>SUM(D46:K46)</f>
        <v>18</v>
      </c>
      <c r="O45" s="34" t="str">
        <f>IF(N45&lt;&gt;C45, "Error in Breakdown", "")</f>
        <v/>
      </c>
      <c r="R45" s="39"/>
    </row>
    <row r="46" spans="1:18" ht="17" thickBot="1" x14ac:dyDescent="0.25">
      <c r="A46" s="56"/>
      <c r="B46" s="6" t="s">
        <v>20</v>
      </c>
      <c r="C46" s="3"/>
      <c r="D46" s="3">
        <f t="shared" ref="D46:K46" si="2">C45-D45</f>
        <v>8</v>
      </c>
      <c r="E46" s="3">
        <f t="shared" si="2"/>
        <v>4</v>
      </c>
      <c r="F46" s="3">
        <f t="shared" si="2"/>
        <v>1</v>
      </c>
      <c r="G46" s="3">
        <f t="shared" si="2"/>
        <v>1</v>
      </c>
      <c r="H46" s="3">
        <f t="shared" si="2"/>
        <v>1</v>
      </c>
      <c r="I46" s="3">
        <f t="shared" si="2"/>
        <v>1</v>
      </c>
      <c r="J46" s="3">
        <f t="shared" si="2"/>
        <v>1</v>
      </c>
      <c r="K46" s="4">
        <f t="shared" si="2"/>
        <v>1</v>
      </c>
      <c r="M46" s="1"/>
      <c r="N46" s="1"/>
      <c r="O46" s="1"/>
      <c r="R46" s="39"/>
    </row>
    <row r="47" spans="1:18" ht="17" thickBot="1" x14ac:dyDescent="0.25">
      <c r="A47" s="56"/>
      <c r="B47" s="10" t="s">
        <v>3</v>
      </c>
      <c r="C47" s="11"/>
      <c r="D47" s="12">
        <f>SUM(D46*D38)</f>
        <v>706.76</v>
      </c>
      <c r="E47" s="12">
        <f>SUM(E46*E38)</f>
        <v>530.06999999999994</v>
      </c>
      <c r="F47" s="12">
        <f>SUM(F46*F38)</f>
        <v>154.60374999999999</v>
      </c>
      <c r="G47" s="12">
        <f>SUM(G46*G38)</f>
        <v>176.69</v>
      </c>
      <c r="H47" s="12">
        <f>SUM(H46*H38) + IF(H46&gt;0, D34, 0)</f>
        <v>1442.938885</v>
      </c>
      <c r="I47" s="12">
        <f>SUM(I46*I38)</f>
        <v>699.69240000000002</v>
      </c>
      <c r="J47" s="12">
        <f>IF(J46&gt;0, D34,0)</f>
        <v>1236.83</v>
      </c>
      <c r="K47" s="5">
        <f>SUM(K46*K38)</f>
        <v>1236.83</v>
      </c>
      <c r="L47" s="64">
        <f>SUM(D47:K47)</f>
        <v>6184.415035</v>
      </c>
      <c r="M47" s="1"/>
      <c r="N47" s="1"/>
      <c r="O47" s="1"/>
      <c r="R47" s="39"/>
    </row>
    <row r="48" spans="1:18" x14ac:dyDescent="0.2">
      <c r="A48" s="56"/>
      <c r="B48" s="1"/>
      <c r="C48" s="2"/>
      <c r="D48" s="2"/>
      <c r="E48" s="2"/>
      <c r="F48" s="2"/>
      <c r="H48" s="2"/>
      <c r="I48" s="2"/>
      <c r="J48" s="2"/>
      <c r="K48" s="2"/>
      <c r="L48" s="15">
        <v>1391.4338</v>
      </c>
      <c r="M48" s="1"/>
      <c r="R48" s="39"/>
    </row>
    <row r="49" spans="1:18" x14ac:dyDescent="0.2">
      <c r="A49" s="56"/>
      <c r="B49" s="1"/>
      <c r="C49" s="1"/>
      <c r="D49" s="1"/>
      <c r="E49" s="1"/>
      <c r="F49" s="1"/>
      <c r="H49" s="1"/>
      <c r="I49" s="1"/>
      <c r="J49" s="1"/>
      <c r="K49" s="1"/>
      <c r="L49" s="16"/>
      <c r="M49" s="2"/>
      <c r="R49" s="39"/>
    </row>
    <row r="50" spans="1:18" x14ac:dyDescent="0.2">
      <c r="A50" s="56"/>
      <c r="B50" s="1"/>
      <c r="C50" s="1"/>
      <c r="D50" s="1"/>
      <c r="E50" s="1"/>
      <c r="F50" s="1"/>
      <c r="H50" s="1"/>
      <c r="I50" s="1"/>
      <c r="J50" s="1"/>
      <c r="K50" s="1"/>
      <c r="L50" s="16"/>
      <c r="M50" s="1"/>
      <c r="R50" s="39"/>
    </row>
    <row r="51" spans="1:18" x14ac:dyDescent="0.2">
      <c r="A51" s="56"/>
      <c r="B51" s="1"/>
      <c r="C51" s="1"/>
      <c r="D51" s="1"/>
      <c r="E51" s="1"/>
      <c r="F51" s="1"/>
      <c r="H51" s="1"/>
      <c r="I51" s="1"/>
      <c r="J51" s="1"/>
      <c r="K51" s="1"/>
      <c r="L51" s="16"/>
      <c r="M51" s="1"/>
      <c r="R51" s="39"/>
    </row>
    <row r="52" spans="1:18" ht="17" thickBot="1" x14ac:dyDescent="0.25">
      <c r="A52" s="56"/>
      <c r="B52" s="2"/>
      <c r="C52" s="1"/>
      <c r="D52" s="1"/>
      <c r="E52" s="1"/>
      <c r="F52" s="1"/>
      <c r="H52" s="1"/>
      <c r="I52" s="1"/>
      <c r="J52" s="1"/>
      <c r="K52" s="1"/>
      <c r="L52" s="16"/>
      <c r="M52" s="1"/>
      <c r="R52" s="39"/>
    </row>
    <row r="53" spans="1:18" ht="17" thickBot="1" x14ac:dyDescent="0.25">
      <c r="A53" s="56"/>
      <c r="B53" s="2"/>
      <c r="C53" s="1"/>
      <c r="D53" s="1"/>
      <c r="E53" s="1"/>
      <c r="F53" s="1"/>
      <c r="H53" s="1"/>
      <c r="I53" s="1"/>
      <c r="J53" s="1"/>
      <c r="K53" s="1"/>
      <c r="L53" s="17">
        <f>SUM(L47:L52)</f>
        <v>7575.8488349999998</v>
      </c>
      <c r="M53" s="18" t="s">
        <v>27</v>
      </c>
      <c r="R53" s="39"/>
    </row>
    <row r="54" spans="1:18" x14ac:dyDescent="0.2">
      <c r="A54" s="5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R54" s="39"/>
    </row>
    <row r="55" spans="1:18" x14ac:dyDescent="0.2">
      <c r="A55" s="5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R55" s="39"/>
    </row>
    <row r="56" spans="1:18" x14ac:dyDescent="0.2">
      <c r="A56" s="5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R56" s="39"/>
    </row>
    <row r="57" spans="1:18" ht="17" thickBot="1" x14ac:dyDescent="0.25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41"/>
      <c r="O57" s="41"/>
      <c r="P57" s="41"/>
      <c r="Q57" s="41"/>
      <c r="R57" s="42"/>
    </row>
  </sheetData>
  <hyperlinks>
    <hyperlink ref="O13" r:id="rId1" xr:uid="{4C4B9E29-9F6F-8C45-ACB9-3C5E04AE3A4F}"/>
    <hyperlink ref="O38" r:id="rId2" xr:uid="{721BA265-DC89-4843-924A-19CF97DF7ED9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BE40-CD89-654E-AE41-7A5AF24D04BD}">
  <dimension ref="A2:P75"/>
  <sheetViews>
    <sheetView workbookViewId="0"/>
  </sheetViews>
  <sheetFormatPr baseColWidth="10" defaultRowHeight="16" x14ac:dyDescent="0.2"/>
  <cols>
    <col min="2" max="2" width="20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7.83203125" customWidth="1"/>
    <col min="7" max="7" width="12.1640625" bestFit="1" customWidth="1"/>
    <col min="8" max="8" width="13.5" customWidth="1"/>
    <col min="10" max="10" width="14" bestFit="1" customWidth="1"/>
    <col min="11" max="11" width="8.1640625" customWidth="1"/>
    <col min="12" max="12" width="6.33203125" bestFit="1" customWidth="1"/>
    <col min="16" max="16" width="49.6640625" customWidth="1"/>
  </cols>
  <sheetData>
    <row r="2" spans="1:16" ht="37" x14ac:dyDescent="0.45">
      <c r="B2" s="78" t="s">
        <v>38</v>
      </c>
      <c r="C2" s="33"/>
    </row>
    <row r="3" spans="1:16" x14ac:dyDescent="0.2">
      <c r="H3" s="60"/>
    </row>
    <row r="4" spans="1:16" x14ac:dyDescent="0.2">
      <c r="H4" s="60"/>
    </row>
    <row r="5" spans="1:16" ht="24" x14ac:dyDescent="0.3">
      <c r="A5" s="92" t="s">
        <v>74</v>
      </c>
    </row>
    <row r="6" spans="1:16" ht="17" thickBot="1" x14ac:dyDescent="0.25"/>
    <row r="7" spans="1:16" ht="28" customHeight="1" thickTop="1" thickBot="1" x14ac:dyDescent="0.25">
      <c r="A7" s="80" t="s">
        <v>88</v>
      </c>
      <c r="B7" s="83" t="s">
        <v>45</v>
      </c>
      <c r="C7" s="82" t="s">
        <v>0</v>
      </c>
      <c r="D7" s="81">
        <f>IFERROR(VLOOKUP(B7, Local52[], 2, FALSE), "Not Found")</f>
        <v>879.99</v>
      </c>
      <c r="E7" s="54" t="s">
        <v>14</v>
      </c>
      <c r="F7" s="54">
        <v>10</v>
      </c>
      <c r="G7" s="54" t="s">
        <v>2</v>
      </c>
      <c r="H7" s="55"/>
      <c r="I7" s="36"/>
      <c r="J7" s="36"/>
      <c r="K7" s="35" t="s">
        <v>23</v>
      </c>
      <c r="L7" s="36" t="s">
        <v>22</v>
      </c>
      <c r="M7" s="36" t="s">
        <v>43</v>
      </c>
      <c r="N7" s="36"/>
      <c r="O7" s="36"/>
      <c r="P7" s="37"/>
    </row>
    <row r="8" spans="1:16" ht="18" thickTop="1" thickBot="1" x14ac:dyDescent="0.25">
      <c r="A8" s="79" t="s">
        <v>38</v>
      </c>
      <c r="C8" s="1" t="s">
        <v>1</v>
      </c>
      <c r="D8" s="1">
        <v>11</v>
      </c>
      <c r="E8" s="1"/>
      <c r="F8" s="1"/>
      <c r="G8" s="1"/>
      <c r="H8" s="1"/>
      <c r="I8" s="1"/>
      <c r="J8" s="1"/>
      <c r="K8" s="38"/>
      <c r="L8" t="s">
        <v>22</v>
      </c>
      <c r="M8" s="61" t="s">
        <v>44</v>
      </c>
      <c r="P8" s="39"/>
    </row>
    <row r="9" spans="1:16" ht="17" thickBot="1" x14ac:dyDescent="0.25">
      <c r="A9" s="56"/>
      <c r="B9" s="2"/>
      <c r="E9" s="1"/>
      <c r="F9" s="1"/>
      <c r="G9" s="1"/>
      <c r="H9" s="1"/>
      <c r="I9" s="1"/>
      <c r="J9" s="1"/>
      <c r="K9" s="40"/>
      <c r="L9" s="41"/>
      <c r="M9" s="41"/>
      <c r="N9" s="41"/>
      <c r="O9" s="41"/>
      <c r="P9" s="42"/>
    </row>
    <row r="10" spans="1:16" ht="17" thickBot="1" x14ac:dyDescent="0.25">
      <c r="A10" s="56"/>
      <c r="B10" s="1"/>
      <c r="C10" s="30" t="s">
        <v>4</v>
      </c>
      <c r="D10" s="31">
        <f>SUM(D7/D8)</f>
        <v>79.99909090909091</v>
      </c>
      <c r="E10" s="31">
        <f>SUM($D$10*E12)</f>
        <v>119.99863636363636</v>
      </c>
      <c r="F10" s="31">
        <f>SUM($D$10*F12)</f>
        <v>119.99863636363636</v>
      </c>
      <c r="G10" s="31">
        <f>SUM($D$10*G12)</f>
        <v>159.99818181818182</v>
      </c>
      <c r="H10" s="31">
        <f>SUM($D$10*H12)</f>
        <v>239.99727272727273</v>
      </c>
      <c r="I10" s="1"/>
      <c r="J10" s="1"/>
      <c r="P10" s="39"/>
    </row>
    <row r="11" spans="1:16" ht="17" thickBot="1" x14ac:dyDescent="0.25">
      <c r="A11" s="56"/>
      <c r="B11" s="7" t="s">
        <v>5</v>
      </c>
      <c r="C11" s="13"/>
      <c r="D11" s="43" t="s">
        <v>24</v>
      </c>
      <c r="E11" s="44" t="s">
        <v>39</v>
      </c>
      <c r="F11" s="43" t="s">
        <v>40</v>
      </c>
      <c r="G11" s="43" t="s">
        <v>41</v>
      </c>
      <c r="H11" s="43" t="s">
        <v>42</v>
      </c>
      <c r="I11" s="59" t="s">
        <v>6</v>
      </c>
      <c r="J11" s="1"/>
      <c r="K11" s="1"/>
      <c r="M11" t="s">
        <v>93</v>
      </c>
      <c r="N11" s="1" t="s">
        <v>71</v>
      </c>
      <c r="P11" s="39"/>
    </row>
    <row r="12" spans="1:16" ht="17" thickBot="1" x14ac:dyDescent="0.25">
      <c r="A12" s="56"/>
      <c r="B12" s="7" t="s">
        <v>8</v>
      </c>
      <c r="C12" s="13"/>
      <c r="D12" s="8">
        <v>1</v>
      </c>
      <c r="E12" s="14">
        <v>1.5</v>
      </c>
      <c r="F12" s="14">
        <v>1.5</v>
      </c>
      <c r="G12" s="8">
        <v>2</v>
      </c>
      <c r="H12" s="8">
        <v>3</v>
      </c>
      <c r="I12" s="1"/>
      <c r="J12" s="1"/>
      <c r="K12" s="1"/>
      <c r="M12" t="s">
        <v>45</v>
      </c>
      <c r="N12">
        <v>879.99</v>
      </c>
      <c r="P12" s="39"/>
    </row>
    <row r="13" spans="1:16" ht="17" thickBot="1" x14ac:dyDescent="0.25">
      <c r="A13" s="56"/>
      <c r="B13" s="23"/>
      <c r="C13" s="23"/>
      <c r="D13" s="24"/>
      <c r="E13" s="25"/>
      <c r="F13" s="24"/>
      <c r="H13" s="24"/>
      <c r="I13" s="1"/>
      <c r="J13" s="1"/>
      <c r="K13" s="1"/>
      <c r="M13" t="s">
        <v>46</v>
      </c>
      <c r="N13">
        <v>822.39</v>
      </c>
      <c r="P13" s="39"/>
    </row>
    <row r="14" spans="1:16" ht="18" thickTop="1" thickBot="1" x14ac:dyDescent="0.25">
      <c r="A14" s="86" t="s">
        <v>94</v>
      </c>
      <c r="B14" s="87"/>
      <c r="C14" s="88">
        <v>10</v>
      </c>
      <c r="D14" s="24"/>
      <c r="E14" s="25"/>
      <c r="F14" s="24"/>
      <c r="G14" s="24"/>
      <c r="H14" s="24"/>
      <c r="I14" s="1"/>
      <c r="J14" s="1"/>
      <c r="K14" s="1"/>
      <c r="M14" t="s">
        <v>47</v>
      </c>
      <c r="N14">
        <v>822.39</v>
      </c>
      <c r="P14" s="39"/>
    </row>
    <row r="15" spans="1:16" ht="17" thickTop="1" x14ac:dyDescent="0.2">
      <c r="A15" s="56"/>
      <c r="B15" s="84" t="s">
        <v>29</v>
      </c>
      <c r="C15" s="85"/>
      <c r="D15" s="27"/>
      <c r="E15" s="28"/>
      <c r="F15" s="27"/>
      <c r="G15" s="27"/>
      <c r="H15" s="27"/>
      <c r="I15" s="1"/>
      <c r="J15" s="1"/>
      <c r="K15" s="1"/>
      <c r="M15" t="s">
        <v>48</v>
      </c>
      <c r="N15">
        <v>880</v>
      </c>
      <c r="P15" s="39"/>
    </row>
    <row r="16" spans="1:16" ht="17" thickBot="1" x14ac:dyDescent="0.25">
      <c r="A16" s="56"/>
      <c r="B16" s="65" t="s">
        <v>28</v>
      </c>
      <c r="C16" s="47"/>
      <c r="D16" s="48">
        <v>8</v>
      </c>
      <c r="E16" s="49">
        <v>2</v>
      </c>
      <c r="F16" s="48">
        <v>2</v>
      </c>
      <c r="G16" s="48">
        <v>5</v>
      </c>
      <c r="H16" s="48">
        <f>G17</f>
        <v>0</v>
      </c>
      <c r="I16" s="1"/>
      <c r="J16" s="1"/>
      <c r="K16" s="1"/>
      <c r="M16" t="s">
        <v>49</v>
      </c>
      <c r="N16">
        <v>822.39</v>
      </c>
      <c r="P16" s="39"/>
    </row>
    <row r="17" spans="1:16" ht="17" thickBot="1" x14ac:dyDescent="0.25">
      <c r="A17" s="56"/>
      <c r="B17" s="65" t="s">
        <v>19</v>
      </c>
      <c r="C17" s="50">
        <f>IF(AND(ISNUMBER(C14), C14&gt;0), IF(C14&gt;F7, CEILING(C14, 0.25), F7), "")</f>
        <v>10</v>
      </c>
      <c r="D17" s="50">
        <f>IF(C17&lt;&gt;"", MAX(0, C17 - D16), "")</f>
        <v>2</v>
      </c>
      <c r="E17" s="50">
        <f>IF(D17&lt;&gt;"", MAX(0, D17 - E16), "")</f>
        <v>0</v>
      </c>
      <c r="F17" s="50">
        <f>IF(E17&lt;&gt;"", MAX(0, E17 - F16), "")</f>
        <v>0</v>
      </c>
      <c r="G17" s="50">
        <f>IF(F17&lt;&gt;"", MAX(0, F17 - G16), "")</f>
        <v>0</v>
      </c>
      <c r="H17" s="50">
        <f>IF(G17&lt;&gt;"", MAX(0, G17 - H16), "")</f>
        <v>0</v>
      </c>
      <c r="J17" s="19" t="s">
        <v>21</v>
      </c>
      <c r="K17" s="66">
        <f>SUM(D18:H18)</f>
        <v>10</v>
      </c>
      <c r="L17" s="34" t="str">
        <f>IF(K17&lt;&gt;C17, "Error in Breakdown", "")</f>
        <v/>
      </c>
      <c r="M17" t="s">
        <v>50</v>
      </c>
      <c r="N17">
        <v>784.71</v>
      </c>
      <c r="P17" s="39"/>
    </row>
    <row r="18" spans="1:16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2</v>
      </c>
      <c r="F18" s="3">
        <f>E17-F17</f>
        <v>0</v>
      </c>
      <c r="G18" s="3">
        <f>F17-G17</f>
        <v>0</v>
      </c>
      <c r="H18" s="3">
        <f>G17-H17</f>
        <v>0</v>
      </c>
      <c r="J18" s="1"/>
      <c r="K18" s="1"/>
      <c r="L18" s="1"/>
      <c r="M18" t="s">
        <v>51</v>
      </c>
      <c r="N18">
        <v>759.67</v>
      </c>
      <c r="P18" s="39"/>
    </row>
    <row r="19" spans="1:16" ht="17" thickBot="1" x14ac:dyDescent="0.25">
      <c r="A19" s="56"/>
      <c r="B19" s="10" t="s">
        <v>3</v>
      </c>
      <c r="C19" s="11"/>
      <c r="D19" s="12">
        <f>SUM(D18*D10)</f>
        <v>639.99272727272728</v>
      </c>
      <c r="E19" s="12">
        <f>SUM(E18*E10)</f>
        <v>239.99727272727273</v>
      </c>
      <c r="F19" s="12">
        <f>SUM(F18*F10)</f>
        <v>0</v>
      </c>
      <c r="G19" s="12">
        <f>SUM(G18*G10)</f>
        <v>0</v>
      </c>
      <c r="H19" s="12">
        <f>SUM(H18*H10)</f>
        <v>0</v>
      </c>
      <c r="I19" s="64">
        <f>SUM(D19:H19)</f>
        <v>879.99</v>
      </c>
      <c r="J19" s="1"/>
      <c r="K19" s="1"/>
      <c r="L19" s="1"/>
      <c r="M19" t="s">
        <v>52</v>
      </c>
      <c r="N19">
        <v>759.67</v>
      </c>
      <c r="P19" s="39"/>
    </row>
    <row r="20" spans="1:16" x14ac:dyDescent="0.2">
      <c r="A20" s="56"/>
      <c r="B20" s="1"/>
      <c r="C20" s="2"/>
      <c r="D20" s="2"/>
      <c r="E20" s="2"/>
      <c r="F20" s="2"/>
      <c r="G20" s="2"/>
      <c r="H20" s="2"/>
      <c r="I20" s="15"/>
      <c r="J20" s="1"/>
      <c r="K20" s="1"/>
      <c r="M20" t="s">
        <v>53</v>
      </c>
      <c r="N20">
        <v>822.39</v>
      </c>
      <c r="P20" s="39"/>
    </row>
    <row r="21" spans="1:16" x14ac:dyDescent="0.2">
      <c r="A21" s="56"/>
      <c r="B21" s="1"/>
      <c r="C21" s="1"/>
      <c r="D21" s="1"/>
      <c r="E21" s="1"/>
      <c r="F21" s="1"/>
      <c r="G21" s="1"/>
      <c r="H21" s="1"/>
      <c r="I21" s="16"/>
      <c r="J21" s="2"/>
      <c r="K21" s="1"/>
      <c r="M21" t="s">
        <v>54</v>
      </c>
      <c r="N21">
        <v>822.39</v>
      </c>
      <c r="P21" s="39"/>
    </row>
    <row r="22" spans="1:16" x14ac:dyDescent="0.2">
      <c r="A22" s="56"/>
      <c r="B22" s="1"/>
      <c r="C22" s="1"/>
      <c r="D22" s="1"/>
      <c r="E22" s="1"/>
      <c r="F22" s="1"/>
      <c r="G22" s="1"/>
      <c r="H22" s="1"/>
      <c r="I22" s="16"/>
      <c r="J22" s="1"/>
      <c r="K22" s="1"/>
      <c r="M22" t="s">
        <v>55</v>
      </c>
      <c r="N22">
        <v>784.71</v>
      </c>
      <c r="P22" s="39"/>
    </row>
    <row r="23" spans="1:16" x14ac:dyDescent="0.2">
      <c r="A23" s="56"/>
      <c r="B23" s="1"/>
      <c r="C23" s="1"/>
      <c r="D23" s="1"/>
      <c r="E23" s="1"/>
      <c r="F23" s="1"/>
      <c r="G23" s="1"/>
      <c r="H23" s="1"/>
      <c r="I23" s="16"/>
      <c r="J23" s="1"/>
      <c r="K23" s="1"/>
      <c r="M23" t="s">
        <v>56</v>
      </c>
      <c r="N23">
        <v>784.71</v>
      </c>
      <c r="P23" s="39"/>
    </row>
    <row r="24" spans="1:16" ht="17" thickBot="1" x14ac:dyDescent="0.25">
      <c r="A24" s="56"/>
      <c r="B24" s="2"/>
      <c r="C24" s="1"/>
      <c r="D24" s="1"/>
      <c r="E24" s="1"/>
      <c r="F24" s="1"/>
      <c r="G24" s="1"/>
      <c r="H24" s="1"/>
      <c r="I24" s="16"/>
      <c r="J24" s="1"/>
      <c r="K24" s="1"/>
      <c r="M24" t="s">
        <v>57</v>
      </c>
      <c r="N24">
        <v>759.67</v>
      </c>
      <c r="P24" s="39"/>
    </row>
    <row r="25" spans="1:16" ht="17" thickBot="1" x14ac:dyDescent="0.25">
      <c r="A25" s="56"/>
      <c r="B25" s="2"/>
      <c r="C25" s="1"/>
      <c r="D25" s="1"/>
      <c r="E25" s="1"/>
      <c r="F25" s="1"/>
      <c r="G25" s="1"/>
      <c r="H25" s="1"/>
      <c r="I25" s="17">
        <f>SUM(I19:I24)</f>
        <v>879.99</v>
      </c>
      <c r="J25" s="18" t="s">
        <v>27</v>
      </c>
      <c r="K25" s="1"/>
      <c r="M25" t="s">
        <v>58</v>
      </c>
      <c r="N25">
        <v>759.67</v>
      </c>
      <c r="P25" s="39"/>
    </row>
    <row r="26" spans="1:16" x14ac:dyDescent="0.2">
      <c r="A26" s="56"/>
      <c r="B26" s="1"/>
      <c r="C26" s="1"/>
      <c r="D26" s="1"/>
      <c r="E26" s="1"/>
      <c r="F26" s="1"/>
      <c r="G26" s="1"/>
      <c r="H26" s="1"/>
      <c r="I26" s="1"/>
      <c r="J26" s="1"/>
      <c r="K26" s="1"/>
      <c r="M26" t="s">
        <v>59</v>
      </c>
      <c r="N26">
        <v>822.39</v>
      </c>
      <c r="P26" s="39"/>
    </row>
    <row r="27" spans="1:16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K27" s="1"/>
      <c r="M27" t="s">
        <v>60</v>
      </c>
      <c r="N27">
        <v>784.71</v>
      </c>
      <c r="P27" s="39"/>
    </row>
    <row r="28" spans="1:16" x14ac:dyDescent="0.2">
      <c r="A28" s="56"/>
      <c r="B28" s="1"/>
      <c r="C28" s="1"/>
      <c r="D28" s="1"/>
      <c r="E28" s="1"/>
      <c r="F28" s="1"/>
      <c r="G28" s="1"/>
      <c r="H28" s="1"/>
      <c r="I28" s="1"/>
      <c r="J28" s="1"/>
      <c r="K28" s="1"/>
      <c r="M28" t="s">
        <v>61</v>
      </c>
      <c r="N28">
        <v>759.67</v>
      </c>
      <c r="P28" s="39"/>
    </row>
    <row r="29" spans="1:16" x14ac:dyDescent="0.2">
      <c r="A29" s="56"/>
      <c r="B29" s="1"/>
      <c r="C29" s="1"/>
      <c r="D29" s="1"/>
      <c r="E29" s="1"/>
      <c r="F29" s="1"/>
      <c r="G29" s="1"/>
      <c r="H29" s="1"/>
      <c r="I29" s="1"/>
      <c r="J29" s="1"/>
      <c r="K29" s="1"/>
      <c r="M29" t="s">
        <v>62</v>
      </c>
      <c r="N29">
        <v>822.39</v>
      </c>
      <c r="P29" s="39"/>
    </row>
    <row r="30" spans="1:16" x14ac:dyDescent="0.2">
      <c r="A30" s="56"/>
      <c r="M30" t="s">
        <v>63</v>
      </c>
      <c r="N30">
        <v>822.39</v>
      </c>
      <c r="P30" s="39"/>
    </row>
    <row r="31" spans="1:16" x14ac:dyDescent="0.2">
      <c r="A31" s="76"/>
      <c r="B31" s="1"/>
      <c r="C31" s="1"/>
      <c r="D31" s="1"/>
      <c r="E31" s="1"/>
      <c r="F31" s="1"/>
      <c r="G31" s="1"/>
      <c r="H31" s="67"/>
      <c r="K31" s="68"/>
      <c r="M31" t="s">
        <v>64</v>
      </c>
      <c r="N31">
        <v>759.67</v>
      </c>
      <c r="P31" s="39"/>
    </row>
    <row r="32" spans="1:16" x14ac:dyDescent="0.2">
      <c r="A32" s="56"/>
      <c r="B32" s="2"/>
      <c r="C32" s="1"/>
      <c r="D32" s="1"/>
      <c r="E32" s="1"/>
      <c r="F32" s="1"/>
      <c r="G32" s="1"/>
      <c r="H32" s="1"/>
      <c r="I32" s="1"/>
      <c r="J32" s="1"/>
      <c r="K32" s="1"/>
      <c r="M32" t="s">
        <v>65</v>
      </c>
      <c r="N32">
        <v>784.71</v>
      </c>
      <c r="P32" s="39"/>
    </row>
    <row r="33" spans="1:16" x14ac:dyDescent="0.2">
      <c r="A33" s="56"/>
      <c r="I33" s="1"/>
      <c r="J33" s="1"/>
      <c r="K33" s="1"/>
      <c r="M33" t="s">
        <v>66</v>
      </c>
      <c r="N33">
        <v>822.39</v>
      </c>
      <c r="P33" s="39"/>
    </row>
    <row r="34" spans="1:16" x14ac:dyDescent="0.2">
      <c r="A34" s="56"/>
      <c r="B34" s="2"/>
      <c r="E34" s="1"/>
      <c r="F34" s="1"/>
      <c r="G34" s="1"/>
      <c r="H34" s="1"/>
      <c r="I34" s="1"/>
      <c r="J34" s="1"/>
      <c r="K34" s="1"/>
      <c r="M34" t="s">
        <v>67</v>
      </c>
      <c r="N34">
        <v>822.39</v>
      </c>
      <c r="P34" s="39"/>
    </row>
    <row r="35" spans="1:16" x14ac:dyDescent="0.2">
      <c r="A35" s="56"/>
      <c r="B35" s="1"/>
      <c r="C35" s="1"/>
      <c r="D35" s="1"/>
      <c r="E35" s="1"/>
      <c r="H35" s="1"/>
      <c r="I35" s="1"/>
      <c r="J35" s="1"/>
      <c r="K35" s="1"/>
      <c r="M35" t="s">
        <v>68</v>
      </c>
      <c r="N35">
        <v>784.71</v>
      </c>
      <c r="P35" s="39"/>
    </row>
    <row r="36" spans="1:16" x14ac:dyDescent="0.2">
      <c r="A36" s="56"/>
      <c r="B36" s="23"/>
      <c r="C36" s="23"/>
      <c r="D36" s="70"/>
      <c r="E36" s="71"/>
      <c r="H36" s="70"/>
      <c r="I36" s="70"/>
      <c r="J36" s="1"/>
      <c r="K36" s="1"/>
      <c r="M36" t="s">
        <v>69</v>
      </c>
      <c r="N36">
        <v>784.71</v>
      </c>
      <c r="P36" s="39"/>
    </row>
    <row r="37" spans="1:16" x14ac:dyDescent="0.2">
      <c r="A37" s="56"/>
      <c r="B37" s="23"/>
      <c r="C37" s="23"/>
      <c r="D37" s="24"/>
      <c r="E37" s="25"/>
      <c r="H37" s="24"/>
      <c r="I37" s="24"/>
      <c r="J37" s="1"/>
      <c r="K37" s="1"/>
      <c r="M37" t="s">
        <v>70</v>
      </c>
      <c r="N37">
        <v>822.39</v>
      </c>
      <c r="P37" s="39"/>
    </row>
    <row r="38" spans="1:16" x14ac:dyDescent="0.2">
      <c r="A38" s="56"/>
      <c r="B38" s="23"/>
      <c r="C38" s="23"/>
      <c r="D38" s="24"/>
      <c r="E38" s="25"/>
      <c r="I38" s="24"/>
      <c r="J38" s="1"/>
      <c r="K38" s="1"/>
      <c r="P38" s="39"/>
    </row>
    <row r="39" spans="1:16" ht="17" thickBot="1" x14ac:dyDescent="0.25">
      <c r="A39" s="57"/>
      <c r="B39" s="58"/>
      <c r="C39" s="20"/>
      <c r="D39" s="21"/>
      <c r="E39" s="22"/>
      <c r="F39" s="41"/>
      <c r="G39" s="41"/>
      <c r="H39" s="21"/>
      <c r="I39" s="21"/>
      <c r="J39" s="58"/>
      <c r="K39" s="58"/>
      <c r="L39" s="41"/>
      <c r="M39" s="41"/>
      <c r="N39" s="41"/>
      <c r="O39" s="41"/>
      <c r="P39" s="42"/>
    </row>
    <row r="40" spans="1:16" x14ac:dyDescent="0.2">
      <c r="B40" s="1"/>
      <c r="C40" s="23"/>
      <c r="D40" s="24"/>
      <c r="E40" s="25"/>
      <c r="H40" s="24"/>
      <c r="I40" s="24"/>
      <c r="J40" s="1"/>
      <c r="K40" s="1"/>
    </row>
    <row r="41" spans="1:16" ht="24" x14ac:dyDescent="0.3">
      <c r="A41" s="92" t="s">
        <v>86</v>
      </c>
      <c r="B41" s="1"/>
      <c r="C41" s="23"/>
      <c r="D41" s="24"/>
      <c r="E41" s="25"/>
      <c r="H41" s="24"/>
      <c r="I41" s="24"/>
      <c r="J41" s="1"/>
      <c r="K41" s="1"/>
    </row>
    <row r="42" spans="1:16" ht="17" thickBot="1" x14ac:dyDescent="0.25">
      <c r="B42" s="1"/>
      <c r="C42" s="1"/>
      <c r="D42" s="1"/>
      <c r="E42" s="1"/>
      <c r="H42" s="1"/>
      <c r="I42" s="1"/>
      <c r="K42" s="1"/>
      <c r="L42" s="72"/>
      <c r="M42" s="34"/>
    </row>
    <row r="43" spans="1:16" ht="18" thickTop="1" thickBot="1" x14ac:dyDescent="0.25">
      <c r="A43" s="93"/>
      <c r="B43" s="54"/>
      <c r="C43" s="80" t="s">
        <v>37</v>
      </c>
      <c r="D43" s="90">
        <v>879.99</v>
      </c>
      <c r="E43" s="54" t="s">
        <v>14</v>
      </c>
      <c r="F43" s="54">
        <v>10</v>
      </c>
      <c r="G43" s="54" t="s">
        <v>2</v>
      </c>
      <c r="H43" s="55"/>
      <c r="I43" s="36"/>
      <c r="J43" s="36"/>
      <c r="K43" s="35" t="s">
        <v>23</v>
      </c>
      <c r="L43" s="36" t="s">
        <v>22</v>
      </c>
      <c r="M43" s="36" t="s">
        <v>43</v>
      </c>
      <c r="N43" s="36"/>
      <c r="O43" s="36"/>
      <c r="P43" s="37"/>
    </row>
    <row r="44" spans="1:16" ht="18" thickTop="1" thickBot="1" x14ac:dyDescent="0.25">
      <c r="A44" s="2" t="s">
        <v>38</v>
      </c>
      <c r="C44" s="1" t="s">
        <v>1</v>
      </c>
      <c r="D44" s="1">
        <v>11</v>
      </c>
      <c r="E44" s="1"/>
      <c r="F44" s="1"/>
      <c r="G44" s="1"/>
      <c r="H44" s="1"/>
      <c r="I44" s="1"/>
      <c r="J44" s="1"/>
      <c r="K44" s="38"/>
      <c r="L44" t="s">
        <v>22</v>
      </c>
      <c r="M44" s="61" t="s">
        <v>44</v>
      </c>
      <c r="P44" s="39"/>
    </row>
    <row r="45" spans="1:16" ht="17" thickBot="1" x14ac:dyDescent="0.25">
      <c r="A45" s="56"/>
      <c r="B45" s="2"/>
      <c r="E45" s="1"/>
      <c r="F45" s="1"/>
      <c r="G45" s="1"/>
      <c r="H45" s="1"/>
      <c r="I45" s="1"/>
      <c r="J45" s="1"/>
      <c r="K45" s="40"/>
      <c r="L45" s="41"/>
      <c r="M45" s="41"/>
      <c r="N45" s="41"/>
      <c r="O45" s="41"/>
      <c r="P45" s="42"/>
    </row>
    <row r="46" spans="1:16" ht="17" thickBot="1" x14ac:dyDescent="0.25">
      <c r="A46" s="56"/>
      <c r="B46" s="1"/>
      <c r="C46" s="30" t="s">
        <v>4</v>
      </c>
      <c r="D46" s="31">
        <f>SUM(D43/D44)</f>
        <v>79.99909090909091</v>
      </c>
      <c r="E46" s="31">
        <f>SUM($D$46*E48)</f>
        <v>119.99863636363636</v>
      </c>
      <c r="F46" s="31">
        <f>SUM($D$46*F48)</f>
        <v>119.99863636363636</v>
      </c>
      <c r="G46" s="31">
        <f>SUM($D$46*G48)</f>
        <v>159.99818181818182</v>
      </c>
      <c r="H46" s="31">
        <f>SUM($D$46*H48)</f>
        <v>239.99727272727273</v>
      </c>
      <c r="I46" s="1"/>
      <c r="J46" s="1"/>
      <c r="P46" s="39"/>
    </row>
    <row r="47" spans="1:16" ht="17" thickBot="1" x14ac:dyDescent="0.25">
      <c r="A47" s="56"/>
      <c r="B47" s="7" t="s">
        <v>5</v>
      </c>
      <c r="C47" s="13"/>
      <c r="D47" s="43" t="s">
        <v>24</v>
      </c>
      <c r="E47" s="44" t="s">
        <v>39</v>
      </c>
      <c r="F47" s="43" t="s">
        <v>40</v>
      </c>
      <c r="G47" s="43" t="s">
        <v>41</v>
      </c>
      <c r="H47" s="43" t="s">
        <v>42</v>
      </c>
      <c r="I47" s="59" t="s">
        <v>6</v>
      </c>
      <c r="J47" s="1"/>
      <c r="K47" s="1"/>
      <c r="N47" s="1"/>
      <c r="P47" s="39"/>
    </row>
    <row r="48" spans="1:16" ht="17" thickBot="1" x14ac:dyDescent="0.25">
      <c r="A48" s="56"/>
      <c r="B48" s="7" t="s">
        <v>8</v>
      </c>
      <c r="C48" s="13"/>
      <c r="D48" s="8">
        <v>1</v>
      </c>
      <c r="E48" s="14">
        <v>1.5</v>
      </c>
      <c r="F48" s="14">
        <v>1.5</v>
      </c>
      <c r="G48" s="8">
        <v>2</v>
      </c>
      <c r="H48" s="8">
        <v>3</v>
      </c>
      <c r="I48" s="1"/>
      <c r="J48" s="1"/>
      <c r="K48" s="1"/>
      <c r="P48" s="39"/>
    </row>
    <row r="49" spans="1:16" ht="17" thickBot="1" x14ac:dyDescent="0.25">
      <c r="A49" s="56"/>
      <c r="B49" s="23"/>
      <c r="C49" s="23"/>
      <c r="D49" s="24"/>
      <c r="E49" s="25"/>
      <c r="F49" s="24"/>
      <c r="H49" s="24"/>
      <c r="I49" s="1"/>
      <c r="J49" s="1"/>
      <c r="K49" s="1"/>
      <c r="P49" s="39"/>
    </row>
    <row r="50" spans="1:16" ht="18" thickTop="1" thickBot="1" x14ac:dyDescent="0.25">
      <c r="A50" s="86" t="s">
        <v>94</v>
      </c>
      <c r="B50" s="87"/>
      <c r="C50" s="88">
        <v>10.1</v>
      </c>
      <c r="D50" s="24"/>
      <c r="E50" s="25"/>
      <c r="F50" s="24"/>
      <c r="G50" s="24"/>
      <c r="H50" s="24"/>
      <c r="I50" s="1"/>
      <c r="J50" s="1"/>
      <c r="K50" s="1"/>
      <c r="P50" s="39"/>
    </row>
    <row r="51" spans="1:16" ht="17" thickTop="1" x14ac:dyDescent="0.2">
      <c r="A51" s="56"/>
      <c r="B51" s="46" t="s">
        <v>29</v>
      </c>
      <c r="C51" s="26"/>
      <c r="D51" s="27"/>
      <c r="E51" s="28"/>
      <c r="F51" s="27"/>
      <c r="G51" s="27"/>
      <c r="H51" s="27"/>
      <c r="I51" s="1"/>
      <c r="J51" s="1"/>
      <c r="K51" s="1"/>
      <c r="P51" s="39"/>
    </row>
    <row r="52" spans="1:16" ht="17" thickBot="1" x14ac:dyDescent="0.25">
      <c r="A52" s="56"/>
      <c r="B52" s="65" t="s">
        <v>28</v>
      </c>
      <c r="C52" s="47"/>
      <c r="D52" s="48">
        <v>8</v>
      </c>
      <c r="E52" s="49">
        <v>2</v>
      </c>
      <c r="F52" s="48">
        <v>2</v>
      </c>
      <c r="G52" s="48">
        <v>5</v>
      </c>
      <c r="H52" s="48">
        <f>G53</f>
        <v>0</v>
      </c>
      <c r="I52" s="1"/>
      <c r="J52" s="1"/>
      <c r="K52" s="1"/>
      <c r="P52" s="39"/>
    </row>
    <row r="53" spans="1:16" ht="17" thickBot="1" x14ac:dyDescent="0.25">
      <c r="A53" s="56"/>
      <c r="B53" s="65" t="s">
        <v>19</v>
      </c>
      <c r="C53" s="50">
        <f>IF(AND(ISNUMBER(C50), C50&gt;0), IF(C50&gt;F43, CEILING(C50, 0.25), F43), "")</f>
        <v>10.25</v>
      </c>
      <c r="D53" s="50">
        <f>IF(C53&lt;&gt;"", MAX(0, C53 - D52), "")</f>
        <v>2.25</v>
      </c>
      <c r="E53" s="50">
        <f>IF(D53&lt;&gt;"", MAX(0, D53 - E52), "")</f>
        <v>0.25</v>
      </c>
      <c r="F53" s="50">
        <f>IF(E53&lt;&gt;"", MAX(0, E53 - F52), "")</f>
        <v>0</v>
      </c>
      <c r="G53" s="50">
        <f>IF(F53&lt;&gt;"", MAX(0, F53 - G52), "")</f>
        <v>0</v>
      </c>
      <c r="H53" s="50">
        <f>IF(G53&lt;&gt;"", MAX(0, G53 - H52), "")</f>
        <v>0</v>
      </c>
      <c r="J53" s="19" t="s">
        <v>21</v>
      </c>
      <c r="K53" s="66">
        <f>SUM(D54:H54)</f>
        <v>10.25</v>
      </c>
      <c r="L53" s="34" t="str">
        <f>IF(K53&lt;&gt;C53, "Error in Breakdown", "")</f>
        <v/>
      </c>
      <c r="P53" s="39"/>
    </row>
    <row r="54" spans="1:16" ht="17" thickBot="1" x14ac:dyDescent="0.25">
      <c r="A54" s="56"/>
      <c r="B54" s="6" t="s">
        <v>20</v>
      </c>
      <c r="C54" s="3"/>
      <c r="D54" s="3">
        <f>C53-D53</f>
        <v>8</v>
      </c>
      <c r="E54" s="3">
        <f>D53-E53</f>
        <v>2</v>
      </c>
      <c r="F54" s="3">
        <f>E53-F53</f>
        <v>0.25</v>
      </c>
      <c r="G54" s="3">
        <f>F53-G53</f>
        <v>0</v>
      </c>
      <c r="H54" s="3">
        <f>G53-H53</f>
        <v>0</v>
      </c>
      <c r="J54" s="1"/>
      <c r="K54" s="1"/>
      <c r="L54" s="1"/>
      <c r="P54" s="39"/>
    </row>
    <row r="55" spans="1:16" ht="17" thickBot="1" x14ac:dyDescent="0.25">
      <c r="A55" s="56"/>
      <c r="B55" s="10" t="s">
        <v>3</v>
      </c>
      <c r="C55" s="11"/>
      <c r="D55" s="12">
        <f>SUM(D54*D46)</f>
        <v>639.99272727272728</v>
      </c>
      <c r="E55" s="12">
        <f>SUM(E54*E46)</f>
        <v>239.99727272727273</v>
      </c>
      <c r="F55" s="12">
        <f>SUM(F54*F46)</f>
        <v>29.999659090909091</v>
      </c>
      <c r="G55" s="12">
        <f>SUM(G54*G46)</f>
        <v>0</v>
      </c>
      <c r="H55" s="12">
        <f>SUM(H54*H46)</f>
        <v>0</v>
      </c>
      <c r="I55" s="64">
        <f>SUM(D55:H55)</f>
        <v>909.98965909090907</v>
      </c>
      <c r="J55" s="1"/>
      <c r="K55" s="1"/>
      <c r="L55" s="1"/>
      <c r="P55" s="39"/>
    </row>
    <row r="56" spans="1:16" x14ac:dyDescent="0.2">
      <c r="A56" s="56"/>
      <c r="B56" s="1"/>
      <c r="C56" s="2"/>
      <c r="D56" s="2"/>
      <c r="E56" s="2"/>
      <c r="F56" s="2"/>
      <c r="G56" s="2"/>
      <c r="H56" s="2"/>
      <c r="I56" s="15"/>
      <c r="J56" s="1"/>
      <c r="K56" s="1"/>
      <c r="P56" s="39"/>
    </row>
    <row r="57" spans="1:16" x14ac:dyDescent="0.2">
      <c r="A57" s="56"/>
      <c r="B57" s="1"/>
      <c r="C57" s="1"/>
      <c r="D57" s="1"/>
      <c r="E57" s="1"/>
      <c r="F57" s="1"/>
      <c r="G57" s="1"/>
      <c r="H57" s="1"/>
      <c r="I57" s="16"/>
      <c r="J57" s="2"/>
      <c r="K57" s="1"/>
      <c r="P57" s="39"/>
    </row>
    <row r="58" spans="1:16" x14ac:dyDescent="0.2">
      <c r="A58" s="56"/>
      <c r="B58" s="1"/>
      <c r="C58" s="1"/>
      <c r="D58" s="1"/>
      <c r="E58" s="1"/>
      <c r="F58" s="1"/>
      <c r="G58" s="1"/>
      <c r="H58" s="1"/>
      <c r="I58" s="16"/>
      <c r="J58" s="1"/>
      <c r="K58" s="1"/>
      <c r="P58" s="39"/>
    </row>
    <row r="59" spans="1:16" x14ac:dyDescent="0.2">
      <c r="A59" s="56"/>
      <c r="B59" s="1"/>
      <c r="C59" s="1"/>
      <c r="D59" s="1"/>
      <c r="E59" s="1"/>
      <c r="F59" s="1"/>
      <c r="G59" s="1"/>
      <c r="H59" s="1"/>
      <c r="I59" s="16"/>
      <c r="J59" s="1"/>
      <c r="K59" s="1"/>
      <c r="P59" s="39"/>
    </row>
    <row r="60" spans="1:16" ht="17" thickBot="1" x14ac:dyDescent="0.25">
      <c r="A60" s="56"/>
      <c r="B60" s="2"/>
      <c r="C60" s="1"/>
      <c r="D60" s="1"/>
      <c r="E60" s="1"/>
      <c r="F60" s="1"/>
      <c r="G60" s="1"/>
      <c r="H60" s="1"/>
      <c r="I60" s="16"/>
      <c r="J60" s="1"/>
      <c r="K60" s="1"/>
      <c r="P60" s="39"/>
    </row>
    <row r="61" spans="1:16" ht="17" thickBot="1" x14ac:dyDescent="0.25">
      <c r="A61" s="56"/>
      <c r="B61" s="2"/>
      <c r="C61" s="1"/>
      <c r="D61" s="1"/>
      <c r="E61" s="1"/>
      <c r="F61" s="1"/>
      <c r="G61" s="1"/>
      <c r="H61" s="1"/>
      <c r="I61" s="17">
        <f>SUM(I55:I60)</f>
        <v>909.98965909090907</v>
      </c>
      <c r="J61" s="18" t="s">
        <v>27</v>
      </c>
      <c r="K61" s="1"/>
      <c r="P61" s="39"/>
    </row>
    <row r="62" spans="1:16" x14ac:dyDescent="0.2">
      <c r="A62" s="56"/>
      <c r="B62" s="1"/>
      <c r="C62" s="1"/>
      <c r="D62" s="1"/>
      <c r="E62" s="1"/>
      <c r="F62" s="1"/>
      <c r="G62" s="1"/>
      <c r="H62" s="1"/>
      <c r="I62" s="1"/>
      <c r="J62" s="1"/>
      <c r="K62" s="1"/>
      <c r="P62" s="39"/>
    </row>
    <row r="63" spans="1:16" x14ac:dyDescent="0.2">
      <c r="A63" s="56"/>
      <c r="B63" s="1"/>
      <c r="C63" s="1"/>
      <c r="D63" s="1"/>
      <c r="E63" s="1"/>
      <c r="F63" s="1"/>
      <c r="G63" s="1"/>
      <c r="H63" s="1"/>
      <c r="I63" s="1"/>
      <c r="J63" s="1"/>
      <c r="K63" s="1"/>
      <c r="P63" s="39"/>
    </row>
    <row r="64" spans="1:16" x14ac:dyDescent="0.2">
      <c r="A64" s="56"/>
      <c r="B64" s="1"/>
      <c r="C64" s="1"/>
      <c r="D64" s="1"/>
      <c r="E64" s="1"/>
      <c r="F64" s="1"/>
      <c r="G64" s="1"/>
      <c r="H64" s="1"/>
      <c r="I64" s="1"/>
      <c r="J64" s="1"/>
      <c r="K64" s="1"/>
      <c r="P64" s="39"/>
    </row>
    <row r="65" spans="1:16" x14ac:dyDescent="0.2">
      <c r="A65" s="56"/>
      <c r="B65" s="1"/>
      <c r="C65" s="1"/>
      <c r="D65" s="1"/>
      <c r="E65" s="1"/>
      <c r="F65" s="1"/>
      <c r="G65" s="1"/>
      <c r="H65" s="1"/>
      <c r="I65" s="1"/>
      <c r="J65" s="1"/>
      <c r="K65" s="1"/>
      <c r="P65" s="39"/>
    </row>
    <row r="66" spans="1:16" x14ac:dyDescent="0.2">
      <c r="A66" s="56"/>
      <c r="P66" s="39"/>
    </row>
    <row r="67" spans="1:16" x14ac:dyDescent="0.2">
      <c r="A67" s="76"/>
      <c r="B67" s="1"/>
      <c r="C67" s="1"/>
      <c r="D67" s="1"/>
      <c r="E67" s="1"/>
      <c r="F67" s="1"/>
      <c r="G67" s="1"/>
      <c r="H67" s="67"/>
      <c r="K67" s="68"/>
      <c r="P67" s="39"/>
    </row>
    <row r="68" spans="1:16" x14ac:dyDescent="0.2">
      <c r="A68" s="56"/>
      <c r="B68" s="2"/>
      <c r="C68" s="1"/>
      <c r="D68" s="1"/>
      <c r="E68" s="1"/>
      <c r="F68" s="1"/>
      <c r="G68" s="1"/>
      <c r="H68" s="1"/>
      <c r="I68" s="1"/>
      <c r="J68" s="1"/>
      <c r="K68" s="1"/>
      <c r="P68" s="39"/>
    </row>
    <row r="69" spans="1:16" x14ac:dyDescent="0.2">
      <c r="A69" s="56"/>
      <c r="I69" s="1"/>
      <c r="J69" s="1"/>
      <c r="K69" s="1"/>
      <c r="P69" s="39"/>
    </row>
    <row r="70" spans="1:16" x14ac:dyDescent="0.2">
      <c r="A70" s="56"/>
      <c r="B70" s="2"/>
      <c r="E70" s="1"/>
      <c r="F70" s="1"/>
      <c r="G70" s="1"/>
      <c r="H70" s="1"/>
      <c r="I70" s="1"/>
      <c r="J70" s="1"/>
      <c r="K70" s="1"/>
      <c r="P70" s="39"/>
    </row>
    <row r="71" spans="1:16" x14ac:dyDescent="0.2">
      <c r="A71" s="56"/>
      <c r="B71" s="1"/>
      <c r="C71" s="1"/>
      <c r="D71" s="1"/>
      <c r="E71" s="1"/>
      <c r="H71" s="1"/>
      <c r="I71" s="1"/>
      <c r="J71" s="1"/>
      <c r="K71" s="1"/>
      <c r="P71" s="39"/>
    </row>
    <row r="72" spans="1:16" x14ac:dyDescent="0.2">
      <c r="A72" s="56"/>
      <c r="B72" s="23"/>
      <c r="C72" s="23"/>
      <c r="D72" s="70"/>
      <c r="E72" s="71"/>
      <c r="H72" s="70"/>
      <c r="I72" s="70"/>
      <c r="J72" s="1"/>
      <c r="K72" s="1"/>
      <c r="P72" s="39"/>
    </row>
    <row r="73" spans="1:16" x14ac:dyDescent="0.2">
      <c r="A73" s="56"/>
      <c r="B73" s="23"/>
      <c r="C73" s="23"/>
      <c r="D73" s="24"/>
      <c r="E73" s="25"/>
      <c r="H73" s="24"/>
      <c r="I73" s="24"/>
      <c r="J73" s="1"/>
      <c r="K73" s="1"/>
      <c r="P73" s="39"/>
    </row>
    <row r="74" spans="1:16" x14ac:dyDescent="0.2">
      <c r="A74" s="56"/>
      <c r="B74" s="23"/>
      <c r="C74" s="23"/>
      <c r="D74" s="24"/>
      <c r="E74" s="25"/>
      <c r="I74" s="24"/>
      <c r="J74" s="1"/>
      <c r="K74" s="1"/>
      <c r="P74" s="39"/>
    </row>
    <row r="75" spans="1:16" ht="17" thickBot="1" x14ac:dyDescent="0.25">
      <c r="A75" s="57"/>
      <c r="B75" s="58"/>
      <c r="C75" s="20"/>
      <c r="D75" s="21"/>
      <c r="E75" s="22"/>
      <c r="F75" s="41"/>
      <c r="G75" s="41"/>
      <c r="H75" s="21"/>
      <c r="I75" s="21"/>
      <c r="J75" s="58"/>
      <c r="K75" s="58"/>
      <c r="L75" s="41"/>
      <c r="M75" s="41"/>
      <c r="N75" s="41"/>
      <c r="O75" s="41"/>
      <c r="P75" s="42"/>
    </row>
  </sheetData>
  <dataValidations count="1">
    <dataValidation type="list" allowBlank="1" showInputMessage="1" showErrorMessage="1" sqref="B7" xr:uid="{0540076A-0420-8846-8F7A-66DAEA402C5A}">
      <formula1>INDIRECT("Local52[Job]")</formula1>
    </dataValidation>
  </dataValidations>
  <hyperlinks>
    <hyperlink ref="M8" r:id="rId1" xr:uid="{B54B8229-F224-CD45-85BC-20F3E46D1038}"/>
    <hyperlink ref="M44" r:id="rId2" xr:uid="{D07A220D-969A-FA41-B8C7-ADCF8DCC20AB}"/>
  </hyperlinks>
  <pageMargins left="0.7" right="0.7" top="0.75" bottom="0.75" header="0.3" footer="0.3"/>
  <pageSetup orientation="portrait" horizontalDpi="0" verticalDpi="0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49A-0488-F34D-9925-557D207F78AA}">
  <dimension ref="A2:P52"/>
  <sheetViews>
    <sheetView tabSelected="1" topLeftCell="A24" workbookViewId="0">
      <selection activeCell="H40" sqref="H40"/>
    </sheetView>
  </sheetViews>
  <sheetFormatPr baseColWidth="10" defaultRowHeight="16" x14ac:dyDescent="0.2"/>
  <cols>
    <col min="1" max="1" width="17.33203125" customWidth="1"/>
    <col min="2" max="2" width="15.5" customWidth="1"/>
    <col min="3" max="3" width="14.6640625" bestFit="1" customWidth="1"/>
    <col min="4" max="4" width="15.83203125" bestFit="1" customWidth="1"/>
    <col min="5" max="5" width="14.33203125" bestFit="1" customWidth="1"/>
    <col min="6" max="6" width="17.83203125" customWidth="1"/>
    <col min="7" max="7" width="12.1640625" bestFit="1" customWidth="1"/>
    <col min="8" max="8" width="13.5" customWidth="1"/>
    <col min="10" max="10" width="14" bestFit="1" customWidth="1"/>
    <col min="11" max="11" width="8.1640625" customWidth="1"/>
    <col min="12" max="12" width="6.33203125" bestFit="1" customWidth="1"/>
    <col min="16" max="16" width="49.6640625" customWidth="1"/>
  </cols>
  <sheetData>
    <row r="2" spans="1:16" ht="37" x14ac:dyDescent="0.45">
      <c r="B2" s="78" t="s">
        <v>72</v>
      </c>
    </row>
    <row r="3" spans="1:16" x14ac:dyDescent="0.2">
      <c r="H3" s="60"/>
    </row>
    <row r="4" spans="1:16" x14ac:dyDescent="0.2">
      <c r="H4" s="60"/>
    </row>
    <row r="5" spans="1:16" ht="24" x14ac:dyDescent="0.3">
      <c r="A5" s="92" t="s">
        <v>74</v>
      </c>
    </row>
    <row r="6" spans="1:16" ht="17" thickBot="1" x14ac:dyDescent="0.25"/>
    <row r="7" spans="1:16" ht="18" thickTop="1" thickBot="1" x14ac:dyDescent="0.25">
      <c r="A7" s="80" t="s">
        <v>88</v>
      </c>
      <c r="B7" s="83" t="s">
        <v>76</v>
      </c>
      <c r="C7" s="82" t="s">
        <v>0</v>
      </c>
      <c r="D7" s="81">
        <f>IFERROR(VLOOKUP(B7, Local600[], 2, FALSE), "Not Found")</f>
        <v>1056.8800000000001</v>
      </c>
      <c r="E7" s="54" t="s">
        <v>14</v>
      </c>
      <c r="F7" s="54">
        <v>10</v>
      </c>
      <c r="G7" s="54" t="s">
        <v>2</v>
      </c>
      <c r="H7" s="55"/>
      <c r="I7" s="36"/>
      <c r="J7" s="36"/>
      <c r="K7" s="35" t="s">
        <v>23</v>
      </c>
      <c r="L7" s="36" t="s">
        <v>22</v>
      </c>
      <c r="M7" s="36" t="s">
        <v>43</v>
      </c>
      <c r="N7" s="36"/>
      <c r="O7" s="36"/>
      <c r="P7" s="37"/>
    </row>
    <row r="8" spans="1:16" ht="18" thickTop="1" thickBot="1" x14ac:dyDescent="0.25">
      <c r="A8" s="2" t="s">
        <v>87</v>
      </c>
      <c r="C8" s="1" t="s">
        <v>1</v>
      </c>
      <c r="D8" s="1">
        <v>11</v>
      </c>
      <c r="E8" s="1"/>
      <c r="F8" s="1"/>
      <c r="G8" s="1"/>
      <c r="H8" s="1"/>
      <c r="I8" s="1"/>
      <c r="J8" s="1"/>
      <c r="K8" s="38"/>
      <c r="L8" t="s">
        <v>22</v>
      </c>
      <c r="M8" s="61" t="s">
        <v>44</v>
      </c>
      <c r="P8" s="39"/>
    </row>
    <row r="9" spans="1:16" ht="17" thickBot="1" x14ac:dyDescent="0.25">
      <c r="A9" s="56"/>
      <c r="B9" s="2"/>
      <c r="E9" s="1"/>
      <c r="F9" s="1"/>
      <c r="G9" s="1"/>
      <c r="H9" s="1"/>
      <c r="I9" s="1"/>
      <c r="J9" s="1"/>
      <c r="K9" s="40"/>
      <c r="L9" s="41"/>
      <c r="M9" s="41"/>
      <c r="N9" s="41"/>
      <c r="O9" s="41"/>
      <c r="P9" s="42"/>
    </row>
    <row r="10" spans="1:16" ht="17" thickBot="1" x14ac:dyDescent="0.25">
      <c r="A10" s="56"/>
      <c r="B10" s="1"/>
      <c r="C10" s="30" t="s">
        <v>4</v>
      </c>
      <c r="D10" s="31">
        <f>SUM(D7/D8)</f>
        <v>96.080000000000013</v>
      </c>
      <c r="E10" s="31">
        <f>SUM($D$10*E12)</f>
        <v>144.12</v>
      </c>
      <c r="F10" s="31">
        <f>SUM($D$10*F12)</f>
        <v>192.16000000000003</v>
      </c>
      <c r="G10" s="31">
        <f>SUM($D$10*G12)</f>
        <v>240.20000000000005</v>
      </c>
      <c r="H10" s="31">
        <f>SUM($D$10*H12)</f>
        <v>288.24</v>
      </c>
      <c r="I10" s="1"/>
      <c r="J10" s="1"/>
      <c r="P10" s="39"/>
    </row>
    <row r="11" spans="1:16" ht="17" thickBot="1" x14ac:dyDescent="0.25">
      <c r="A11" s="56"/>
      <c r="B11" s="7" t="s">
        <v>5</v>
      </c>
      <c r="C11" s="13"/>
      <c r="D11" s="43" t="s">
        <v>24</v>
      </c>
      <c r="E11" s="44" t="s">
        <v>39</v>
      </c>
      <c r="F11" s="43" t="s">
        <v>40</v>
      </c>
      <c r="G11" s="43" t="s">
        <v>73</v>
      </c>
      <c r="H11" s="43" t="s">
        <v>42</v>
      </c>
      <c r="I11" s="59" t="s">
        <v>6</v>
      </c>
      <c r="J11" s="1"/>
      <c r="K11" s="1"/>
      <c r="P11" s="39"/>
    </row>
    <row r="12" spans="1:16" ht="17" thickBot="1" x14ac:dyDescent="0.25">
      <c r="A12" s="56"/>
      <c r="B12" s="7" t="s">
        <v>8</v>
      </c>
      <c r="C12" s="13"/>
      <c r="D12" s="73">
        <v>1</v>
      </c>
      <c r="E12" s="74">
        <v>1.5</v>
      </c>
      <c r="F12" s="74">
        <v>2</v>
      </c>
      <c r="G12" s="73">
        <v>2.5</v>
      </c>
      <c r="H12" s="73">
        <v>3</v>
      </c>
      <c r="I12" s="1"/>
      <c r="J12" s="1"/>
      <c r="K12" s="1"/>
      <c r="P12" s="39"/>
    </row>
    <row r="13" spans="1:16" ht="17" thickBot="1" x14ac:dyDescent="0.25">
      <c r="A13" s="56"/>
      <c r="B13" s="23"/>
      <c r="C13" s="23"/>
      <c r="D13" s="24"/>
      <c r="E13" s="25"/>
      <c r="F13" s="24"/>
      <c r="H13" s="24"/>
      <c r="I13" s="1"/>
      <c r="J13" s="1"/>
      <c r="K13" s="1"/>
      <c r="P13" s="39"/>
    </row>
    <row r="14" spans="1:16" ht="18" thickTop="1" thickBot="1" x14ac:dyDescent="0.25">
      <c r="A14" s="86" t="s">
        <v>94</v>
      </c>
      <c r="B14" s="87"/>
      <c r="C14" s="88">
        <v>10</v>
      </c>
      <c r="D14" s="24"/>
      <c r="E14" s="25"/>
      <c r="F14" s="24"/>
      <c r="G14" s="24"/>
      <c r="H14" s="24"/>
      <c r="I14" s="1"/>
      <c r="J14" s="1"/>
      <c r="K14" s="1"/>
      <c r="M14" s="1" t="s">
        <v>84</v>
      </c>
      <c r="N14" s="1" t="s">
        <v>85</v>
      </c>
      <c r="P14" s="39"/>
    </row>
    <row r="15" spans="1:16" ht="17" thickTop="1" x14ac:dyDescent="0.2">
      <c r="A15" s="56"/>
      <c r="B15" s="46" t="s">
        <v>29</v>
      </c>
      <c r="C15" s="26"/>
      <c r="D15" s="27"/>
      <c r="E15" s="28"/>
      <c r="F15" s="27"/>
      <c r="G15" s="27"/>
      <c r="H15" s="27"/>
      <c r="I15" s="1"/>
      <c r="J15" s="1"/>
      <c r="K15" s="1"/>
      <c r="M15" s="1" t="s">
        <v>75</v>
      </c>
      <c r="N15" s="75">
        <v>1826.88</v>
      </c>
      <c r="P15" s="39"/>
    </row>
    <row r="16" spans="1:16" ht="17" thickBot="1" x14ac:dyDescent="0.25">
      <c r="A16" s="56"/>
      <c r="B16" s="65" t="s">
        <v>28</v>
      </c>
      <c r="C16" s="47"/>
      <c r="D16" s="48">
        <v>8</v>
      </c>
      <c r="E16" s="49">
        <v>2</v>
      </c>
      <c r="F16" s="48">
        <v>2</v>
      </c>
      <c r="G16" s="48">
        <v>2</v>
      </c>
      <c r="H16" s="48">
        <f>G17</f>
        <v>0</v>
      </c>
      <c r="I16" s="1"/>
      <c r="J16" s="1"/>
      <c r="K16" s="1"/>
      <c r="M16" s="71" t="s">
        <v>76</v>
      </c>
      <c r="N16" s="75">
        <v>1056.8800000000001</v>
      </c>
      <c r="P16" s="39"/>
    </row>
    <row r="17" spans="1:16" ht="17" thickBot="1" x14ac:dyDescent="0.25">
      <c r="A17" s="56"/>
      <c r="B17" s="65" t="s">
        <v>19</v>
      </c>
      <c r="C17" s="50">
        <f>IF(AND(ISNUMBER(C14), C14&gt;0), IF(C14&gt;F7, CEILING(C14, 0.25), F7), "")</f>
        <v>10</v>
      </c>
      <c r="D17" s="50">
        <f>IF(C17&lt;&gt;"", MAX(0, C17 - D16), "")</f>
        <v>2</v>
      </c>
      <c r="E17" s="50">
        <f>IF(D17&lt;&gt;"", MAX(0, D17 - E16), "")</f>
        <v>0</v>
      </c>
      <c r="F17" s="50">
        <f>IF(E17&lt;&gt;"", MAX(0, E17 - F16), "")</f>
        <v>0</v>
      </c>
      <c r="G17" s="50">
        <f>IF(F17&lt;&gt;"", MAX(0, F17 - G16), "")</f>
        <v>0</v>
      </c>
      <c r="H17" s="50">
        <f>IF(G17&lt;&gt;"", MAX(0, G17 - H16), "")</f>
        <v>0</v>
      </c>
      <c r="J17" s="19" t="s">
        <v>21</v>
      </c>
      <c r="K17" s="66">
        <f>SUM(D18:H18)</f>
        <v>10</v>
      </c>
      <c r="L17" s="34" t="str">
        <f>IF(K17&lt;&gt;C17, "Error in Breakdown", "")</f>
        <v/>
      </c>
      <c r="M17" s="25" t="s">
        <v>77</v>
      </c>
      <c r="N17" s="75">
        <v>1056.8800000000001</v>
      </c>
      <c r="P17" s="39"/>
    </row>
    <row r="18" spans="1:16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2</v>
      </c>
      <c r="F18" s="3">
        <f>E17-F17</f>
        <v>0</v>
      </c>
      <c r="G18" s="3">
        <f>F17-G17</f>
        <v>0</v>
      </c>
      <c r="H18" s="3">
        <f>G17-H17</f>
        <v>0</v>
      </c>
      <c r="J18" s="1"/>
      <c r="K18" s="1"/>
      <c r="L18" s="1"/>
      <c r="M18" s="25" t="s">
        <v>78</v>
      </c>
      <c r="N18" s="75">
        <v>1020.36</v>
      </c>
      <c r="P18" s="39"/>
    </row>
    <row r="19" spans="1:16" ht="17" thickBot="1" x14ac:dyDescent="0.25">
      <c r="A19" s="56"/>
      <c r="B19" s="10" t="s">
        <v>3</v>
      </c>
      <c r="C19" s="11"/>
      <c r="D19" s="12">
        <f>SUM(D18*D10)</f>
        <v>768.6400000000001</v>
      </c>
      <c r="E19" s="12">
        <f>SUM(E18*E10)</f>
        <v>288.24</v>
      </c>
      <c r="F19" s="12">
        <f>SUM(F18*F10)</f>
        <v>0</v>
      </c>
      <c r="G19" s="12">
        <f>SUM(G18*G10)</f>
        <v>0</v>
      </c>
      <c r="H19" s="12">
        <f>SUM(H18*H10)</f>
        <v>0</v>
      </c>
      <c r="I19" s="64">
        <f>SUM(D19:H19)</f>
        <v>1056.8800000000001</v>
      </c>
      <c r="J19" s="1"/>
      <c r="K19" s="1"/>
      <c r="L19" s="1"/>
      <c r="M19" s="25" t="s">
        <v>79</v>
      </c>
      <c r="N19" s="75">
        <v>1020.36</v>
      </c>
      <c r="P19" s="39"/>
    </row>
    <row r="20" spans="1:16" x14ac:dyDescent="0.2">
      <c r="A20" s="56"/>
      <c r="B20" s="1"/>
      <c r="C20" s="2"/>
      <c r="D20" s="2"/>
      <c r="E20" s="2"/>
      <c r="F20" s="2"/>
      <c r="G20" s="2"/>
      <c r="H20" s="2"/>
      <c r="I20" s="15"/>
      <c r="J20" s="1"/>
      <c r="K20" s="1"/>
      <c r="M20" s="25" t="s">
        <v>80</v>
      </c>
      <c r="N20">
        <v>914.21</v>
      </c>
      <c r="P20" s="39"/>
    </row>
    <row r="21" spans="1:16" x14ac:dyDescent="0.2">
      <c r="A21" s="56"/>
      <c r="B21" s="1"/>
      <c r="C21" s="1"/>
      <c r="D21" s="1"/>
      <c r="E21" s="1"/>
      <c r="F21" s="1"/>
      <c r="G21" s="1"/>
      <c r="H21" s="1"/>
      <c r="I21" s="16"/>
      <c r="J21" s="2"/>
      <c r="K21" s="1"/>
      <c r="M21" s="25" t="s">
        <v>81</v>
      </c>
      <c r="N21">
        <v>786.17</v>
      </c>
      <c r="P21" s="39"/>
    </row>
    <row r="22" spans="1:16" x14ac:dyDescent="0.2">
      <c r="A22" s="56"/>
      <c r="B22" s="1"/>
      <c r="C22" s="1"/>
      <c r="D22" s="1"/>
      <c r="E22" s="1"/>
      <c r="F22" s="1"/>
      <c r="G22" s="1"/>
      <c r="H22" s="1"/>
      <c r="I22" s="16"/>
      <c r="J22" s="1"/>
      <c r="K22" s="1"/>
      <c r="M22" s="1" t="s">
        <v>82</v>
      </c>
      <c r="N22">
        <v>951.83</v>
      </c>
      <c r="P22" s="39"/>
    </row>
    <row r="23" spans="1:16" x14ac:dyDescent="0.2">
      <c r="A23" s="56"/>
      <c r="B23" s="1"/>
      <c r="C23" s="1"/>
      <c r="D23" s="1"/>
      <c r="E23" s="1"/>
      <c r="F23" s="1"/>
      <c r="G23" s="1"/>
      <c r="H23" s="1"/>
      <c r="I23" s="16"/>
      <c r="J23" s="1"/>
      <c r="K23" s="1"/>
      <c r="M23" s="1" t="s">
        <v>83</v>
      </c>
      <c r="N23" s="75">
        <v>1056.8800000000001</v>
      </c>
      <c r="P23" s="39"/>
    </row>
    <row r="24" spans="1:16" ht="17" thickBot="1" x14ac:dyDescent="0.25">
      <c r="A24" s="56"/>
      <c r="B24" s="2"/>
      <c r="C24" s="1"/>
      <c r="D24" s="1"/>
      <c r="E24" s="1"/>
      <c r="F24" s="1"/>
      <c r="G24" s="1"/>
      <c r="H24" s="1"/>
      <c r="I24" s="16"/>
      <c r="J24" s="1"/>
      <c r="K24" s="1"/>
      <c r="P24" s="39"/>
    </row>
    <row r="25" spans="1:16" ht="17" thickBot="1" x14ac:dyDescent="0.25">
      <c r="A25" s="56"/>
      <c r="B25" s="2"/>
      <c r="C25" s="1"/>
      <c r="D25" s="1"/>
      <c r="E25" s="1"/>
      <c r="F25" s="1"/>
      <c r="G25" s="1"/>
      <c r="H25" s="1"/>
      <c r="I25" s="17">
        <f>SUM(I19:I24)</f>
        <v>1056.8800000000001</v>
      </c>
      <c r="J25" s="18" t="s">
        <v>27</v>
      </c>
      <c r="K25" s="1"/>
      <c r="P25" s="39"/>
    </row>
    <row r="26" spans="1:16" x14ac:dyDescent="0.2">
      <c r="A26" s="56"/>
      <c r="B26" s="1"/>
      <c r="C26" s="1"/>
      <c r="D26" s="1"/>
      <c r="E26" s="1"/>
      <c r="F26" s="1"/>
      <c r="G26" s="1"/>
      <c r="H26" s="1"/>
      <c r="I26" s="1"/>
      <c r="J26" s="1"/>
      <c r="K26" s="1"/>
      <c r="P26" s="39"/>
    </row>
    <row r="27" spans="1:16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K27" s="1"/>
      <c r="P27" s="39"/>
    </row>
    <row r="28" spans="1:16" ht="24" x14ac:dyDescent="0.3">
      <c r="A28" s="92" t="s">
        <v>86</v>
      </c>
      <c r="B28" s="1"/>
      <c r="C28" s="1"/>
      <c r="D28" s="1"/>
      <c r="E28" s="1"/>
      <c r="F28" s="1"/>
      <c r="G28" s="1"/>
      <c r="H28" s="1"/>
      <c r="I28" s="1"/>
      <c r="J28" s="1"/>
      <c r="K28" s="1"/>
      <c r="P28" s="39"/>
    </row>
    <row r="29" spans="1:16" ht="17" thickBo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41"/>
      <c r="M29" s="41"/>
      <c r="N29" s="41"/>
      <c r="O29" s="41"/>
      <c r="P29" s="42"/>
    </row>
    <row r="30" spans="1:16" ht="18" thickTop="1" thickBot="1" x14ac:dyDescent="0.25">
      <c r="A30" s="53"/>
      <c r="B30" s="54"/>
      <c r="C30" s="80" t="s">
        <v>37</v>
      </c>
      <c r="D30" s="90">
        <v>1056.8800000000001</v>
      </c>
      <c r="E30" s="54" t="s">
        <v>14</v>
      </c>
      <c r="F30" s="54">
        <v>10</v>
      </c>
      <c r="G30" s="54" t="s">
        <v>2</v>
      </c>
      <c r="H30" s="55"/>
      <c r="I30" s="36"/>
      <c r="J30" s="36"/>
      <c r="K30" s="35" t="s">
        <v>23</v>
      </c>
      <c r="L30" s="36" t="s">
        <v>22</v>
      </c>
      <c r="M30" s="36" t="s">
        <v>43</v>
      </c>
      <c r="N30" s="36"/>
      <c r="O30" s="36"/>
      <c r="P30" s="37"/>
    </row>
    <row r="31" spans="1:16" ht="18" thickTop="1" thickBot="1" x14ac:dyDescent="0.25">
      <c r="A31" s="2" t="s">
        <v>87</v>
      </c>
      <c r="C31" s="1" t="s">
        <v>1</v>
      </c>
      <c r="D31" s="1">
        <v>11</v>
      </c>
      <c r="E31" s="1"/>
      <c r="F31" s="1"/>
      <c r="G31" s="1"/>
      <c r="H31" s="1"/>
      <c r="I31" s="1"/>
      <c r="J31" s="1"/>
      <c r="K31" s="38"/>
      <c r="L31" t="s">
        <v>22</v>
      </c>
      <c r="M31" s="61" t="s">
        <v>44</v>
      </c>
      <c r="P31" s="39"/>
    </row>
    <row r="32" spans="1:16" ht="17" thickBot="1" x14ac:dyDescent="0.25">
      <c r="A32" s="56"/>
      <c r="B32" s="2"/>
      <c r="E32" s="1"/>
      <c r="F32" s="1"/>
      <c r="G32" s="1"/>
      <c r="H32" s="1"/>
      <c r="I32" s="1"/>
      <c r="J32" s="1"/>
      <c r="K32" s="40"/>
      <c r="L32" s="41"/>
      <c r="M32" s="41"/>
      <c r="N32" s="41"/>
      <c r="O32" s="41"/>
      <c r="P32" s="42"/>
    </row>
    <row r="33" spans="1:16" ht="17" thickBot="1" x14ac:dyDescent="0.25">
      <c r="A33" s="56"/>
      <c r="B33" s="1"/>
      <c r="C33" s="30" t="s">
        <v>4</v>
      </c>
      <c r="D33" s="31">
        <f>SUM(D30/D31)</f>
        <v>96.080000000000013</v>
      </c>
      <c r="E33" s="31">
        <f>SUM($D$33*E35)</f>
        <v>144.12</v>
      </c>
      <c r="F33" s="31">
        <f>SUM($D$33*F35)</f>
        <v>192.16000000000003</v>
      </c>
      <c r="G33" s="31">
        <f>SUM($D$33*G35)</f>
        <v>240.20000000000005</v>
      </c>
      <c r="H33" s="31">
        <f>SUM($D$33*H35)</f>
        <v>288.24</v>
      </c>
      <c r="I33" s="1"/>
      <c r="J33" s="1"/>
    </row>
    <row r="34" spans="1:16" ht="17" thickBot="1" x14ac:dyDescent="0.25">
      <c r="A34" s="56"/>
      <c r="B34" s="7" t="s">
        <v>5</v>
      </c>
      <c r="C34" s="13"/>
      <c r="D34" s="43" t="s">
        <v>24</v>
      </c>
      <c r="E34" s="44" t="s">
        <v>39</v>
      </c>
      <c r="F34" s="43" t="s">
        <v>40</v>
      </c>
      <c r="G34" s="43" t="s">
        <v>73</v>
      </c>
      <c r="H34" s="43" t="s">
        <v>42</v>
      </c>
      <c r="I34" s="59" t="s">
        <v>6</v>
      </c>
      <c r="J34" s="1"/>
      <c r="K34" s="1"/>
      <c r="P34" s="39"/>
    </row>
    <row r="35" spans="1:16" ht="17" thickBot="1" x14ac:dyDescent="0.25">
      <c r="A35" s="56"/>
      <c r="B35" s="7" t="s">
        <v>8</v>
      </c>
      <c r="C35" s="13"/>
      <c r="D35" s="73">
        <v>1</v>
      </c>
      <c r="E35" s="74">
        <v>1.5</v>
      </c>
      <c r="F35" s="74">
        <v>2</v>
      </c>
      <c r="G35" s="73">
        <v>2.5</v>
      </c>
      <c r="H35" s="73">
        <v>3</v>
      </c>
      <c r="I35" s="1"/>
      <c r="J35" s="1"/>
      <c r="K35" s="1"/>
      <c r="P35" s="39"/>
    </row>
    <row r="36" spans="1:16" ht="17" thickBot="1" x14ac:dyDescent="0.25">
      <c r="A36" s="56"/>
      <c r="B36" s="23"/>
      <c r="C36" s="23"/>
      <c r="D36" s="24"/>
      <c r="E36" s="25"/>
      <c r="F36" s="24"/>
      <c r="H36" s="24"/>
      <c r="I36" s="1"/>
      <c r="J36" s="1"/>
      <c r="K36" s="1"/>
      <c r="P36" s="39"/>
    </row>
    <row r="37" spans="1:16" ht="18" thickTop="1" thickBot="1" x14ac:dyDescent="0.25">
      <c r="A37" s="86" t="s">
        <v>94</v>
      </c>
      <c r="B37" s="87"/>
      <c r="C37" s="88">
        <v>10.1</v>
      </c>
      <c r="D37" s="24"/>
      <c r="E37" s="25"/>
      <c r="F37" s="24"/>
      <c r="G37" s="24"/>
      <c r="H37" s="24"/>
      <c r="I37" s="1"/>
      <c r="J37" s="1"/>
      <c r="K37" s="1"/>
      <c r="P37" s="39"/>
    </row>
    <row r="38" spans="1:16" ht="17" thickTop="1" x14ac:dyDescent="0.2">
      <c r="A38" s="56"/>
      <c r="B38" s="46" t="s">
        <v>29</v>
      </c>
      <c r="C38" s="26"/>
      <c r="D38" s="27"/>
      <c r="E38" s="28"/>
      <c r="F38" s="27"/>
      <c r="G38" s="27"/>
      <c r="H38" s="27"/>
      <c r="I38" s="1"/>
      <c r="J38" s="1"/>
      <c r="K38" s="1"/>
      <c r="P38" s="39"/>
    </row>
    <row r="39" spans="1:16" ht="17" thickBot="1" x14ac:dyDescent="0.25">
      <c r="A39" s="56"/>
      <c r="B39" s="65" t="s">
        <v>28</v>
      </c>
      <c r="C39" s="47"/>
      <c r="D39" s="48">
        <v>8</v>
      </c>
      <c r="E39" s="49">
        <v>2</v>
      </c>
      <c r="F39" s="48">
        <v>2</v>
      </c>
      <c r="G39" s="48">
        <v>2</v>
      </c>
      <c r="H39" s="48">
        <f>G40</f>
        <v>0</v>
      </c>
      <c r="I39" s="1"/>
      <c r="J39" s="1"/>
      <c r="K39" s="1"/>
      <c r="P39" s="39"/>
    </row>
    <row r="40" spans="1:16" ht="17" thickBot="1" x14ac:dyDescent="0.25">
      <c r="A40" s="56"/>
      <c r="B40" s="65" t="s">
        <v>19</v>
      </c>
      <c r="C40" s="50">
        <f>IF(AND(ISNUMBER(C37), C37&gt;0), IF(C37&gt;F30, CEILING(C37, 0.25), F30), "")</f>
        <v>10.25</v>
      </c>
      <c r="D40" s="50">
        <f>IF(C40&lt;&gt;"", MAX(0, C40 - D39), "")</f>
        <v>2.25</v>
      </c>
      <c r="E40" s="50">
        <f>IF(D40&lt;&gt;"", MAX(0, D40 - E39), "")</f>
        <v>0.25</v>
      </c>
      <c r="F40" s="50">
        <f>IF(E40&lt;&gt;"", MAX(0, E40 - F39), "")</f>
        <v>0</v>
      </c>
      <c r="G40" s="50">
        <f>IF(F40&lt;&gt;"", MAX(0, F40 - G39), "")</f>
        <v>0</v>
      </c>
      <c r="H40" s="50">
        <f>IF(G40&lt;&gt;"", MAX(0, G40 - H39), "")</f>
        <v>0</v>
      </c>
      <c r="J40" s="19" t="s">
        <v>21</v>
      </c>
      <c r="K40" s="66">
        <f>SUM(D41:H41)</f>
        <v>10.25</v>
      </c>
      <c r="L40" s="34" t="str">
        <f>IF(K40&lt;&gt;C40, "Error in Breakdown", "")</f>
        <v/>
      </c>
      <c r="P40" s="39"/>
    </row>
    <row r="41" spans="1:16" ht="17" thickBot="1" x14ac:dyDescent="0.25">
      <c r="A41" s="56"/>
      <c r="B41" s="6" t="s">
        <v>20</v>
      </c>
      <c r="C41" s="3"/>
      <c r="D41" s="3">
        <f>C40-D40</f>
        <v>8</v>
      </c>
      <c r="E41" s="3">
        <f>D40-E40</f>
        <v>2</v>
      </c>
      <c r="F41" s="3">
        <f>E40-F40</f>
        <v>0.25</v>
      </c>
      <c r="G41" s="3">
        <f>F40-G40</f>
        <v>0</v>
      </c>
      <c r="H41" s="3">
        <f>G40-H40</f>
        <v>0</v>
      </c>
      <c r="J41" s="1"/>
      <c r="K41" s="1"/>
      <c r="L41" s="1"/>
      <c r="M41" s="1"/>
      <c r="P41" s="39"/>
    </row>
    <row r="42" spans="1:16" ht="17" thickBot="1" x14ac:dyDescent="0.25">
      <c r="A42" s="56"/>
      <c r="B42" s="10" t="s">
        <v>3</v>
      </c>
      <c r="C42" s="11"/>
      <c r="D42" s="12">
        <f>SUM(D41*D33)</f>
        <v>768.6400000000001</v>
      </c>
      <c r="E42" s="12">
        <f>SUM(E41*E33)</f>
        <v>288.24</v>
      </c>
      <c r="F42" s="12">
        <f>SUM(F41*F33)</f>
        <v>48.040000000000006</v>
      </c>
      <c r="G42" s="12">
        <f>SUM(G41*G33)</f>
        <v>0</v>
      </c>
      <c r="H42" s="12">
        <f>SUM(H41*H33)</f>
        <v>0</v>
      </c>
      <c r="I42" s="64">
        <f>SUM(D42:H42)</f>
        <v>1104.92</v>
      </c>
      <c r="J42" s="1"/>
      <c r="K42" s="1"/>
      <c r="L42" s="1"/>
      <c r="M42" s="1"/>
      <c r="P42" s="39"/>
    </row>
    <row r="43" spans="1:16" x14ac:dyDescent="0.2">
      <c r="A43" s="56"/>
      <c r="B43" s="1"/>
      <c r="C43" s="2"/>
      <c r="D43" s="2"/>
      <c r="E43" s="2"/>
      <c r="F43" s="2"/>
      <c r="G43" s="2"/>
      <c r="H43" s="2"/>
      <c r="I43" s="15"/>
      <c r="J43" s="1"/>
      <c r="K43" s="1"/>
      <c r="P43" s="39"/>
    </row>
    <row r="44" spans="1:16" x14ac:dyDescent="0.2">
      <c r="A44" s="56"/>
      <c r="B44" s="1"/>
      <c r="C44" s="1"/>
      <c r="D44" s="1"/>
      <c r="E44" s="1"/>
      <c r="F44" s="1"/>
      <c r="G44" s="1"/>
      <c r="H44" s="1"/>
      <c r="I44" s="16"/>
      <c r="J44" s="2"/>
      <c r="K44" s="1"/>
      <c r="P44" s="39"/>
    </row>
    <row r="45" spans="1:16" x14ac:dyDescent="0.2">
      <c r="A45" s="56"/>
      <c r="B45" s="1"/>
      <c r="C45" s="1"/>
      <c r="D45" s="1"/>
      <c r="E45" s="1"/>
      <c r="F45" s="1"/>
      <c r="G45" s="1"/>
      <c r="H45" s="1"/>
      <c r="I45" s="16"/>
      <c r="J45" s="1"/>
      <c r="K45" s="1"/>
      <c r="P45" s="39"/>
    </row>
    <row r="46" spans="1:16" x14ac:dyDescent="0.2">
      <c r="A46" s="56"/>
      <c r="B46" s="1"/>
      <c r="C46" s="1"/>
      <c r="D46" s="1"/>
      <c r="E46" s="1"/>
      <c r="F46" s="1"/>
      <c r="G46" s="1"/>
      <c r="H46" s="1"/>
      <c r="I46" s="16"/>
      <c r="J46" s="1"/>
      <c r="K46" s="1"/>
      <c r="P46" s="39"/>
    </row>
    <row r="47" spans="1:16" ht="17" thickBot="1" x14ac:dyDescent="0.25">
      <c r="A47" s="56"/>
      <c r="B47" s="2"/>
      <c r="C47" s="1"/>
      <c r="D47" s="1"/>
      <c r="E47" s="1"/>
      <c r="F47" s="1"/>
      <c r="G47" s="1"/>
      <c r="H47" s="1"/>
      <c r="I47" s="16"/>
      <c r="J47" s="1"/>
      <c r="K47" s="1"/>
      <c r="P47" s="39"/>
    </row>
    <row r="48" spans="1:16" ht="17" thickBot="1" x14ac:dyDescent="0.25">
      <c r="A48" s="56"/>
      <c r="B48" s="2"/>
      <c r="C48" s="1"/>
      <c r="D48" s="1"/>
      <c r="E48" s="1"/>
      <c r="F48" s="1"/>
      <c r="G48" s="1"/>
      <c r="H48" s="1"/>
      <c r="I48" s="17">
        <f>SUM(I42:I47)</f>
        <v>1104.92</v>
      </c>
      <c r="J48" s="18" t="s">
        <v>27</v>
      </c>
      <c r="K48" s="1"/>
      <c r="P48" s="39"/>
    </row>
    <row r="49" spans="1:16" x14ac:dyDescent="0.2">
      <c r="A49" s="56"/>
      <c r="B49" s="1"/>
      <c r="C49" s="1"/>
      <c r="D49" s="1"/>
      <c r="E49" s="1"/>
      <c r="F49" s="1"/>
      <c r="G49" s="1"/>
      <c r="H49" s="1"/>
      <c r="I49" s="1"/>
      <c r="J49" s="1"/>
      <c r="K49" s="1"/>
      <c r="P49" s="39"/>
    </row>
    <row r="50" spans="1:16" x14ac:dyDescent="0.2">
      <c r="A50" s="56"/>
      <c r="B50" s="1"/>
      <c r="C50" s="1"/>
      <c r="D50" s="1"/>
      <c r="E50" s="1"/>
      <c r="F50" s="1"/>
      <c r="G50" s="1"/>
      <c r="H50" s="1"/>
      <c r="I50" s="1"/>
      <c r="J50" s="1"/>
      <c r="K50" s="1"/>
      <c r="P50" s="39"/>
    </row>
    <row r="51" spans="1:16" x14ac:dyDescent="0.2">
      <c r="A51" s="56"/>
      <c r="B51" s="1"/>
      <c r="C51" s="1"/>
      <c r="D51" s="1"/>
      <c r="E51" s="1"/>
      <c r="F51" s="1"/>
      <c r="G51" s="1"/>
      <c r="H51" s="1"/>
      <c r="I51" s="1"/>
      <c r="J51" s="1"/>
      <c r="K51" s="1"/>
      <c r="P51" s="39"/>
    </row>
    <row r="52" spans="1:16" ht="17" thickBot="1" x14ac:dyDescent="0.25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41"/>
      <c r="M52" s="41"/>
      <c r="N52" s="41"/>
      <c r="O52" s="41"/>
      <c r="P52" s="42"/>
    </row>
  </sheetData>
  <dataValidations disablePrompts="1" count="1">
    <dataValidation type="list" allowBlank="1" showInputMessage="1" showErrorMessage="1" sqref="B7" xr:uid="{1C7C14A8-30D7-6B4D-8438-FAAE76BC35A8}">
      <formula1>INDIRECT("Local600[Positions]")</formula1>
    </dataValidation>
  </dataValidations>
  <hyperlinks>
    <hyperlink ref="M8" r:id="rId1" xr:uid="{D0223A59-28E7-BB4D-859D-E847B2E34772}"/>
    <hyperlink ref="M31" r:id="rId2" xr:uid="{35ACA7F1-6F61-4547-BECC-CB89221A595F}"/>
  </hyperlink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35F5-F7FA-9047-ADE2-9FADC9939277}">
  <dimension ref="A2:O55"/>
  <sheetViews>
    <sheetView workbookViewId="0">
      <selection activeCell="E20" sqref="E20"/>
    </sheetView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3.83203125" customWidth="1"/>
    <col min="7" max="7" width="12.1640625" bestFit="1" customWidth="1"/>
    <col min="10" max="10" width="14.1640625" customWidth="1"/>
    <col min="11" max="11" width="8.1640625" customWidth="1"/>
    <col min="15" max="15" width="49.6640625" customWidth="1"/>
  </cols>
  <sheetData>
    <row r="2" spans="1:15" ht="24" x14ac:dyDescent="0.3">
      <c r="B2" s="77" t="s">
        <v>91</v>
      </c>
    </row>
    <row r="6" spans="1:15" ht="17" thickBot="1" x14ac:dyDescent="0.25"/>
    <row r="7" spans="1:15" ht="18" thickTop="1" thickBot="1" x14ac:dyDescent="0.25">
      <c r="A7" s="53"/>
      <c r="B7" s="54"/>
      <c r="C7" s="80" t="s">
        <v>37</v>
      </c>
      <c r="D7" s="90">
        <v>650</v>
      </c>
      <c r="E7" s="54" t="s">
        <v>14</v>
      </c>
      <c r="F7" s="54">
        <v>12</v>
      </c>
      <c r="G7" s="54" t="s">
        <v>2</v>
      </c>
      <c r="H7" s="36"/>
      <c r="I7" s="36"/>
      <c r="J7" s="35" t="s">
        <v>23</v>
      </c>
      <c r="K7" s="36" t="s">
        <v>22</v>
      </c>
      <c r="L7" s="36" t="s">
        <v>92</v>
      </c>
      <c r="M7" s="36"/>
      <c r="N7" s="36"/>
      <c r="O7" s="37"/>
    </row>
    <row r="8" spans="1:15" ht="17" thickTop="1" x14ac:dyDescent="0.2">
      <c r="A8" s="56"/>
      <c r="B8" s="2"/>
      <c r="C8" s="1" t="s">
        <v>1</v>
      </c>
      <c r="D8" s="1">
        <v>14</v>
      </c>
      <c r="E8" s="1"/>
      <c r="F8" s="1"/>
      <c r="G8" s="1"/>
      <c r="H8" s="1"/>
      <c r="I8" s="1"/>
      <c r="J8" s="38"/>
      <c r="K8" t="s">
        <v>22</v>
      </c>
      <c r="O8" s="39"/>
    </row>
    <row r="9" spans="1:15" x14ac:dyDescent="0.2">
      <c r="A9" s="56"/>
      <c r="H9" s="1"/>
      <c r="I9" s="1"/>
      <c r="J9" s="38"/>
      <c r="K9" t="s">
        <v>22</v>
      </c>
      <c r="O9" s="39"/>
    </row>
    <row r="10" spans="1:15" ht="17" thickBot="1" x14ac:dyDescent="0.25">
      <c r="A10" s="56"/>
      <c r="B10" s="2"/>
      <c r="E10" s="1"/>
      <c r="F10" s="1"/>
      <c r="G10" s="1"/>
      <c r="H10" s="1"/>
      <c r="I10" s="1"/>
      <c r="J10" s="38"/>
      <c r="K10" t="s">
        <v>22</v>
      </c>
      <c r="O10" s="39"/>
    </row>
    <row r="11" spans="1:15" ht="17" thickBot="1" x14ac:dyDescent="0.25">
      <c r="A11" s="56"/>
      <c r="B11" s="1"/>
      <c r="C11" s="30" t="s">
        <v>4</v>
      </c>
      <c r="D11" s="31">
        <f>SUM(D7/D8)</f>
        <v>46.428571428571431</v>
      </c>
      <c r="E11" s="31">
        <f>SUM($D$11*E13)</f>
        <v>69.642857142857139</v>
      </c>
      <c r="F11" s="31">
        <f>SUM($D$11*F13)</f>
        <v>69.642857142857139</v>
      </c>
      <c r="G11" s="31">
        <f>SUM($D$11*G13)</f>
        <v>92.857142857142861</v>
      </c>
      <c r="H11" s="1"/>
      <c r="I11" s="1"/>
      <c r="J11" s="40"/>
      <c r="K11" s="41" t="s">
        <v>22</v>
      </c>
      <c r="L11" s="61"/>
      <c r="M11" s="41"/>
      <c r="N11" s="41"/>
      <c r="O11" s="42"/>
    </row>
    <row r="12" spans="1:15" ht="17" thickBot="1" x14ac:dyDescent="0.25">
      <c r="A12" s="56"/>
      <c r="B12" s="7" t="s">
        <v>5</v>
      </c>
      <c r="C12" s="13"/>
      <c r="D12" s="43" t="s">
        <v>24</v>
      </c>
      <c r="E12" s="44" t="s">
        <v>13</v>
      </c>
      <c r="F12" s="43" t="s">
        <v>89</v>
      </c>
      <c r="G12" s="43" t="s">
        <v>90</v>
      </c>
      <c r="H12" s="59" t="s">
        <v>6</v>
      </c>
      <c r="I12" s="1"/>
      <c r="J12" s="1"/>
      <c r="O12" s="39"/>
    </row>
    <row r="13" spans="1:15" ht="17" thickBot="1" x14ac:dyDescent="0.25">
      <c r="A13" s="56"/>
      <c r="B13" s="7" t="s">
        <v>8</v>
      </c>
      <c r="C13" s="13"/>
      <c r="D13" s="8">
        <v>1</v>
      </c>
      <c r="E13" s="14">
        <v>1.5</v>
      </c>
      <c r="F13" s="8">
        <v>1.5</v>
      </c>
      <c r="G13" s="8">
        <v>2</v>
      </c>
      <c r="H13" s="1"/>
      <c r="I13" s="1"/>
      <c r="J13" s="1"/>
      <c r="O13" s="39"/>
    </row>
    <row r="14" spans="1:15" ht="17" thickBot="1" x14ac:dyDescent="0.25">
      <c r="A14" s="56"/>
      <c r="B14" s="23"/>
      <c r="C14" s="23"/>
      <c r="D14" s="24"/>
      <c r="E14" s="25"/>
      <c r="F14" s="24"/>
      <c r="H14" s="1"/>
      <c r="I14" s="1"/>
      <c r="J14" s="1"/>
      <c r="O14" s="39"/>
    </row>
    <row r="15" spans="1:15" ht="18" thickTop="1" thickBot="1" x14ac:dyDescent="0.25">
      <c r="A15" s="94" t="s">
        <v>30</v>
      </c>
      <c r="B15" s="95"/>
      <c r="C15" s="96">
        <v>15.5</v>
      </c>
      <c r="D15" s="24"/>
      <c r="E15" s="25"/>
      <c r="F15" s="24"/>
      <c r="G15" s="24"/>
      <c r="H15" s="1"/>
      <c r="I15" s="1"/>
      <c r="J15" s="1"/>
      <c r="O15" s="39"/>
    </row>
    <row r="16" spans="1:15" ht="17" thickTop="1" x14ac:dyDescent="0.2">
      <c r="A16" s="56"/>
      <c r="B16" s="46" t="s">
        <v>29</v>
      </c>
      <c r="C16" s="26"/>
      <c r="D16" s="27"/>
      <c r="E16" s="28"/>
      <c r="F16" s="27"/>
      <c r="G16" s="27"/>
      <c r="H16" s="1"/>
      <c r="I16" s="1"/>
      <c r="J16" s="1"/>
      <c r="O16" s="39"/>
    </row>
    <row r="17" spans="1:15" ht="17" thickBot="1" x14ac:dyDescent="0.25">
      <c r="A17" s="56"/>
      <c r="B17" s="65" t="s">
        <v>28</v>
      </c>
      <c r="C17" s="47"/>
      <c r="D17" s="48">
        <v>8</v>
      </c>
      <c r="E17" s="49">
        <v>4</v>
      </c>
      <c r="F17" s="48">
        <v>2</v>
      </c>
      <c r="G17" s="48">
        <f>F18</f>
        <v>1.5</v>
      </c>
      <c r="H17" s="1"/>
      <c r="I17" s="1"/>
      <c r="J17" s="1"/>
      <c r="O17" s="39"/>
    </row>
    <row r="18" spans="1:15" ht="17" thickBot="1" x14ac:dyDescent="0.25">
      <c r="A18" s="56"/>
      <c r="B18" s="65" t="s">
        <v>19</v>
      </c>
      <c r="C18" s="50">
        <f>IF(AND(ISNUMBER(C15), C15&gt;0), IF(C15&gt;F7, CEILING(C15, 0.25), F7), "")</f>
        <v>15.5</v>
      </c>
      <c r="D18" s="50">
        <f>IF(C18&lt;&gt;"", MAX(0, C18 - D17), "")</f>
        <v>7.5</v>
      </c>
      <c r="E18" s="50">
        <f>IF(D18&lt;&gt;"", MAX(0, D18 - E17), "")</f>
        <v>3.5</v>
      </c>
      <c r="F18" s="50">
        <f>IF(E18&lt;&gt;"", MAX(0, E18 - F17), "")</f>
        <v>1.5</v>
      </c>
      <c r="G18" s="50">
        <f>IF(F18&lt;&gt;"", MAX(0, F18 - G17), "")</f>
        <v>0</v>
      </c>
      <c r="I18" s="1"/>
      <c r="J18" s="19" t="s">
        <v>21</v>
      </c>
      <c r="K18" s="66">
        <f>SUM(D19:G19)</f>
        <v>15.5</v>
      </c>
      <c r="L18" s="34" t="str">
        <f>IF(K18&lt;&gt;C18, "Error in Breakdown", "")</f>
        <v/>
      </c>
      <c r="O18" s="39"/>
    </row>
    <row r="19" spans="1:15" ht="17" thickBot="1" x14ac:dyDescent="0.25">
      <c r="A19" s="56"/>
      <c r="B19" s="6" t="s">
        <v>20</v>
      </c>
      <c r="C19" s="3"/>
      <c r="D19" s="3">
        <f>C18-D18</f>
        <v>8</v>
      </c>
      <c r="E19" s="3">
        <f>D18-E18</f>
        <v>4</v>
      </c>
      <c r="F19" s="3">
        <f>E18-F18</f>
        <v>2</v>
      </c>
      <c r="G19" s="3">
        <f>F18-G18</f>
        <v>1.5</v>
      </c>
      <c r="I19" s="1"/>
      <c r="J19" s="1"/>
      <c r="K19" s="1"/>
      <c r="L19" s="1"/>
      <c r="O19" s="39"/>
    </row>
    <row r="20" spans="1:15" ht="17" thickBot="1" x14ac:dyDescent="0.25">
      <c r="A20" s="56"/>
      <c r="B20" s="10" t="s">
        <v>3</v>
      </c>
      <c r="C20" s="11"/>
      <c r="D20" s="12">
        <f>SUM(D19*D11)</f>
        <v>371.42857142857144</v>
      </c>
      <c r="E20" s="12">
        <f>SUM(E19*E11)</f>
        <v>278.57142857142856</v>
      </c>
      <c r="F20" s="12">
        <f>SUM(F19*F11)</f>
        <v>139.28571428571428</v>
      </c>
      <c r="G20" s="12">
        <f>SUM(G19*G11)</f>
        <v>139.28571428571428</v>
      </c>
      <c r="H20" s="64">
        <f>SUM(D20:G20)</f>
        <v>928.57142857142844</v>
      </c>
      <c r="I20" s="1"/>
      <c r="J20" s="1"/>
      <c r="K20" s="1"/>
      <c r="L20" s="1"/>
      <c r="O20" s="39"/>
    </row>
    <row r="21" spans="1:15" x14ac:dyDescent="0.2">
      <c r="A21" s="56"/>
      <c r="B21" s="1"/>
      <c r="C21" s="2"/>
      <c r="D21" s="2"/>
      <c r="E21" s="2"/>
      <c r="F21" s="2"/>
      <c r="G21" s="2"/>
      <c r="H21" s="15">
        <v>1391.4338</v>
      </c>
      <c r="I21" s="1"/>
      <c r="J21" s="1"/>
      <c r="O21" s="39"/>
    </row>
    <row r="22" spans="1:15" x14ac:dyDescent="0.2">
      <c r="A22" s="56"/>
      <c r="B22" s="1"/>
      <c r="C22" s="1"/>
      <c r="D22" s="1"/>
      <c r="E22" s="1"/>
      <c r="F22" s="1"/>
      <c r="G22" s="1"/>
      <c r="H22" s="16"/>
      <c r="I22" s="2"/>
      <c r="J22" s="1"/>
      <c r="O22" s="39"/>
    </row>
    <row r="23" spans="1:15" x14ac:dyDescent="0.2">
      <c r="A23" s="56"/>
      <c r="B23" s="1"/>
      <c r="C23" s="1"/>
      <c r="D23" s="1"/>
      <c r="E23" s="1"/>
      <c r="F23" s="1"/>
      <c r="G23" s="1"/>
      <c r="H23" s="16"/>
      <c r="I23" s="1"/>
      <c r="J23" s="1"/>
      <c r="O23" s="39"/>
    </row>
    <row r="24" spans="1:15" x14ac:dyDescent="0.2">
      <c r="A24" s="56"/>
      <c r="B24" s="1"/>
      <c r="C24" s="1"/>
      <c r="D24" s="1"/>
      <c r="E24" s="1"/>
      <c r="F24" s="1"/>
      <c r="G24" s="1"/>
      <c r="H24" s="16"/>
      <c r="I24" s="1"/>
      <c r="J24" s="1"/>
      <c r="O24" s="39"/>
    </row>
    <row r="25" spans="1:15" ht="17" thickBot="1" x14ac:dyDescent="0.25">
      <c r="A25" s="56"/>
      <c r="B25" s="2"/>
      <c r="C25" s="1"/>
      <c r="D25" s="1"/>
      <c r="E25" s="1"/>
      <c r="F25" s="1"/>
      <c r="G25" s="1"/>
      <c r="H25" s="16"/>
      <c r="I25" s="1"/>
      <c r="J25" s="1"/>
      <c r="O25" s="39"/>
    </row>
    <row r="26" spans="1:15" ht="17" thickBot="1" x14ac:dyDescent="0.25">
      <c r="A26" s="56"/>
      <c r="B26" s="2"/>
      <c r="C26" s="1"/>
      <c r="D26" s="1"/>
      <c r="E26" s="1"/>
      <c r="F26" s="1"/>
      <c r="G26" s="1"/>
      <c r="H26" s="17">
        <f>SUM(H20:H25)</f>
        <v>2320.0052285714282</v>
      </c>
      <c r="I26" s="18" t="s">
        <v>27</v>
      </c>
      <c r="J26" s="1"/>
      <c r="O26" s="39"/>
    </row>
    <row r="27" spans="1:15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O27" s="39"/>
    </row>
    <row r="28" spans="1:15" x14ac:dyDescent="0.2">
      <c r="A28" s="56"/>
      <c r="B28" s="1"/>
      <c r="C28" s="1"/>
      <c r="D28" s="1"/>
      <c r="E28" s="1"/>
      <c r="F28" s="1"/>
      <c r="G28" s="1"/>
      <c r="H28" s="1"/>
      <c r="I28" s="1"/>
      <c r="J28" s="1"/>
      <c r="O28" s="39"/>
    </row>
    <row r="29" spans="1:15" x14ac:dyDescent="0.2">
      <c r="A29" s="56"/>
      <c r="B29" s="1"/>
      <c r="C29" s="1"/>
      <c r="D29" s="1"/>
      <c r="E29" s="1"/>
      <c r="F29" s="1"/>
      <c r="G29" s="1"/>
      <c r="H29" s="1"/>
      <c r="I29" s="1"/>
      <c r="J29" s="1"/>
      <c r="O29" s="39"/>
    </row>
    <row r="30" spans="1:15" ht="17" thickBot="1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41"/>
      <c r="L30" s="41"/>
      <c r="M30" s="41"/>
      <c r="N30" s="41"/>
      <c r="O30" s="42"/>
    </row>
    <row r="32" spans="1:15" x14ac:dyDescent="0.2">
      <c r="A32" s="33"/>
      <c r="B32" s="1"/>
      <c r="C32" s="1"/>
      <c r="D32" s="1"/>
      <c r="E32" s="1"/>
      <c r="F32" s="1"/>
      <c r="G32" s="1"/>
      <c r="J32" s="68"/>
    </row>
    <row r="33" spans="2:12" x14ac:dyDescent="0.2">
      <c r="B33" s="2"/>
      <c r="C33" s="1"/>
      <c r="D33" s="1"/>
      <c r="E33" s="1"/>
      <c r="F33" s="1"/>
      <c r="G33" s="1"/>
      <c r="H33" s="1"/>
      <c r="I33" s="1"/>
      <c r="J33" s="1"/>
    </row>
    <row r="34" spans="2:12" x14ac:dyDescent="0.2">
      <c r="H34" s="1"/>
      <c r="I34" s="1"/>
      <c r="J34" s="1"/>
    </row>
    <row r="35" spans="2:12" x14ac:dyDescent="0.2">
      <c r="B35" s="2"/>
      <c r="E35" s="1"/>
      <c r="F35" s="1"/>
      <c r="G35" s="1"/>
      <c r="H35" s="1"/>
      <c r="I35" s="1"/>
      <c r="J35" s="1"/>
    </row>
    <row r="36" spans="2:12" x14ac:dyDescent="0.2">
      <c r="B36" s="1"/>
      <c r="C36" s="1"/>
      <c r="D36" s="1"/>
      <c r="E36" s="1"/>
      <c r="F36" s="1"/>
      <c r="G36" s="1"/>
      <c r="H36" s="1"/>
      <c r="I36" s="1"/>
      <c r="J36" s="1"/>
      <c r="L36" s="69"/>
    </row>
    <row r="37" spans="2:12" x14ac:dyDescent="0.2">
      <c r="B37" s="23"/>
      <c r="C37" s="23"/>
      <c r="D37" s="70"/>
      <c r="E37" s="71"/>
      <c r="F37" s="70"/>
      <c r="G37" s="70"/>
      <c r="H37" s="70"/>
      <c r="I37" s="1"/>
      <c r="J37" s="1"/>
    </row>
    <row r="38" spans="2:12" x14ac:dyDescent="0.2">
      <c r="B38" s="23"/>
      <c r="C38" s="23"/>
      <c r="D38" s="24"/>
      <c r="E38" s="25"/>
      <c r="F38" s="24"/>
      <c r="G38" s="24"/>
      <c r="H38" s="24"/>
      <c r="I38" s="1"/>
      <c r="J38" s="1"/>
    </row>
    <row r="39" spans="2:12" x14ac:dyDescent="0.2">
      <c r="B39" s="23"/>
      <c r="C39" s="23"/>
      <c r="D39" s="24"/>
      <c r="E39" s="25"/>
      <c r="F39" s="24"/>
      <c r="H39" s="24"/>
      <c r="I39" s="1"/>
      <c r="J39" s="1"/>
    </row>
    <row r="40" spans="2:12" x14ac:dyDescent="0.2">
      <c r="B40" s="1"/>
      <c r="C40" s="23"/>
      <c r="D40" s="24"/>
      <c r="E40" s="25"/>
      <c r="F40" s="24"/>
      <c r="H40" s="24"/>
      <c r="I40" s="1"/>
      <c r="J40" s="1"/>
    </row>
    <row r="41" spans="2:12" x14ac:dyDescent="0.2">
      <c r="B41" s="1"/>
      <c r="C41" s="23"/>
      <c r="D41" s="24"/>
      <c r="E41" s="25"/>
      <c r="F41" s="24"/>
      <c r="G41" s="24"/>
      <c r="H41" s="24"/>
      <c r="I41" s="1"/>
      <c r="J41" s="1"/>
    </row>
    <row r="42" spans="2:12" x14ac:dyDescent="0.2">
      <c r="B42" s="1"/>
      <c r="C42" s="23"/>
      <c r="D42" s="24"/>
      <c r="E42" s="25"/>
      <c r="F42" s="24"/>
      <c r="G42" s="24"/>
      <c r="H42" s="24"/>
      <c r="I42" s="1"/>
      <c r="J42" s="1"/>
    </row>
    <row r="43" spans="2:12" x14ac:dyDescent="0.2">
      <c r="B43" s="1"/>
      <c r="C43" s="1"/>
      <c r="D43" s="1"/>
      <c r="E43" s="1"/>
      <c r="F43" s="1"/>
      <c r="G43" s="1"/>
      <c r="H43" s="1"/>
      <c r="J43" s="1"/>
      <c r="K43" s="72"/>
      <c r="L43" s="34"/>
    </row>
    <row r="44" spans="2:12" x14ac:dyDescent="0.2">
      <c r="B44" s="1"/>
      <c r="C44" s="1"/>
      <c r="D44" s="1"/>
      <c r="E44" s="1"/>
      <c r="F44" s="1"/>
      <c r="G44" s="1"/>
      <c r="H44" s="1"/>
      <c r="J44" s="1"/>
      <c r="K44" s="1"/>
      <c r="L44" s="1"/>
    </row>
    <row r="45" spans="2:12" x14ac:dyDescent="0.2"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">
      <c r="B46" s="1"/>
      <c r="C46" s="2"/>
      <c r="D46" s="2"/>
      <c r="E46" s="2"/>
      <c r="F46" s="2"/>
      <c r="H46" s="2"/>
      <c r="I46" s="1"/>
      <c r="J46" s="1"/>
    </row>
    <row r="47" spans="2:12" x14ac:dyDescent="0.2">
      <c r="B47" s="1"/>
      <c r="C47" s="1"/>
      <c r="D47" s="1"/>
      <c r="E47" s="1"/>
      <c r="F47" s="1"/>
      <c r="H47" s="1"/>
      <c r="I47" s="1"/>
      <c r="J47" s="2"/>
    </row>
    <row r="48" spans="2:12" x14ac:dyDescent="0.2">
      <c r="B48" s="1"/>
      <c r="C48" s="1"/>
      <c r="D48" s="1"/>
      <c r="E48" s="1"/>
      <c r="F48" s="1"/>
      <c r="H48" s="1"/>
      <c r="I48" s="1"/>
      <c r="J48" s="1"/>
    </row>
    <row r="49" spans="2:10" x14ac:dyDescent="0.2">
      <c r="B49" s="1"/>
      <c r="C49" s="1"/>
      <c r="D49" s="1"/>
      <c r="E49" s="1"/>
      <c r="F49" s="1"/>
      <c r="H49" s="1"/>
      <c r="I49" s="1"/>
      <c r="J49" s="1"/>
    </row>
    <row r="50" spans="2:10" x14ac:dyDescent="0.2">
      <c r="B50" s="2"/>
      <c r="C50" s="1"/>
      <c r="D50" s="1"/>
      <c r="E50" s="1"/>
      <c r="F50" s="1"/>
      <c r="H50" s="1"/>
      <c r="I50" s="1"/>
      <c r="J50" s="1"/>
    </row>
    <row r="51" spans="2:10" x14ac:dyDescent="0.2">
      <c r="B51" s="2"/>
      <c r="C51" s="1"/>
      <c r="D51" s="1"/>
      <c r="E51" s="1"/>
      <c r="F51" s="1"/>
      <c r="H51" s="1"/>
      <c r="I51" s="1"/>
      <c r="J51" s="1"/>
    </row>
    <row r="52" spans="2:10" x14ac:dyDescent="0.2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1"/>
      <c r="D55" s="1"/>
      <c r="E55" s="1"/>
      <c r="F55" s="1"/>
      <c r="G55" s="1"/>
      <c r="H55" s="1"/>
      <c r="I55" s="1"/>
      <c r="J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DDAF-113B-4741-9375-19E0612CE27D}">
  <dimension ref="A2:N54"/>
  <sheetViews>
    <sheetView topLeftCell="A11" workbookViewId="0">
      <selection activeCell="F41" sqref="F41"/>
    </sheetView>
  </sheetViews>
  <sheetFormatPr baseColWidth="10" defaultRowHeight="16" x14ac:dyDescent="0.2"/>
  <cols>
    <col min="2" max="2" width="14.33203125" customWidth="1"/>
    <col min="3" max="3" width="14.6640625" bestFit="1" customWidth="1"/>
    <col min="4" max="4" width="15.83203125" bestFit="1" customWidth="1"/>
    <col min="5" max="5" width="14.33203125" bestFit="1" customWidth="1"/>
    <col min="6" max="6" width="13.83203125" customWidth="1"/>
    <col min="7" max="7" width="12.1640625" bestFit="1" customWidth="1"/>
    <col min="9" max="9" width="13.6640625" customWidth="1"/>
    <col min="10" max="10" width="14.1640625" customWidth="1"/>
    <col min="11" max="11" width="8.1640625" customWidth="1"/>
    <col min="14" max="14" width="23.6640625" customWidth="1"/>
    <col min="15" max="15" width="49.6640625" customWidth="1"/>
  </cols>
  <sheetData>
    <row r="2" spans="1:14" ht="24" x14ac:dyDescent="0.3">
      <c r="B2" s="77" t="s">
        <v>96</v>
      </c>
    </row>
    <row r="5" spans="1:14" ht="17" thickBot="1" x14ac:dyDescent="0.25"/>
    <row r="6" spans="1:14" ht="17" thickBot="1" x14ac:dyDescent="0.25">
      <c r="A6" s="53" t="s">
        <v>97</v>
      </c>
      <c r="B6" s="54"/>
      <c r="C6" s="100" t="s">
        <v>37</v>
      </c>
      <c r="D6" s="89">
        <v>300</v>
      </c>
      <c r="E6" s="54" t="s">
        <v>14</v>
      </c>
      <c r="F6" s="54">
        <v>12</v>
      </c>
      <c r="G6" s="54" t="s">
        <v>2</v>
      </c>
      <c r="H6" s="36"/>
      <c r="I6" s="36"/>
      <c r="J6" s="35" t="s">
        <v>23</v>
      </c>
      <c r="K6" s="36" t="s">
        <v>22</v>
      </c>
      <c r="L6" s="36" t="s">
        <v>92</v>
      </c>
      <c r="M6" s="36"/>
      <c r="N6" s="37"/>
    </row>
    <row r="7" spans="1:14" ht="17" thickTop="1" x14ac:dyDescent="0.2">
      <c r="A7" s="56" t="s">
        <v>98</v>
      </c>
      <c r="B7" s="2"/>
      <c r="C7" s="1" t="s">
        <v>1</v>
      </c>
      <c r="D7" s="1">
        <v>14</v>
      </c>
      <c r="E7" s="1"/>
      <c r="F7" s="1"/>
      <c r="G7" s="1"/>
      <c r="H7" s="1"/>
      <c r="I7" s="1"/>
      <c r="J7" s="38"/>
      <c r="N7" s="39"/>
    </row>
    <row r="8" spans="1:14" x14ac:dyDescent="0.2">
      <c r="A8" s="56"/>
      <c r="H8" s="1"/>
      <c r="I8" s="1"/>
      <c r="J8" s="38"/>
      <c r="N8" s="39"/>
    </row>
    <row r="9" spans="1:14" ht="17" thickBot="1" x14ac:dyDescent="0.25">
      <c r="A9" s="56"/>
      <c r="B9" s="2"/>
      <c r="E9" s="1"/>
      <c r="F9" s="1"/>
      <c r="G9" s="1"/>
      <c r="H9" s="1"/>
      <c r="I9" s="1"/>
      <c r="J9" s="38"/>
      <c r="N9" s="39"/>
    </row>
    <row r="10" spans="1:14" ht="17" thickBot="1" x14ac:dyDescent="0.25">
      <c r="A10" s="56"/>
      <c r="B10" s="1"/>
      <c r="C10" s="30" t="s">
        <v>4</v>
      </c>
      <c r="D10" s="31">
        <f>SUM(D6/D7)</f>
        <v>21.428571428571427</v>
      </c>
      <c r="E10" s="31">
        <f>SUM($D$10*E12)</f>
        <v>32.142857142857139</v>
      </c>
      <c r="F10" s="31">
        <f>SUM($D$10*F12)</f>
        <v>32.142857142857139</v>
      </c>
      <c r="G10" s="31">
        <f>SUM($D$10*G12)</f>
        <v>42.857142857142854</v>
      </c>
      <c r="H10" s="1"/>
      <c r="I10" s="1"/>
      <c r="J10" s="40"/>
      <c r="K10" s="41"/>
      <c r="L10" s="61"/>
      <c r="M10" s="41"/>
      <c r="N10" s="42"/>
    </row>
    <row r="11" spans="1:14" ht="17" thickBot="1" x14ac:dyDescent="0.25">
      <c r="A11" s="56"/>
      <c r="B11" s="7" t="s">
        <v>5</v>
      </c>
      <c r="C11" s="13"/>
      <c r="D11" s="43" t="s">
        <v>24</v>
      </c>
      <c r="E11" s="44" t="s">
        <v>13</v>
      </c>
      <c r="F11" s="43" t="s">
        <v>89</v>
      </c>
      <c r="G11" s="43" t="s">
        <v>90</v>
      </c>
      <c r="H11" s="59" t="s">
        <v>6</v>
      </c>
      <c r="I11" s="1"/>
      <c r="J11" s="1"/>
      <c r="N11" s="39"/>
    </row>
    <row r="12" spans="1:14" ht="17" thickBot="1" x14ac:dyDescent="0.25">
      <c r="A12" s="56"/>
      <c r="B12" s="7" t="s">
        <v>8</v>
      </c>
      <c r="C12" s="13"/>
      <c r="D12" s="8">
        <v>1</v>
      </c>
      <c r="E12" s="14">
        <v>1.5</v>
      </c>
      <c r="F12" s="8">
        <v>1.5</v>
      </c>
      <c r="G12" s="8">
        <v>2</v>
      </c>
      <c r="H12" s="1"/>
      <c r="I12" s="1"/>
      <c r="J12" s="1"/>
      <c r="N12" s="39"/>
    </row>
    <row r="13" spans="1:14" ht="17" thickBot="1" x14ac:dyDescent="0.25">
      <c r="A13" s="56"/>
      <c r="B13" s="23"/>
      <c r="C13" s="23"/>
      <c r="D13" s="24"/>
      <c r="E13" s="25"/>
      <c r="F13" s="24"/>
      <c r="H13" s="1"/>
      <c r="I13" s="1"/>
      <c r="J13" s="1"/>
      <c r="N13" s="39"/>
    </row>
    <row r="14" spans="1:14" ht="18" thickTop="1" thickBot="1" x14ac:dyDescent="0.25">
      <c r="A14" s="101" t="s">
        <v>30</v>
      </c>
      <c r="B14" s="95"/>
      <c r="C14" s="96">
        <v>15.5</v>
      </c>
      <c r="D14" s="24"/>
      <c r="E14" s="25"/>
      <c r="F14" s="24"/>
      <c r="G14" s="24"/>
      <c r="H14" s="1"/>
      <c r="I14" s="1"/>
      <c r="J14" s="1"/>
      <c r="N14" s="39"/>
    </row>
    <row r="15" spans="1:14" ht="17" thickTop="1" x14ac:dyDescent="0.2">
      <c r="A15" s="56"/>
      <c r="B15" s="46" t="s">
        <v>29</v>
      </c>
      <c r="C15" s="26"/>
      <c r="D15" s="27"/>
      <c r="E15" s="28"/>
      <c r="F15" s="27"/>
      <c r="G15" s="27"/>
      <c r="H15" s="1"/>
      <c r="I15" s="1"/>
      <c r="J15" s="1"/>
      <c r="N15" s="39"/>
    </row>
    <row r="16" spans="1:14" ht="17" thickBot="1" x14ac:dyDescent="0.25">
      <c r="A16" s="56"/>
      <c r="B16" s="65" t="s">
        <v>28</v>
      </c>
      <c r="C16" s="47"/>
      <c r="D16" s="48">
        <v>8</v>
      </c>
      <c r="E16" s="49">
        <v>4</v>
      </c>
      <c r="F16" s="48">
        <v>2</v>
      </c>
      <c r="G16" s="48">
        <f>F17</f>
        <v>1.5</v>
      </c>
      <c r="H16" s="1"/>
      <c r="I16" s="1"/>
      <c r="J16" s="1"/>
      <c r="N16" s="39"/>
    </row>
    <row r="17" spans="1:14" ht="17" thickBot="1" x14ac:dyDescent="0.25">
      <c r="A17" s="56"/>
      <c r="B17" s="65" t="s">
        <v>19</v>
      </c>
      <c r="C17" s="50">
        <f>IF(AND(ISNUMBER(C14), C14&gt;0), IF(C14&gt;F6, CEILING(C14, 0.25), F6), "")</f>
        <v>15.5</v>
      </c>
      <c r="D17" s="50">
        <f>IF(C17&lt;&gt;"", MAX(0, C17 - D16), "")</f>
        <v>7.5</v>
      </c>
      <c r="E17" s="50">
        <f>IF(D17&lt;&gt;"", MAX(0, D17 - E16), "")</f>
        <v>3.5</v>
      </c>
      <c r="F17" s="50">
        <f>IF(E17&lt;&gt;"", MAX(0, E17 - F16), "")</f>
        <v>1.5</v>
      </c>
      <c r="G17" s="50">
        <f>IF(F17&lt;&gt;"", MAX(0, F17 - G16), "")</f>
        <v>0</v>
      </c>
      <c r="I17" s="1"/>
      <c r="J17" s="19" t="s">
        <v>21</v>
      </c>
      <c r="K17" s="66">
        <f>SUM(D18:G18)</f>
        <v>15.5</v>
      </c>
      <c r="L17" s="34" t="str">
        <f>IF(K17&lt;&gt;C17, "Error in Breakdown", "")</f>
        <v/>
      </c>
      <c r="N17" s="39"/>
    </row>
    <row r="18" spans="1:14" ht="17" thickBot="1" x14ac:dyDescent="0.25">
      <c r="A18" s="56"/>
      <c r="B18" s="6" t="s">
        <v>20</v>
      </c>
      <c r="C18" s="3"/>
      <c r="D18" s="3">
        <f>C17-D17</f>
        <v>8</v>
      </c>
      <c r="E18" s="3">
        <f>D17-E17</f>
        <v>4</v>
      </c>
      <c r="F18" s="3">
        <f>E17-F17</f>
        <v>2</v>
      </c>
      <c r="G18" s="3">
        <f>F17-G17</f>
        <v>1.5</v>
      </c>
      <c r="I18" s="1"/>
      <c r="J18" s="1"/>
      <c r="K18" s="1"/>
      <c r="L18" s="1"/>
      <c r="N18" s="39"/>
    </row>
    <row r="19" spans="1:14" ht="17" thickBot="1" x14ac:dyDescent="0.25">
      <c r="A19" s="56"/>
      <c r="B19" s="10" t="s">
        <v>3</v>
      </c>
      <c r="C19" s="11"/>
      <c r="D19" s="12">
        <f>SUM(D18*D10)</f>
        <v>171.42857142857142</v>
      </c>
      <c r="E19" s="12">
        <f>SUM(E18*E10)</f>
        <v>128.57142857142856</v>
      </c>
      <c r="F19" s="12">
        <f>SUM(F18*F10)</f>
        <v>64.285714285714278</v>
      </c>
      <c r="G19" s="12">
        <f>SUM(G18*G10)</f>
        <v>64.285714285714278</v>
      </c>
      <c r="H19" s="64">
        <f>SUM(D19:G19)</f>
        <v>428.57142857142856</v>
      </c>
      <c r="I19" s="1"/>
      <c r="J19" s="1"/>
      <c r="K19" s="1"/>
      <c r="L19" s="1"/>
      <c r="N19" s="39"/>
    </row>
    <row r="20" spans="1:14" x14ac:dyDescent="0.2">
      <c r="A20" s="56"/>
      <c r="B20" s="1"/>
      <c r="C20" s="2"/>
      <c r="D20" s="2"/>
      <c r="E20" s="2"/>
      <c r="F20" s="2"/>
      <c r="G20" s="2"/>
      <c r="H20" s="15">
        <v>300</v>
      </c>
      <c r="I20" s="1"/>
      <c r="J20" s="1"/>
      <c r="N20" s="39"/>
    </row>
    <row r="21" spans="1:14" x14ac:dyDescent="0.2">
      <c r="A21" s="56"/>
      <c r="B21" s="1"/>
      <c r="C21" s="1"/>
      <c r="D21" s="1"/>
      <c r="E21" s="1"/>
      <c r="F21" s="1"/>
      <c r="G21" s="1"/>
      <c r="H21" s="16"/>
      <c r="I21" s="2"/>
      <c r="J21" s="1"/>
      <c r="N21" s="39"/>
    </row>
    <row r="22" spans="1:14" x14ac:dyDescent="0.2">
      <c r="A22" s="56"/>
      <c r="B22" s="1"/>
      <c r="C22" s="1"/>
      <c r="D22" s="1"/>
      <c r="E22" s="1"/>
      <c r="F22" s="1"/>
      <c r="G22" s="1"/>
      <c r="H22" s="16"/>
      <c r="I22" s="1"/>
      <c r="J22" s="1"/>
      <c r="N22" s="39"/>
    </row>
    <row r="23" spans="1:14" x14ac:dyDescent="0.2">
      <c r="A23" s="56"/>
      <c r="B23" s="1"/>
      <c r="C23" s="1"/>
      <c r="D23" s="1"/>
      <c r="E23" s="1"/>
      <c r="F23" s="1"/>
      <c r="G23" s="1"/>
      <c r="H23" s="16"/>
      <c r="I23" s="1"/>
      <c r="J23" s="1"/>
      <c r="N23" s="39"/>
    </row>
    <row r="24" spans="1:14" ht="17" thickBot="1" x14ac:dyDescent="0.25">
      <c r="A24" s="56"/>
      <c r="B24" s="2"/>
      <c r="C24" s="1"/>
      <c r="D24" s="1"/>
      <c r="E24" s="1"/>
      <c r="F24" s="1"/>
      <c r="G24" s="1"/>
      <c r="H24" s="16"/>
      <c r="I24" s="1"/>
      <c r="J24" s="1"/>
      <c r="N24" s="39"/>
    </row>
    <row r="25" spans="1:14" ht="17" thickBot="1" x14ac:dyDescent="0.25">
      <c r="A25" s="56"/>
      <c r="B25" s="2"/>
      <c r="C25" s="1"/>
      <c r="D25" s="1"/>
      <c r="E25" s="1"/>
      <c r="F25" s="1"/>
      <c r="G25" s="1"/>
      <c r="H25" s="17">
        <f>SUM(H19:H24)</f>
        <v>728.57142857142856</v>
      </c>
      <c r="I25" s="18" t="s">
        <v>27</v>
      </c>
      <c r="J25" s="1"/>
      <c r="N25" s="39"/>
    </row>
    <row r="26" spans="1:14" x14ac:dyDescent="0.2">
      <c r="A26" s="56"/>
      <c r="B26" s="1"/>
      <c r="C26" s="1"/>
      <c r="D26" s="1"/>
      <c r="E26" s="1"/>
      <c r="F26" s="1"/>
      <c r="G26" s="1"/>
      <c r="H26" s="1"/>
      <c r="I26" s="1"/>
      <c r="J26" s="1"/>
      <c r="N26" s="39"/>
    </row>
    <row r="27" spans="1:14" x14ac:dyDescent="0.2">
      <c r="A27" s="56"/>
      <c r="B27" s="1"/>
      <c r="C27" s="1"/>
      <c r="D27" s="1"/>
      <c r="E27" s="1"/>
      <c r="F27" s="1"/>
      <c r="G27" s="1"/>
      <c r="H27" s="1"/>
      <c r="I27" s="1"/>
      <c r="J27" s="1"/>
      <c r="N27" s="39"/>
    </row>
    <row r="28" spans="1:14" x14ac:dyDescent="0.2">
      <c r="A28" s="56"/>
      <c r="B28" s="1"/>
      <c r="C28" s="1"/>
      <c r="D28" s="1"/>
      <c r="E28" s="1"/>
      <c r="F28" s="1"/>
      <c r="G28" s="1"/>
      <c r="H28" s="1"/>
      <c r="I28" s="1"/>
      <c r="J28" s="1"/>
      <c r="N28" s="39"/>
    </row>
    <row r="29" spans="1:14" ht="17" thickBot="1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41"/>
      <c r="L29" s="41"/>
      <c r="M29" s="41"/>
      <c r="N29" s="42"/>
    </row>
    <row r="30" spans="1:14" ht="17" thickBot="1" x14ac:dyDescent="0.25">
      <c r="A30" s="76" t="s">
        <v>99</v>
      </c>
      <c r="B30" s="1"/>
      <c r="C30" s="98" t="s">
        <v>37</v>
      </c>
      <c r="D30" s="99">
        <v>280</v>
      </c>
      <c r="E30" s="1" t="s">
        <v>14</v>
      </c>
      <c r="F30" s="1">
        <v>12</v>
      </c>
      <c r="G30" s="1" t="s">
        <v>2</v>
      </c>
      <c r="I30" s="35" t="s">
        <v>23</v>
      </c>
      <c r="J30" s="36" t="s">
        <v>22</v>
      </c>
      <c r="K30" s="36" t="s">
        <v>102</v>
      </c>
      <c r="L30" s="36"/>
      <c r="M30" s="36"/>
      <c r="N30" s="37"/>
    </row>
    <row r="31" spans="1:14" ht="17" thickTop="1" x14ac:dyDescent="0.2">
      <c r="A31" s="56" t="s">
        <v>98</v>
      </c>
      <c r="B31" s="2"/>
      <c r="C31" s="1" t="s">
        <v>1</v>
      </c>
      <c r="D31" s="1">
        <v>12</v>
      </c>
      <c r="E31" s="1"/>
      <c r="F31" s="1"/>
      <c r="G31" s="1"/>
      <c r="H31" s="1"/>
      <c r="I31" s="38"/>
      <c r="N31" s="39"/>
    </row>
    <row r="32" spans="1:14" x14ac:dyDescent="0.2">
      <c r="A32" s="56"/>
      <c r="H32" s="1"/>
      <c r="I32" s="38"/>
      <c r="N32" s="39"/>
    </row>
    <row r="33" spans="1:14" ht="17" thickBot="1" x14ac:dyDescent="0.25">
      <c r="A33" s="56"/>
      <c r="B33" s="2"/>
      <c r="E33" s="1"/>
      <c r="F33" s="1"/>
      <c r="G33" s="1"/>
      <c r="H33" s="1"/>
      <c r="I33" s="38"/>
      <c r="N33" s="39"/>
    </row>
    <row r="34" spans="1:14" ht="17" thickBot="1" x14ac:dyDescent="0.25">
      <c r="A34" s="56"/>
      <c r="B34" s="1"/>
      <c r="C34" s="30" t="s">
        <v>4</v>
      </c>
      <c r="D34" s="31">
        <f>SUM(D30/D31)</f>
        <v>23.333333333333332</v>
      </c>
      <c r="E34" s="31">
        <f>SUM($D$34*E36)</f>
        <v>35</v>
      </c>
      <c r="F34" s="31">
        <f>SUM($D$34*F36)</f>
        <v>46.666666666666664</v>
      </c>
      <c r="G34" s="1"/>
      <c r="H34" s="1"/>
      <c r="I34" s="57"/>
      <c r="J34" s="61"/>
      <c r="K34" s="41"/>
      <c r="L34" s="41"/>
      <c r="M34" s="41"/>
      <c r="N34" s="42"/>
    </row>
    <row r="35" spans="1:14" ht="17" thickBot="1" x14ac:dyDescent="0.25">
      <c r="A35" s="56"/>
      <c r="B35" s="7" t="s">
        <v>5</v>
      </c>
      <c r="C35" s="13"/>
      <c r="D35" s="43" t="s">
        <v>100</v>
      </c>
      <c r="E35" s="44" t="s">
        <v>89</v>
      </c>
      <c r="F35" s="43" t="s">
        <v>101</v>
      </c>
      <c r="G35" s="59" t="s">
        <v>6</v>
      </c>
      <c r="H35" s="1"/>
      <c r="I35" s="1"/>
      <c r="N35" s="39"/>
    </row>
    <row r="36" spans="1:14" ht="17" thickBot="1" x14ac:dyDescent="0.25">
      <c r="A36" s="56"/>
      <c r="B36" s="7" t="s">
        <v>8</v>
      </c>
      <c r="C36" s="13"/>
      <c r="D36" s="8">
        <v>1</v>
      </c>
      <c r="E36" s="14">
        <v>1.5</v>
      </c>
      <c r="F36" s="8">
        <v>2</v>
      </c>
      <c r="G36" s="1"/>
      <c r="H36" s="1"/>
      <c r="I36" s="1"/>
      <c r="N36" s="39"/>
    </row>
    <row r="37" spans="1:14" ht="17" thickBot="1" x14ac:dyDescent="0.25">
      <c r="A37" s="56"/>
      <c r="B37" s="23"/>
      <c r="C37" s="23"/>
      <c r="D37" s="24"/>
      <c r="E37" s="25"/>
      <c r="F37" s="24"/>
      <c r="G37" s="1"/>
      <c r="H37" s="1"/>
      <c r="I37" s="1"/>
      <c r="N37" s="39"/>
    </row>
    <row r="38" spans="1:14" ht="18" thickTop="1" thickBot="1" x14ac:dyDescent="0.25">
      <c r="A38" s="94" t="s">
        <v>30</v>
      </c>
      <c r="B38" s="95"/>
      <c r="C38" s="96">
        <v>5</v>
      </c>
      <c r="D38" s="24"/>
      <c r="E38" s="25"/>
      <c r="F38" s="24"/>
      <c r="G38" s="1"/>
      <c r="H38" s="1"/>
      <c r="I38" s="1"/>
      <c r="N38" s="39"/>
    </row>
    <row r="39" spans="1:14" ht="17" thickTop="1" x14ac:dyDescent="0.2">
      <c r="A39" s="56"/>
      <c r="B39" s="46" t="s">
        <v>29</v>
      </c>
      <c r="C39" s="26"/>
      <c r="D39" s="27"/>
      <c r="E39" s="28"/>
      <c r="F39" s="27"/>
      <c r="G39" s="1"/>
      <c r="H39" s="1"/>
      <c r="I39" s="1"/>
      <c r="N39" s="39"/>
    </row>
    <row r="40" spans="1:14" ht="17" thickBot="1" x14ac:dyDescent="0.25">
      <c r="A40" s="56"/>
      <c r="B40" s="65" t="s">
        <v>28</v>
      </c>
      <c r="C40" s="47"/>
      <c r="D40" s="48">
        <v>12</v>
      </c>
      <c r="E40" s="49">
        <v>2</v>
      </c>
      <c r="F40" s="48">
        <f>E41</f>
        <v>0</v>
      </c>
      <c r="G40" s="1"/>
      <c r="H40" s="1"/>
      <c r="I40" s="1"/>
      <c r="N40" s="39"/>
    </row>
    <row r="41" spans="1:14" ht="17" thickBot="1" x14ac:dyDescent="0.25">
      <c r="A41" s="56"/>
      <c r="B41" s="65" t="s">
        <v>19</v>
      </c>
      <c r="C41" s="50">
        <f>IF(AND(ISNUMBER(C38), C38&gt;0), IF(C38&gt;F30, CEILING(C38, 0.25), F30), "")</f>
        <v>12</v>
      </c>
      <c r="D41" s="50">
        <f>IF(C41&lt;&gt;"", MAX(0,C41 - D40), "")</f>
        <v>0</v>
      </c>
      <c r="E41" s="50">
        <f>IF(D40&lt;&gt;"", MAX(0, D41 - E40), "")</f>
        <v>0</v>
      </c>
      <c r="F41" s="50">
        <f>IF(E41&lt;&gt;"", MAX(0, E41 - F40), "")</f>
        <v>0</v>
      </c>
      <c r="H41" s="1"/>
      <c r="I41" s="19" t="s">
        <v>21</v>
      </c>
      <c r="J41" s="66">
        <f>SUM(D42:F42)</f>
        <v>12</v>
      </c>
      <c r="K41" s="34" t="str">
        <f>IF(J41&lt;&gt;C41, "Error in Breakdown", "")</f>
        <v/>
      </c>
      <c r="N41" s="39"/>
    </row>
    <row r="42" spans="1:14" ht="17" thickBot="1" x14ac:dyDescent="0.25">
      <c r="A42" s="56"/>
      <c r="B42" s="6" t="s">
        <v>20</v>
      </c>
      <c r="C42" s="3"/>
      <c r="D42" s="3">
        <f>C41-D41</f>
        <v>12</v>
      </c>
      <c r="E42" s="3">
        <f>D41-E41</f>
        <v>0</v>
      </c>
      <c r="F42" s="3">
        <f>E41-F41</f>
        <v>0</v>
      </c>
      <c r="H42" s="1"/>
      <c r="I42" s="1"/>
      <c r="J42" s="1"/>
      <c r="K42" s="1"/>
      <c r="N42" s="39"/>
    </row>
    <row r="43" spans="1:14" ht="17" thickBot="1" x14ac:dyDescent="0.25">
      <c r="A43" s="56"/>
      <c r="B43" s="10" t="s">
        <v>3</v>
      </c>
      <c r="C43" s="11"/>
      <c r="D43" s="12">
        <f>SUM(D42*D34)</f>
        <v>280</v>
      </c>
      <c r="E43" s="12">
        <f>SUM(E42*E34)</f>
        <v>0</v>
      </c>
      <c r="F43" s="12">
        <f>SUM(F42*F34)</f>
        <v>0</v>
      </c>
      <c r="G43" s="64">
        <f>SUM(D43:F43)</f>
        <v>280</v>
      </c>
      <c r="H43" s="1"/>
      <c r="I43" s="1"/>
      <c r="J43" s="1"/>
      <c r="K43" s="1"/>
      <c r="N43" s="39"/>
    </row>
    <row r="44" spans="1:14" x14ac:dyDescent="0.2">
      <c r="A44" s="56"/>
      <c r="B44" s="1"/>
      <c r="C44" s="2"/>
      <c r="D44" s="2"/>
      <c r="E44" s="2"/>
      <c r="F44" s="2"/>
      <c r="G44" s="15">
        <v>280</v>
      </c>
      <c r="H44" s="1"/>
      <c r="I44" s="1"/>
      <c r="N44" s="39"/>
    </row>
    <row r="45" spans="1:14" x14ac:dyDescent="0.2">
      <c r="A45" s="56"/>
      <c r="B45" s="1"/>
      <c r="C45" s="1"/>
      <c r="D45" s="1"/>
      <c r="E45" s="1"/>
      <c r="F45" s="1"/>
      <c r="G45" s="16"/>
      <c r="H45" s="2"/>
      <c r="I45" s="1"/>
      <c r="N45" s="39"/>
    </row>
    <row r="46" spans="1:14" x14ac:dyDescent="0.2">
      <c r="A46" s="56"/>
      <c r="B46" s="1"/>
      <c r="C46" s="1"/>
      <c r="D46" s="1"/>
      <c r="E46" s="1"/>
      <c r="F46" s="1"/>
      <c r="G46" s="16"/>
      <c r="H46" s="1"/>
      <c r="I46" s="1"/>
      <c r="N46" s="39"/>
    </row>
    <row r="47" spans="1:14" x14ac:dyDescent="0.2">
      <c r="A47" s="56"/>
      <c r="B47" s="1"/>
      <c r="C47" s="1"/>
      <c r="D47" s="1"/>
      <c r="E47" s="1"/>
      <c r="F47" s="1"/>
      <c r="G47" s="16"/>
      <c r="H47" s="1"/>
      <c r="I47" s="1"/>
      <c r="N47" s="39"/>
    </row>
    <row r="48" spans="1:14" ht="17" thickBot="1" x14ac:dyDescent="0.25">
      <c r="A48" s="56"/>
      <c r="B48" s="2"/>
      <c r="C48" s="1"/>
      <c r="D48" s="1"/>
      <c r="E48" s="1"/>
      <c r="F48" s="1"/>
      <c r="G48" s="16"/>
      <c r="H48" s="1"/>
      <c r="I48" s="1"/>
      <c r="N48" s="39"/>
    </row>
    <row r="49" spans="1:14" ht="17" thickBot="1" x14ac:dyDescent="0.25">
      <c r="A49" s="56"/>
      <c r="B49" s="2"/>
      <c r="C49" s="1"/>
      <c r="D49" s="1"/>
      <c r="E49" s="1"/>
      <c r="F49" s="1"/>
      <c r="G49" s="17">
        <f>SUM(G43:G48)</f>
        <v>560</v>
      </c>
      <c r="H49" s="18" t="s">
        <v>27</v>
      </c>
      <c r="I49" s="1"/>
      <c r="N49" s="39"/>
    </row>
    <row r="50" spans="1:14" x14ac:dyDescent="0.2">
      <c r="A50" s="56"/>
      <c r="B50" s="1"/>
      <c r="C50" s="1"/>
      <c r="D50" s="1"/>
      <c r="E50" s="1"/>
      <c r="F50" s="1"/>
      <c r="G50" s="1"/>
      <c r="H50" s="1"/>
      <c r="I50" s="1"/>
      <c r="N50" s="39"/>
    </row>
    <row r="51" spans="1:14" x14ac:dyDescent="0.2">
      <c r="A51" s="56"/>
      <c r="B51" s="1"/>
      <c r="C51" s="1"/>
      <c r="D51" s="1"/>
      <c r="E51" s="1"/>
      <c r="F51" s="1"/>
      <c r="G51" s="1"/>
      <c r="H51" s="1"/>
      <c r="I51" s="1"/>
      <c r="N51" s="39"/>
    </row>
    <row r="52" spans="1:14" x14ac:dyDescent="0.2">
      <c r="A52" s="56"/>
      <c r="B52" s="1"/>
      <c r="C52" s="1"/>
      <c r="D52" s="1"/>
      <c r="E52" s="1"/>
      <c r="F52" s="1"/>
      <c r="G52" s="1"/>
      <c r="H52" s="1"/>
      <c r="I52" s="1"/>
      <c r="N52" s="39"/>
    </row>
    <row r="53" spans="1:14" ht="17" thickBot="1" x14ac:dyDescent="0.25">
      <c r="A53" s="57"/>
      <c r="B53" s="58"/>
      <c r="C53" s="58"/>
      <c r="D53" s="58"/>
      <c r="E53" s="58"/>
      <c r="F53" s="58"/>
      <c r="G53" s="58"/>
      <c r="H53" s="58"/>
      <c r="I53" s="58"/>
      <c r="J53" s="41"/>
      <c r="K53" s="41"/>
      <c r="L53" s="41"/>
      <c r="M53" s="41"/>
      <c r="N53" s="42"/>
    </row>
    <row r="54" spans="1:14" x14ac:dyDescent="0.2">
      <c r="B54" s="1"/>
      <c r="C54" s="1"/>
      <c r="D54" s="1"/>
      <c r="E54" s="1"/>
      <c r="F54" s="1"/>
      <c r="G54" s="1"/>
      <c r="H54" s="1"/>
      <c r="I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DGA</vt:lpstr>
      <vt:lpstr>52</vt:lpstr>
      <vt:lpstr>600</vt:lpstr>
      <vt:lpstr>NU Art</vt:lpstr>
      <vt:lpstr>NU PA</vt:lpstr>
    </vt:vector>
  </TitlesOfParts>
  <Manager/>
  <Company>Directors Work LLC</Company>
  <LinksUpToDate>false</LinksUpToDate>
  <SharedDoc>false</SharedDoc>
  <HyperlinkBase>https://filmshit.tv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Dayrate Calculator</dc:title>
  <dc:subject>Labor Cheat Sheet</dc:subject>
  <dc:creator>Joshua Parkhill</dc:creator>
  <cp:keywords>Labor, Payroll, Dayrate, Computation, Union Rules, Reference</cp:keywords>
  <dc:description>Cascading carry over math tiered breakdown of choice unions and labor instances. Use the cells marked INPUT. Inputting only Hours + Dayrate/Role. Computation occurs on its own. Any bugs or additions email josh@jpax.tv</dc:description>
  <cp:lastModifiedBy>Joshua Parkhill</cp:lastModifiedBy>
  <dcterms:created xsi:type="dcterms:W3CDTF">2023-01-30T06:12:47Z</dcterms:created>
  <dcterms:modified xsi:type="dcterms:W3CDTF">2025-03-04T23:06:43Z</dcterms:modified>
  <cp:category>Production</cp:category>
</cp:coreProperties>
</file>