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oshparkhill/Dropbox (Personal) (1)/A._Everything/4. JPTV - Files &amp; Templates/2. Custom Forms/PO/v1.9s/"/>
    </mc:Choice>
  </mc:AlternateContent>
  <xr:revisionPtr revIDLastSave="0" documentId="13_ncr:1_{06625E56-092A-2B42-8F63-0E2A6B396A88}" xr6:coauthVersionLast="47" xr6:coauthVersionMax="47" xr10:uidLastSave="{00000000-0000-0000-0000-000000000000}"/>
  <bookViews>
    <workbookView visibility="hidden" xWindow="760" yWindow="760" windowWidth="32780" windowHeight="21200" activeTab="6" xr2:uid="{F53C5A8A-5863-CA49-A26A-71321E44290F}"/>
    <workbookView xWindow="3980" yWindow="760" windowWidth="30580" windowHeight="19480" activeTab="4" xr2:uid="{C8DC7964-DBBD-3948-BE63-5C542FBE1DFA}"/>
  </bookViews>
  <sheets>
    <sheet name="Instructions" sheetId="610" r:id="rId1"/>
    <sheet name="LineNo" sheetId="3" r:id="rId2"/>
    <sheet name="POData" sheetId="6" r:id="rId3"/>
    <sheet name="TemplatePO" sheetId="4" r:id="rId4"/>
    <sheet name="POLog" sheetId="785" r:id="rId5"/>
    <sheet name="Export" sheetId="923" r:id="rId6"/>
    <sheet name="POIndex" sheetId="796" r:id="rId7"/>
  </sheets>
  <externalReferences>
    <externalReference r:id="rId8"/>
  </externalReferences>
  <definedNames>
    <definedName name="_xleta.CODE" hidden="1" xlm="1">#NAME?</definedName>
    <definedName name="_xleta.DATE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EX" hidden="1" xlm="1">#NAME?</definedName>
    <definedName name="_xleta.INDIRECT" hidden="1" xlm="1">#NAME?</definedName>
    <definedName name="_xleta.ISBLANK" hidden="1" xlm="1">#NAME?</definedName>
    <definedName name="_xleta.LOG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EQUENCE" hidden="1" xlm="1">#NAME?</definedName>
    <definedName name="_xleta.SHEET" hidden="1" xlm="1">#NAME?</definedName>
    <definedName name="_xleta.SORT" hidden="1" xlm="1">#NAME?</definedName>
    <definedName name="_xleta.SUM" hidden="1" xlm="1">#NAME?</definedName>
    <definedName name="_xleta.T" hidden="1" xlm="1">#NAME?</definedName>
    <definedName name="_xleta.TRANSPOSE" hidden="1" xlm="1">#NAME?</definedName>
    <definedName name="_xleta.UNIQUE" hidden="1" xlm="1">#NAME?</definedName>
    <definedName name="_xleta.VSTACK" hidden="1" xlm="1">#NAME?</definedName>
    <definedName name="_xleta.WRAPCOLS" hidden="1" xlm="1">#NAME?</definedName>
    <definedName name="_xlpm.a" hidden="1" xlm="1">#NAME?</definedName>
    <definedName name="_xlpm.firstPO" hidden="1" xlm="1">#NAME?</definedName>
    <definedName name="_xlpm.i" hidden="1" xlm="1">#NAME?</definedName>
    <definedName name="_xlpm.poList" hidden="1" xlm="1">#NAME?</definedName>
    <definedName name="_xlpm.poNum" hidden="1" xlm="1">#NAME?</definedName>
    <definedName name="_xlpm.row" hidden="1" xlm="1">#NAME?</definedName>
    <definedName name="_xlpm.rowCounts" hidden="1" xlm="1">#NAME?</definedName>
    <definedName name="city_address">POData!$D$6</definedName>
    <definedName name="count" localSheetId="3">TemplatePO!$AG$56</definedName>
    <definedName name="DateEntry">TemplatePO!$E$29:$E$39</definedName>
    <definedName name="DateEntryOld">TemplatePO!$E$29:$E$39</definedName>
    <definedName name="DateEntryOld3">TemplatePO!$E$29:$E$39</definedName>
    <definedName name="dis">TemplatePO!$G$3</definedName>
    <definedName name="End">POData!$C$11</definedName>
    <definedName name="Job_Name">POData!$D$3</definedName>
    <definedName name="Job_Number">POData!$D$4</definedName>
    <definedName name="Line">LineNo!$A$1:$B$374</definedName>
    <definedName name="LineEntry" localSheetId="3">TemplatePO!$B$29:$B$39</definedName>
    <definedName name="LineEntryOLD">TemplatePO!$B$29:$B$39</definedName>
    <definedName name="LineEntryOLD2">TemplatePO!$B$29:$B$39</definedName>
    <definedName name="LineEntryOld3">TemplatePO!$B$29:$B$39</definedName>
    <definedName name="LINEOld">'[1]Line No'!$A$1:$B$360</definedName>
    <definedName name="OLD">TemplatePO!$E$29:$E$39</definedName>
    <definedName name="PAYEE" localSheetId="3">TemplatePO!$Y$44:$Y$54</definedName>
    <definedName name="PayIDEntry">TemplatePO!$F$29:$F$39</definedName>
    <definedName name="PayIDEntryOLD">TemplatePO!$F$29:$F$39</definedName>
    <definedName name="PayIDEntryOld2">TemplatePO!$F$29:$F$39</definedName>
    <definedName name="PayIDEntryOld3">TemplatePO!$F$29:$F$39</definedName>
    <definedName name="PO_Log" localSheetId="4">POLog!$A$6:INDEX(POLog!$H:$H, COUNTA(POLog!$A:$A) + 4)</definedName>
    <definedName name="PO_range">POData!$F$8:$F$118</definedName>
    <definedName name="PO_total">INDEX(POLog!$G:$G, COUNTA(POLog!$A:$A) + 6)</definedName>
    <definedName name="POtable_header">POData!$F$8</definedName>
    <definedName name="Prefix">POData!$B$9</definedName>
    <definedName name="_xlnm.Print_Area" localSheetId="4">POLog!$B$6:$F$38</definedName>
    <definedName name="_xlnm.Print_Area" localSheetId="3">TemplatePO!$B$1:$I$45</definedName>
    <definedName name="ProductionCompany">POData!$D$2</definedName>
    <definedName name="Sheet_PO">TemplatePO!$G$3</definedName>
    <definedName name="Start">POData!$B$11</definedName>
    <definedName name="Street_address">POData!$D$5</definedName>
    <definedName name="Vendor">TemplatePO!$C$10</definedName>
    <definedName name="Z_8CEFEE3B_E906_4903_9850_D32C8D742297_.wvu.PrintArea" localSheetId="3" hidden="1">TemplatePO!$B$1:$I$50</definedName>
    <definedName name="Z_C1355A62_F1E2_4388_B529_AB508DE122C3_.wvu.PrintArea" localSheetId="3" hidden="1">TemplatePO!$B$1:$I$50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4" l="1"/>
  <c r="C5" i="4"/>
  <c r="F9" i="4"/>
  <c r="I29" i="4" l="1"/>
  <c r="F9" i="6" l="1" a="1"/>
  <c r="F9" i="6" s="1"/>
  <c r="L22" i="4" l="1" a="1"/>
  <c r="L22" i="4" s="1"/>
  <c r="U22" i="4" s="1" a="1"/>
  <c r="U22" i="4" s="1"/>
  <c r="W22" i="4" s="1" a="1"/>
  <c r="W22" i="4" s="1"/>
  <c r="I30" i="4"/>
  <c r="A7" i="785" a="1"/>
  <c r="A7" i="785" l="1"/>
  <c r="Y29" i="4"/>
  <c r="Y34" i="4"/>
  <c r="Y35" i="4"/>
  <c r="Y36" i="4"/>
  <c r="AD29" i="4"/>
  <c r="AD34" i="4"/>
  <c r="AD35" i="4"/>
  <c r="AD36" i="4"/>
  <c r="AC29" i="4"/>
  <c r="AC34" i="4"/>
  <c r="AC35" i="4"/>
  <c r="AC36" i="4"/>
  <c r="AB29" i="4"/>
  <c r="AB34" i="4"/>
  <c r="AB35" i="4"/>
  <c r="AB36" i="4"/>
  <c r="AA29" i="4"/>
  <c r="AA34" i="4"/>
  <c r="AA36" i="4"/>
  <c r="Z29" i="4"/>
  <c r="Z34" i="4"/>
  <c r="Z36" i="4"/>
  <c r="X36" i="4"/>
  <c r="X34" i="4"/>
  <c r="X29" i="4"/>
  <c r="W36" i="4"/>
  <c r="W34" i="4"/>
  <c r="W29" i="4"/>
  <c r="B1" i="4" l="1"/>
  <c r="F10" i="4"/>
  <c r="AE36" i="4"/>
  <c r="AE34" i="4"/>
  <c r="AE33" i="4"/>
  <c r="AE32" i="4"/>
  <c r="AE31" i="4"/>
  <c r="AE30" i="4"/>
  <c r="AE28" i="4"/>
  <c r="AE27" i="4"/>
  <c r="Y30" i="4" l="1"/>
  <c r="Y32" i="4"/>
  <c r="Y31" i="4"/>
  <c r="Y33" i="4"/>
  <c r="Y27" i="4"/>
  <c r="AD32" i="4"/>
  <c r="AC31" i="4"/>
  <c r="AB30" i="4"/>
  <c r="AD33" i="4"/>
  <c r="AC32" i="4"/>
  <c r="AB31" i="4"/>
  <c r="AC33" i="4"/>
  <c r="AB32" i="4"/>
  <c r="AB33" i="4"/>
  <c r="AD27" i="4"/>
  <c r="AC27" i="4"/>
  <c r="AB27" i="4"/>
  <c r="AD30" i="4"/>
  <c r="AD31" i="4"/>
  <c r="AC30" i="4"/>
  <c r="Z35" i="4"/>
  <c r="AA27" i="4"/>
  <c r="Z27" i="4"/>
  <c r="AA30" i="4"/>
  <c r="X35" i="4"/>
  <c r="AA31" i="4"/>
  <c r="Z30" i="4"/>
  <c r="AA32" i="4"/>
  <c r="Z31" i="4"/>
  <c r="AA33" i="4"/>
  <c r="Z32" i="4"/>
  <c r="Z33" i="4"/>
  <c r="AA35" i="4"/>
  <c r="W26" i="4" l="1"/>
  <c r="AE26" i="4"/>
  <c r="AB26" i="4"/>
  <c r="Y26" i="4"/>
  <c r="AD26" i="4"/>
  <c r="AC26" i="4"/>
  <c r="X26" i="4"/>
  <c r="AA26" i="4"/>
  <c r="Z26" i="4"/>
  <c r="I39" i="4" l="1"/>
  <c r="I38" i="4"/>
  <c r="I37" i="4"/>
  <c r="I36" i="4"/>
  <c r="I35" i="4"/>
  <c r="I34" i="4"/>
  <c r="I33" i="4"/>
  <c r="I32" i="4"/>
  <c r="AE29" i="4" s="1"/>
  <c r="I31" i="4"/>
  <c r="W28" i="4" l="1"/>
  <c r="Y28" i="4"/>
  <c r="Y37" i="4" s="1"/>
  <c r="AC28" i="4"/>
  <c r="AC37" i="4" s="1"/>
  <c r="AB28" i="4"/>
  <c r="AB37" i="4" s="1"/>
  <c r="AD28" i="4"/>
  <c r="AD37" i="4" s="1"/>
  <c r="AA28" i="4"/>
  <c r="AA37" i="4" s="1"/>
  <c r="Z28" i="4"/>
  <c r="Z37" i="4" s="1"/>
  <c r="C1" i="785"/>
  <c r="X30" i="4"/>
  <c r="W30" i="4"/>
  <c r="X31" i="4"/>
  <c r="W31" i="4"/>
  <c r="X32" i="4"/>
  <c r="W32" i="4"/>
  <c r="X33" i="4"/>
  <c r="W33" i="4"/>
  <c r="AE35" i="4"/>
  <c r="AE37" i="4" s="1"/>
  <c r="W35" i="4"/>
  <c r="X27" i="4"/>
  <c r="W27" i="4"/>
  <c r="X28" i="4"/>
  <c r="I41" i="4"/>
  <c r="I44" i="4" s="1"/>
  <c r="W37" i="4" l="1"/>
  <c r="X37" i="4"/>
  <c r="AH56" i="4"/>
  <c r="AH54" i="4"/>
  <c r="AH50" i="4"/>
  <c r="AH48" i="4"/>
  <c r="AH49" i="4"/>
  <c r="AH55" i="4"/>
  <c r="AN55" i="4" s="1"/>
  <c r="AH52" i="4"/>
  <c r="AN52" i="4" s="1"/>
  <c r="AH51" i="4"/>
  <c r="AH53" i="4"/>
  <c r="AN53" i="4" s="1"/>
  <c r="AM48" i="4" l="1"/>
  <c r="AG56" i="4" a="1"/>
  <c r="AG56" i="4" s="1"/>
  <c r="AL54" i="4"/>
  <c r="AN54" i="4"/>
  <c r="AO56" i="4"/>
  <c r="AN56" i="4"/>
  <c r="AM55" i="4"/>
  <c r="AK56" i="4"/>
  <c r="AJ56" i="4"/>
  <c r="AL55" i="4"/>
  <c r="AI50" i="4"/>
  <c r="AO50" i="4" s="1"/>
  <c r="AI52" i="4"/>
  <c r="AO52" i="4" s="1"/>
  <c r="AI49" i="4"/>
  <c r="AO49" i="4" s="1"/>
  <c r="AJ48" i="4"/>
  <c r="AI53" i="4"/>
  <c r="AO53" i="4" s="1"/>
  <c r="AI51" i="4"/>
  <c r="AO51" i="4" s="1"/>
  <c r="AI54" i="4"/>
  <c r="AO54" i="4" s="1"/>
  <c r="AJ54" i="4"/>
  <c r="AK54" i="4"/>
  <c r="AM54" i="4"/>
  <c r="AI55" i="4"/>
  <c r="AO55" i="4" s="1"/>
  <c r="AJ55" i="4"/>
  <c r="AK55" i="4"/>
  <c r="AJ53" i="4"/>
  <c r="AJ49" i="4"/>
  <c r="AJ50" i="4"/>
  <c r="AJ52" i="4"/>
  <c r="AJ51" i="4"/>
  <c r="AI48" i="4"/>
  <c r="AO48" i="4" s="1"/>
  <c r="AK48" i="4"/>
  <c r="AM53" i="4"/>
  <c r="AK53" i="4"/>
  <c r="AL53" i="4"/>
  <c r="AL50" i="4"/>
  <c r="AM50" i="4"/>
  <c r="AN50" i="4"/>
  <c r="AK50" i="4"/>
  <c r="AL48" i="4"/>
  <c r="AN48" i="4"/>
  <c r="AL49" i="4"/>
  <c r="AM49" i="4"/>
  <c r="AN49" i="4"/>
  <c r="AK49" i="4"/>
  <c r="AK52" i="4"/>
  <c r="AL52" i="4"/>
  <c r="AM52" i="4"/>
  <c r="AK51" i="4"/>
  <c r="AL51" i="4"/>
  <c r="AM51" i="4"/>
  <c r="AN51" i="4"/>
  <c r="AN57" i="4" l="1"/>
  <c r="AI44" i="4" s="1"/>
  <c r="AL44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<sst xmlns="http://schemas.openxmlformats.org/spreadsheetml/2006/main" count="506" uniqueCount="383">
  <si>
    <t>AMOUNT</t>
  </si>
  <si>
    <t>COST</t>
  </si>
  <si>
    <t>QUANTITY</t>
  </si>
  <si>
    <t>DESCRIPTION</t>
  </si>
  <si>
    <t>LINE</t>
  </si>
  <si>
    <t>NOTES:</t>
  </si>
  <si>
    <t>TERMS</t>
  </si>
  <si>
    <t>ADDRESS</t>
  </si>
  <si>
    <t>JOB NAME</t>
  </si>
  <si>
    <t>TO</t>
  </si>
  <si>
    <t>JOB NO.</t>
  </si>
  <si>
    <t>DATE</t>
  </si>
  <si>
    <t>P.O. NO.</t>
  </si>
  <si>
    <t>PURCHASE ORDER / CHECK REQUEST</t>
  </si>
  <si>
    <t>PURCHASE ORDER LOG</t>
  </si>
  <si>
    <t>PAYEE</t>
  </si>
  <si>
    <t>PO</t>
  </si>
  <si>
    <t>PAY ID</t>
  </si>
  <si>
    <t>LINE DESCRIPTION</t>
  </si>
  <si>
    <t>TOTAL</t>
  </si>
  <si>
    <t>A</t>
  </si>
  <si>
    <t>PRE-PRO &amp; WRAP CREW</t>
  </si>
  <si>
    <t>Line Producer</t>
  </si>
  <si>
    <t>Assistant Director</t>
  </si>
  <si>
    <t>Director of Photography</t>
  </si>
  <si>
    <t>2nd Unit DP</t>
  </si>
  <si>
    <t>1st AC</t>
  </si>
  <si>
    <t>2nd AC</t>
  </si>
  <si>
    <t>Phantom Tech</t>
  </si>
  <si>
    <t>DIT</t>
  </si>
  <si>
    <t>Crane Operator</t>
  </si>
  <si>
    <t>Crane Tech</t>
  </si>
  <si>
    <t>Gaffer</t>
  </si>
  <si>
    <t>BB Electric</t>
  </si>
  <si>
    <t>3rd Electric</t>
  </si>
  <si>
    <t>4th Electric/Driver</t>
  </si>
  <si>
    <t>Package Truck Driver</t>
  </si>
  <si>
    <t>Key Grip</t>
  </si>
  <si>
    <t>BB Grip</t>
  </si>
  <si>
    <t>3rd Grip</t>
  </si>
  <si>
    <t>4th Grip/Driver</t>
  </si>
  <si>
    <t>addt'l Grips</t>
  </si>
  <si>
    <t>Sound Mixer</t>
  </si>
  <si>
    <t>Boom Operator</t>
  </si>
  <si>
    <t>Key Makeup</t>
  </si>
  <si>
    <t>Key Hair</t>
  </si>
  <si>
    <t>2nd Makeup/2nd Hair</t>
  </si>
  <si>
    <t>Key Stylist</t>
  </si>
  <si>
    <t>Stylist Assistant</t>
  </si>
  <si>
    <t>Script Supervisor</t>
  </si>
  <si>
    <t>Manicurist</t>
  </si>
  <si>
    <t>Stills Digitech</t>
  </si>
  <si>
    <t>VTR Operator</t>
  </si>
  <si>
    <t>Bolt Tech</t>
  </si>
  <si>
    <t>Bolt Op</t>
  </si>
  <si>
    <t>Cam Car Arm Op + Tech</t>
  </si>
  <si>
    <t>Camera Car Driver</t>
  </si>
  <si>
    <t>ALM</t>
  </si>
  <si>
    <t>Location Manager</t>
  </si>
  <si>
    <t>Production Supervisor</t>
  </si>
  <si>
    <t>Commercial Coordinator</t>
  </si>
  <si>
    <t>Talent Coordinator</t>
  </si>
  <si>
    <t>Medic/First Aid</t>
  </si>
  <si>
    <t>Craft Service</t>
  </si>
  <si>
    <t>Lifeguard</t>
  </si>
  <si>
    <t>Choreographer</t>
  </si>
  <si>
    <t>Drivers</t>
  </si>
  <si>
    <t>Teamsters</t>
  </si>
  <si>
    <t>Production Assistants</t>
  </si>
  <si>
    <t>Steadicam Operator</t>
  </si>
  <si>
    <t>4th Electric</t>
  </si>
  <si>
    <t>4th Grip</t>
  </si>
  <si>
    <t>Generator Operator</t>
  </si>
  <si>
    <t>Key Hair/Makeup</t>
  </si>
  <si>
    <t>Asst Hair/Makeup</t>
  </si>
  <si>
    <t>Stills Asst</t>
  </si>
  <si>
    <t>VTR Asst</t>
  </si>
  <si>
    <t>2nd AD</t>
  </si>
  <si>
    <t>Craft Assistant</t>
  </si>
  <si>
    <t>Police</t>
  </si>
  <si>
    <t>C</t>
  </si>
  <si>
    <t>PRE-PRODUCTION &amp; WRAP EXPENSES</t>
  </si>
  <si>
    <t>Auto Rentals</t>
  </si>
  <si>
    <t>Rehearsal Space</t>
  </si>
  <si>
    <t>Pre Pro Expenses</t>
  </si>
  <si>
    <t>Messengers</t>
  </si>
  <si>
    <t>Trucking</t>
  </si>
  <si>
    <t>Deliveries &amp; Taxis</t>
  </si>
  <si>
    <t>Working Meals</t>
  </si>
  <si>
    <t>Background Casting</t>
  </si>
  <si>
    <t>Casting Director</t>
  </si>
  <si>
    <t>Casting Facilities</t>
  </si>
  <si>
    <t>Pre Pro Meals</t>
  </si>
  <si>
    <t>Location Scouting Expenses</t>
  </si>
  <si>
    <t>D</t>
  </si>
  <si>
    <t>LOCATION EXPENSES</t>
  </si>
  <si>
    <t>Location Fees - House/Grocery Store</t>
  </si>
  <si>
    <t>Permit Fees</t>
  </si>
  <si>
    <t>Basecamp</t>
  </si>
  <si>
    <t>Crew Shuttles</t>
  </si>
  <si>
    <t>Dressing Room Vehicles</t>
  </si>
  <si>
    <t>Honeywagon/Restrooms</t>
  </si>
  <si>
    <t>Parking, Tolls, &amp; Gas</t>
  </si>
  <si>
    <t>Grip &amp; Electric Trucks</t>
  </si>
  <si>
    <t>Camera Truck</t>
  </si>
  <si>
    <t>Production Truck</t>
  </si>
  <si>
    <t>Wardrobe Truck</t>
  </si>
  <si>
    <t>Location Prep</t>
  </si>
  <si>
    <t>Van Rentals</t>
  </si>
  <si>
    <t>Van Rentals - Client/Agency/Chauffers</t>
  </si>
  <si>
    <t>Security</t>
  </si>
  <si>
    <t>Breakfast</t>
  </si>
  <si>
    <t>Lunch</t>
  </si>
  <si>
    <t>Dinner</t>
  </si>
  <si>
    <t>BG Meals</t>
  </si>
  <si>
    <t>Kit Rental</t>
  </si>
  <si>
    <t>BG Holding</t>
  </si>
  <si>
    <t>Preight Craft</t>
  </si>
  <si>
    <t>Prelight Meals</t>
  </si>
  <si>
    <t>E</t>
  </si>
  <si>
    <t>PROPS, WARDROBE &amp; ANIMALS</t>
  </si>
  <si>
    <t>Food Truck Rental</t>
  </si>
  <si>
    <t>Home Ec Supplies</t>
  </si>
  <si>
    <t>Wardrobe Rentals</t>
  </si>
  <si>
    <t>Aniamls &amp; Trainers</t>
  </si>
  <si>
    <t>Humane Rep</t>
  </si>
  <si>
    <t>Transportation</t>
  </si>
  <si>
    <t>Wardrobe Misc. Costs</t>
  </si>
  <si>
    <t>F</t>
  </si>
  <si>
    <t>STUDIO RENTAL &amp; EXPENSES</t>
  </si>
  <si>
    <t xml:space="preserve">Rental For Build Days </t>
  </si>
  <si>
    <t>Build OT Hours</t>
  </si>
  <si>
    <t>Rental for Pre-Lite Days</t>
  </si>
  <si>
    <t>Pre-Lite OT Hours</t>
  </si>
  <si>
    <t>Rental for Shoot Days</t>
  </si>
  <si>
    <t>Shoot OT Hours</t>
  </si>
  <si>
    <t>Rental for Strike Days</t>
  </si>
  <si>
    <t>Strike OT Hours</t>
  </si>
  <si>
    <t>Generator and Operator</t>
  </si>
  <si>
    <t>Air Conditioning</t>
  </si>
  <si>
    <t>Power Charges</t>
  </si>
  <si>
    <t>Misc Studio Charges</t>
  </si>
  <si>
    <t>G</t>
  </si>
  <si>
    <t>SET CONSTRUCTION CREW</t>
  </si>
  <si>
    <t>Production Designer</t>
  </si>
  <si>
    <t>Buyer/Shopper</t>
  </si>
  <si>
    <t>Prop Master</t>
  </si>
  <si>
    <t>Leadman</t>
  </si>
  <si>
    <t>Driver/Set Dresser</t>
  </si>
  <si>
    <t>Set Dresser</t>
  </si>
  <si>
    <t>Prop Assistant</t>
  </si>
  <si>
    <t>Art Dept Coordinator</t>
  </si>
  <si>
    <t>Food Stylist Assistant Prep Day</t>
  </si>
  <si>
    <t>PA</t>
  </si>
  <si>
    <t>Food Stylist Assists</t>
  </si>
  <si>
    <t>SPFX Asst</t>
  </si>
  <si>
    <t>H</t>
  </si>
  <si>
    <t>SET CONSTRUCTION MATERIALS</t>
  </si>
  <si>
    <t>Prop Rentals &amp; Purchsses</t>
  </si>
  <si>
    <t>Set Dressing Rentals &amp; Purchases</t>
  </si>
  <si>
    <t>Custom Props</t>
  </si>
  <si>
    <t>Construction</t>
  </si>
  <si>
    <t>Backdrops</t>
  </si>
  <si>
    <t>Food Truck</t>
  </si>
  <si>
    <t>Food Props</t>
  </si>
  <si>
    <t>Practical Sand and Clean up</t>
  </si>
  <si>
    <t>Food Stylist Ground Transport</t>
  </si>
  <si>
    <t>Art Dept Trucking</t>
  </si>
  <si>
    <t>Parking and fuel</t>
  </si>
  <si>
    <t>Kits and Meals</t>
  </si>
  <si>
    <t>I</t>
  </si>
  <si>
    <t>EQUIPMENT RENTAL</t>
  </si>
  <si>
    <t>Camera Rental</t>
  </si>
  <si>
    <t>Sound Rental</t>
  </si>
  <si>
    <t>Lighting Rental</t>
  </si>
  <si>
    <t>Grip Rental</t>
  </si>
  <si>
    <t>Generator Rental</t>
  </si>
  <si>
    <t>Crane + Remote Head Rental</t>
  </si>
  <si>
    <t>VTR Rental</t>
  </si>
  <si>
    <t>Walkie Talkie Rental</t>
  </si>
  <si>
    <t>Dolly Rental</t>
  </si>
  <si>
    <t>Slider</t>
  </si>
  <si>
    <t>Steadicam</t>
  </si>
  <si>
    <t>Production Supplies</t>
  </si>
  <si>
    <t>Location Supplies</t>
  </si>
  <si>
    <t>Expendables</t>
  </si>
  <si>
    <t>DIT Equipment</t>
  </si>
  <si>
    <t>Stills Equipment</t>
  </si>
  <si>
    <t>Package Truck</t>
  </si>
  <si>
    <t>Phantom Camera Kit</t>
  </si>
  <si>
    <t>J</t>
  </si>
  <si>
    <t>FILMSTOCK, DEVELOP &amp; PRINT</t>
  </si>
  <si>
    <t>Hard Drives</t>
  </si>
  <si>
    <t>Transcodes</t>
  </si>
  <si>
    <t>Slingshot Dailies</t>
  </si>
  <si>
    <t>Film Stock</t>
  </si>
  <si>
    <t>Processing</t>
  </si>
  <si>
    <t>Drives</t>
  </si>
  <si>
    <t>K</t>
  </si>
  <si>
    <t>MISCELLANEOUS COSTS</t>
  </si>
  <si>
    <t>Storage Space</t>
  </si>
  <si>
    <t>Shipping</t>
  </si>
  <si>
    <t>Tax Waivers</t>
  </si>
  <si>
    <t>DGA AD Letter</t>
  </si>
  <si>
    <t>Work Permits / LMIA</t>
  </si>
  <si>
    <t>Portable Wifi</t>
  </si>
  <si>
    <t>Wire Rigging Equipment</t>
  </si>
  <si>
    <t>Photographer Fees</t>
  </si>
  <si>
    <t>Photographer Assist</t>
  </si>
  <si>
    <t>L</t>
  </si>
  <si>
    <t>DIRECTOR/CREATIVE FEES</t>
  </si>
  <si>
    <t>Director Prep</t>
  </si>
  <si>
    <t>Director Shoot</t>
  </si>
  <si>
    <t>Director Follow-up Shoots</t>
  </si>
  <si>
    <t>Creative Director</t>
  </si>
  <si>
    <t>Writers</t>
  </si>
  <si>
    <t>M</t>
  </si>
  <si>
    <t xml:space="preserve">TALENT                                                                                           </t>
  </si>
  <si>
    <t>O/C Principals</t>
  </si>
  <si>
    <t>General Extras</t>
  </si>
  <si>
    <t>Extras Wardrobe Allowance</t>
  </si>
  <si>
    <t>Extras Casting fee</t>
  </si>
  <si>
    <t>Extras Payroll Service</t>
  </si>
  <si>
    <t>Extras Covid Testing</t>
  </si>
  <si>
    <t>Hand Models</t>
  </si>
  <si>
    <t>Voice Over</t>
  </si>
  <si>
    <t>Fitting Fees</t>
  </si>
  <si>
    <t>Audition Fees</t>
  </si>
  <si>
    <t>Talent</t>
  </si>
  <si>
    <t>Talent Payroll Service</t>
  </si>
  <si>
    <t>Talent Wardrobe Allowance</t>
  </si>
  <si>
    <t>N</t>
  </si>
  <si>
    <t>Other</t>
  </si>
  <si>
    <t>Director Flights</t>
  </si>
  <si>
    <t>Per Diems</t>
  </si>
  <si>
    <t>Director Hotels</t>
  </si>
  <si>
    <t>O</t>
  </si>
  <si>
    <t>P</t>
  </si>
  <si>
    <t>Covid Expenses</t>
  </si>
  <si>
    <t>Covid Testing Stipend</t>
  </si>
  <si>
    <t>ACTUAL</t>
  </si>
  <si>
    <t>{{PO_NUMBER}}</t>
  </si>
  <si>
    <t>*Enter Job Name + Number*</t>
  </si>
  <si>
    <t>Job Name:</t>
  </si>
  <si>
    <t>Job Number:</t>
  </si>
  <si>
    <t>Enter PO Prefix Here</t>
  </si>
  <si>
    <t>Enter PO Range Here</t>
  </si>
  <si>
    <t>Emergency Button Only</t>
  </si>
  <si>
    <t>Production Company</t>
  </si>
  <si>
    <t>Address</t>
  </si>
  <si>
    <t>TAX</t>
  </si>
  <si>
    <t>SUBTOTAL</t>
  </si>
  <si>
    <t>(Enter if needed)</t>
  </si>
  <si>
    <t>Ordered By</t>
  </si>
  <si>
    <t>Authorized By</t>
  </si>
  <si>
    <t>⦿</t>
  </si>
  <si>
    <t xml:space="preserve">In the line No Page, copy the line numbers from your job. </t>
  </si>
  <si>
    <t>Be aware there is also a section for CS Sections as well. Should you need to line items to general Cs Section.For example CS17 Travel, etc</t>
  </si>
  <si>
    <t>If there is a prefix for the range, enter the prefix in the prefix cell. If the company is using just a linear start number, and end number, leave the prefix cell blank</t>
  </si>
  <si>
    <t>In the event you need additional Pos, simply enter the range needed. And subsequently click Generate Pos</t>
  </si>
  <si>
    <t>In the event you need to delete a large amount of Pos, repeat the process, but hit Delete all POs instead</t>
  </si>
  <si>
    <t>Export Pos</t>
  </si>
  <si>
    <r>
      <t xml:space="preserve">This is a beta feature. If it doesn't work, you may need to modify the Macro yourself. Under developer tab, macros, </t>
    </r>
    <r>
      <rPr>
        <sz val="12"/>
        <color rgb="FFFF0000"/>
        <rFont val="Aptos Narrow (Body)"/>
      </rPr>
      <t>MACRO NAME</t>
    </r>
  </si>
  <si>
    <t>Each PDF file name will be that of its tab name, ie its PO</t>
  </si>
  <si>
    <t>PO Log</t>
  </si>
  <si>
    <t>#A</t>
  </si>
  <si>
    <t>#C</t>
  </si>
  <si>
    <t>#D</t>
  </si>
  <si>
    <t>#E</t>
  </si>
  <si>
    <t>#F</t>
  </si>
  <si>
    <t>#B</t>
  </si>
  <si>
    <t>Line</t>
  </si>
  <si>
    <t>Date</t>
  </si>
  <si>
    <t>PayID</t>
  </si>
  <si>
    <t>PO LOG PREVIEW</t>
  </si>
  <si>
    <t>HHEADER</t>
  </si>
  <si>
    <t>RowCount</t>
  </si>
  <si>
    <t>#H</t>
  </si>
  <si>
    <t>#G</t>
  </si>
  <si>
    <t>PC</t>
  </si>
  <si>
    <t>Tech Scout Van/People Mover</t>
  </si>
  <si>
    <t>Client/Agency - Meals/treats</t>
  </si>
  <si>
    <t>Client/Agency - Miscellaneous</t>
  </si>
  <si>
    <t>CS1</t>
  </si>
  <si>
    <t>Pre-Production | Wrap Labor</t>
  </si>
  <si>
    <t>CS2</t>
  </si>
  <si>
    <t>Shooting Labor</t>
  </si>
  <si>
    <t>CS3</t>
  </si>
  <si>
    <t>Pre-production | Wrap Expenses</t>
  </si>
  <si>
    <t>CS4</t>
  </si>
  <si>
    <t>Location And Staging</t>
  </si>
  <si>
    <t>CS5</t>
  </si>
  <si>
    <t>Makeup, Wardrobe, And Animals</t>
  </si>
  <si>
    <t>CS6</t>
  </si>
  <si>
    <t>Studio | Stage Rental / Expenses</t>
  </si>
  <si>
    <t>CS7</t>
  </si>
  <si>
    <t>Art Department Labor</t>
  </si>
  <si>
    <t>CS8</t>
  </si>
  <si>
    <t>Art Department Expenses</t>
  </si>
  <si>
    <t>CS9</t>
  </si>
  <si>
    <t>Equipment Costs</t>
  </si>
  <si>
    <t>CS10</t>
  </si>
  <si>
    <t>Filmstock, Develop And Print</t>
  </si>
  <si>
    <t>CS11</t>
  </si>
  <si>
    <t>Miscellaneous</t>
  </si>
  <si>
    <t>CS12</t>
  </si>
  <si>
    <t>Director | Creative Fees</t>
  </si>
  <si>
    <t>CS13</t>
  </si>
  <si>
    <t>Talent Labor</t>
  </si>
  <si>
    <t>CS14</t>
  </si>
  <si>
    <t>Travel Expenses</t>
  </si>
  <si>
    <t>CS15</t>
  </si>
  <si>
    <t>Covid Labor</t>
  </si>
  <si>
    <t>CS16</t>
  </si>
  <si>
    <t>CS17</t>
  </si>
  <si>
    <t>CS18</t>
  </si>
  <si>
    <t>CS19</t>
  </si>
  <si>
    <t>Travel</t>
  </si>
  <si>
    <t>CS20</t>
  </si>
  <si>
    <t>Production Fee</t>
  </si>
  <si>
    <t>Petty Cash</t>
  </si>
  <si>
    <t>PR</t>
  </si>
  <si>
    <t>Payroll Log</t>
  </si>
  <si>
    <t>#OTHER</t>
  </si>
  <si>
    <t>LineCount</t>
  </si>
  <si>
    <t>LogTotal</t>
  </si>
  <si>
    <t>CASH</t>
  </si>
  <si>
    <t>Sheet Index</t>
  </si>
  <si>
    <t>DO NOT MODIFY</t>
  </si>
  <si>
    <t>PAGES</t>
  </si>
  <si>
    <t>LineNo</t>
  </si>
  <si>
    <t xml:space="preserve">This workbook is designed to work in tandem to with an excel budget file, such as True Budget or Hot Budget. </t>
  </si>
  <si>
    <t>It provides and generates PO Pages, without the need for manual duplication and numeration.</t>
  </si>
  <si>
    <t>Each PO Page is designed to work in synchronicity with the PO Log, without requiring the double entry thereof</t>
  </si>
  <si>
    <t>It exports all pages seperately, with ease, and in batch. With appropriate filing numeration, to make wrap that much easier.</t>
  </si>
  <si>
    <t>This workbook has 3 primary functions.</t>
  </si>
  <si>
    <t>POData</t>
  </si>
  <si>
    <t>PO range</t>
  </si>
  <si>
    <t>Production Address:</t>
  </si>
  <si>
    <t>In the POData tab, you can generate and delete the Pos that are needed for your job</t>
  </si>
  <si>
    <t>DEPOSIT</t>
  </si>
  <si>
    <t>PAYMENT</t>
  </si>
  <si>
    <t>PETTY</t>
  </si>
  <si>
    <t>CREDIT</t>
  </si>
  <si>
    <t>WILL</t>
  </si>
  <si>
    <t>PAY</t>
  </si>
  <si>
    <t>CHECK</t>
  </si>
  <si>
    <t>CARD</t>
  </si>
  <si>
    <t>BILL</t>
  </si>
  <si>
    <t>ID</t>
  </si>
  <si>
    <t>ACCOUNTS
PAYABLE
CODING
STRIP</t>
  </si>
  <si>
    <t>Enter Production Company Name, Job Name, Job No, Address -&gt; all of this will be sent to TemplatePO</t>
  </si>
  <si>
    <t>If you would like to add company logo, add currency conversion if needed, or make other changes/additions etc,. modify the TemplatePO page before generating pages.</t>
  </si>
  <si>
    <t>Enter the range of PO numbers that will be needed for your job, by entering the starting number, and ending number.</t>
  </si>
  <si>
    <t>Enter range needed. Will immediately display in PO Range table. If to your satisfaction, click Generate POs</t>
  </si>
  <si>
    <t>(po pages)</t>
  </si>
  <si>
    <t>The PO pages have a PO Log Preview to let you know an item has registered and carried over to the PO Log.</t>
  </si>
  <si>
    <t>Each PO Page, has a max of 8 different Pay ID combo's it can display on the PO Log</t>
  </si>
  <si>
    <t>A Pay ID combo being a UNIQUE set of Line No + Pay ID + Date</t>
  </si>
  <si>
    <t>For an item to register, it must have a Line, Date, and Pay ID registered</t>
  </si>
  <si>
    <t>Often accounts payable requires a broad Pay ID type. The coding strip satisifies this need, but does NOT link to the PO Log.</t>
  </si>
  <si>
    <t>The true benefit of this workbook is to work in synchronous tandem with your PO Log</t>
  </si>
  <si>
    <r>
      <rPr>
        <b/>
        <sz val="12"/>
        <color theme="1"/>
        <rFont val="Aptos Narrow"/>
        <scheme val="minor"/>
      </rPr>
      <t>Cmd + Option + V</t>
    </r>
    <r>
      <rPr>
        <sz val="12"/>
        <color theme="1"/>
        <rFont val="Aptos Narrow"/>
        <family val="2"/>
        <scheme val="minor"/>
      </rPr>
      <t xml:space="preserve"> in your TrueBudget file. Select </t>
    </r>
    <r>
      <rPr>
        <b/>
        <sz val="12"/>
        <color theme="1"/>
        <rFont val="Aptos Narrow"/>
        <scheme val="minor"/>
      </rPr>
      <t>PASTE VALUES</t>
    </r>
    <r>
      <rPr>
        <sz val="12"/>
        <color theme="1"/>
        <rFont val="Aptos Narrow"/>
        <family val="2"/>
        <scheme val="minor"/>
      </rPr>
      <t xml:space="preserve"> or </t>
    </r>
    <r>
      <rPr>
        <b/>
        <sz val="12"/>
        <color theme="1"/>
        <rFont val="Aptos Narrow"/>
        <scheme val="minor"/>
      </rPr>
      <t>UNICODE TEXT</t>
    </r>
  </si>
  <si>
    <r>
      <t xml:space="preserve">Unlike a HotBudget file </t>
    </r>
    <r>
      <rPr>
        <b/>
        <i/>
        <u/>
        <sz val="12"/>
        <color theme="1"/>
        <rFont val="Aptos Narrow (Body)"/>
      </rPr>
      <t>the PO Log should NOT be edited.</t>
    </r>
  </si>
  <si>
    <r>
      <t xml:space="preserve">To do so </t>
    </r>
    <r>
      <rPr>
        <b/>
        <sz val="12"/>
        <color theme="1"/>
        <rFont val="Aptos Narrow"/>
        <scheme val="minor"/>
      </rPr>
      <t>select</t>
    </r>
    <r>
      <rPr>
        <sz val="12"/>
        <color theme="1"/>
        <rFont val="Aptos Narrow"/>
        <family val="2"/>
        <scheme val="minor"/>
      </rPr>
      <t xml:space="preserve"> + </t>
    </r>
    <r>
      <rPr>
        <b/>
        <sz val="12"/>
        <color theme="1"/>
        <rFont val="Aptos Narrow"/>
        <scheme val="minor"/>
      </rPr>
      <t>copy</t>
    </r>
    <r>
      <rPr>
        <sz val="12"/>
        <color theme="1"/>
        <rFont val="Aptos Narrow"/>
        <family val="2"/>
        <scheme val="minor"/>
      </rPr>
      <t xml:space="preserve"> Line through Actual fields in </t>
    </r>
    <r>
      <rPr>
        <b/>
        <sz val="12"/>
        <color theme="1"/>
        <rFont val="Aptos Narrow"/>
        <scheme val="minor"/>
      </rPr>
      <t>PO Log</t>
    </r>
  </si>
  <si>
    <t>POIndex</t>
  </si>
  <si>
    <t>The PO Log works best as a device to copy into your TrueBudget file, knowing the PO Log reflects exactly what is in the PO Book</t>
  </si>
  <si>
    <t>Export</t>
  </si>
  <si>
    <t>Export buttons assumes user is a Mac user, and exports all PDF pages to Users Desktop</t>
  </si>
  <si>
    <t>Button 1: Export PDF's each PO page individually, by sheet name to folder location of the PO Book</t>
  </si>
  <si>
    <t xml:space="preserve">If that did not work, check to see if there are spaces in the file path of your PO Book location. </t>
  </si>
  <si>
    <t>If so, move the PO book to a location where no spaces are in file path. Such as user desktop. And try again.</t>
  </si>
  <si>
    <t>Export PDF button exports each PO page seperately</t>
  </si>
  <si>
    <t>output destination is that the PO Book is currently saved in</t>
  </si>
  <si>
    <t>Exported PDF POs can simply be dragged into the proper folders in your Finder window</t>
  </si>
  <si>
    <t>BETA NOTES</t>
  </si>
  <si>
    <t>◎</t>
  </si>
  <si>
    <t>Any bugs, notes, or otherwise email josh@jpax.tv</t>
  </si>
  <si>
    <t>Smart PO Book</t>
  </si>
  <si>
    <t>Do not modify this page at all, it is used for backend PO cross tracking.</t>
  </si>
  <si>
    <t>Do not hide this page. Workbook will not function</t>
  </si>
  <si>
    <t>SS or FEID</t>
  </si>
  <si>
    <t>Invoice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</si>
</sst>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64" formatCode="m/d/yy;@"/>
    <numFmt numFmtId="165" formatCode="[&lt;=9999999]###\-####;\(###\)\ ###\-####"/>
    <numFmt numFmtId="166" formatCode="_(#,##0.00_);[Red]\(#,##0.00\)"/>
    <numFmt numFmtId="167" formatCode="000"/>
    <numFmt numFmtId="168" formatCode="0.00;[Red]0.00"/>
  </numFmts>
  <fonts count="80"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0"/>
      <name val="Arial"/>
      <family val="2"/>
    </font>
    <font>
      <sz val="10"/>
      <color theme="1" tint="0.249977111117893"/>
      <name val="Aptos Narrow"/>
      <family val="1"/>
      <scheme val="minor"/>
    </font>
    <font>
      <b/>
      <sz val="10"/>
      <color theme="1" tint="0.249977111117893"/>
      <name val="Aptos Narrow"/>
      <family val="1"/>
      <scheme val="minor"/>
    </font>
    <font>
      <i/>
      <sz val="6"/>
      <color theme="1" tint="0.249977111117893"/>
      <name val="Aptos Narrow"/>
      <family val="1"/>
      <scheme val="minor"/>
    </font>
    <font>
      <sz val="10"/>
      <name val="Aptos Narrow"/>
      <family val="1"/>
      <scheme val="minor"/>
    </font>
    <font>
      <b/>
      <sz val="8"/>
      <color theme="1" tint="0.249977111117893"/>
      <name val="Aptos Narrow"/>
      <family val="1"/>
      <scheme val="minor"/>
    </font>
    <font>
      <b/>
      <sz val="12"/>
      <color theme="1" tint="0.249977111117893"/>
      <name val="Aptos Narrow"/>
      <family val="1"/>
      <scheme val="minor"/>
    </font>
    <font>
      <b/>
      <sz val="12"/>
      <color theme="1" tint="0.249977111117893"/>
      <name val="Aptos Display"/>
      <family val="1"/>
      <scheme val="major"/>
    </font>
    <font>
      <sz val="8"/>
      <color theme="1" tint="0.249977111117893"/>
      <name val="Aptos Narrow"/>
      <family val="1"/>
      <scheme val="minor"/>
    </font>
    <font>
      <sz val="12"/>
      <color theme="1" tint="0.249977111117893"/>
      <name val="Aptos Narrow"/>
      <family val="1"/>
      <scheme val="minor"/>
    </font>
    <font>
      <b/>
      <sz val="12"/>
      <color theme="1" tint="0.249977111117893"/>
      <name val="Arial"/>
      <family val="2"/>
    </font>
    <font>
      <sz val="12"/>
      <color rgb="FF0000FF"/>
      <name val="Aptos Narrow"/>
      <family val="1"/>
      <scheme val="minor"/>
    </font>
    <font>
      <sz val="12"/>
      <name val="Aptos Narrow"/>
      <family val="1"/>
      <scheme val="minor"/>
    </font>
    <font>
      <sz val="11"/>
      <name val="Garamond"/>
      <family val="1"/>
    </font>
    <font>
      <b/>
      <sz val="11"/>
      <name val="Garamond"/>
      <family val="1"/>
    </font>
    <font>
      <sz val="11"/>
      <color theme="1" tint="0.249977111117893"/>
      <name val="Garamond"/>
      <family val="1"/>
    </font>
    <font>
      <sz val="11"/>
      <name val="Aptos Display"/>
      <family val="1"/>
      <scheme val="major"/>
    </font>
    <font>
      <sz val="12"/>
      <name val="Aptos Display"/>
      <family val="1"/>
      <scheme val="major"/>
    </font>
    <font>
      <sz val="8"/>
      <name val="Aptos Narrow"/>
      <family val="1"/>
      <scheme val="minor"/>
    </font>
    <font>
      <b/>
      <sz val="15"/>
      <name val="Aptos Display"/>
      <family val="1"/>
      <scheme val="major"/>
    </font>
    <font>
      <b/>
      <sz val="15"/>
      <color theme="1" tint="0.249977111117893"/>
      <name val="Aptos Narrow"/>
      <family val="1"/>
      <scheme val="minor"/>
    </font>
    <font>
      <b/>
      <sz val="16"/>
      <color theme="1" tint="0.249977111117893"/>
      <name val="Aptos Narrow"/>
      <family val="1"/>
      <scheme val="minor"/>
    </font>
    <font>
      <sz val="11"/>
      <color theme="1" tint="0.249977111117893"/>
      <name val="Aptos Narrow"/>
      <family val="1"/>
      <scheme val="minor"/>
    </font>
    <font>
      <b/>
      <sz val="11"/>
      <color theme="1" tint="0.249977111117893"/>
      <name val="Aptos Narrow"/>
      <family val="1"/>
      <scheme val="minor"/>
    </font>
    <font>
      <b/>
      <sz val="23"/>
      <name val="Aptos Display"/>
      <family val="1"/>
      <scheme val="major"/>
    </font>
    <font>
      <b/>
      <sz val="30"/>
      <color theme="1" tint="0.249977111117893"/>
      <name val="Aptos Display"/>
      <family val="1"/>
      <scheme val="major"/>
    </font>
    <font>
      <sz val="11"/>
      <color theme="1"/>
      <name val="Arial"/>
      <family val="2"/>
    </font>
    <font>
      <b/>
      <sz val="18"/>
      <color theme="1"/>
      <name val="Arial"/>
      <family val="2"/>
    </font>
    <font>
      <sz val="9"/>
      <name val="Helv"/>
      <family val="2"/>
    </font>
    <font>
      <b/>
      <sz val="12"/>
      <color theme="1"/>
      <name val="Aptos Narrow"/>
      <scheme val="minor"/>
    </font>
    <font>
      <sz val="12"/>
      <color rgb="FF000000"/>
      <name val="Aptos Narrow"/>
      <family val="2"/>
      <scheme val="minor"/>
    </font>
    <font>
      <b/>
      <sz val="12"/>
      <color theme="1" tint="0.249977111117893"/>
      <name val="Aptos Narrow"/>
      <scheme val="minor"/>
    </font>
    <font>
      <sz val="12"/>
      <color rgb="FF000000"/>
      <name val="Aptos Narrow"/>
    </font>
    <font>
      <sz val="14.3"/>
      <color rgb="FF000000"/>
      <name val="Aptos Narrow"/>
    </font>
    <font>
      <b/>
      <sz val="12"/>
      <color rgb="FFFF0000"/>
      <name val="Aptos Narrow"/>
      <scheme val="minor"/>
    </font>
    <font>
      <b/>
      <sz val="12"/>
      <name val="Aptos Narrow"/>
      <scheme val="minor"/>
    </font>
    <font>
      <u/>
      <sz val="18"/>
      <color theme="1"/>
      <name val="Aptos Display"/>
      <scheme val="major"/>
    </font>
    <font>
      <sz val="12"/>
      <color rgb="FFFF0000"/>
      <name val="Aptos Narrow (Body)"/>
    </font>
    <font>
      <sz val="10"/>
      <color theme="1"/>
      <name val="Arial Unicode MS"/>
      <family val="2"/>
    </font>
    <font>
      <sz val="8"/>
      <color theme="1"/>
      <name val="Aptos Narrow"/>
      <family val="1"/>
      <scheme val="minor"/>
    </font>
    <font>
      <sz val="12"/>
      <color theme="1"/>
      <name val="Aptos Narrow"/>
      <family val="1"/>
      <scheme val="minor"/>
    </font>
    <font>
      <b/>
      <sz val="8"/>
      <color theme="1" tint="0.249977111117893"/>
      <name val="Aptos Narrow"/>
      <scheme val="minor"/>
    </font>
    <font>
      <i/>
      <sz val="8"/>
      <color theme="1" tint="0.249977111117893"/>
      <name val="Aptos Narrow"/>
      <scheme val="minor"/>
    </font>
    <font>
      <sz val="9"/>
      <color theme="1" tint="0.249977111117893"/>
      <name val="Aptos Narrow"/>
      <family val="1"/>
      <scheme val="minor"/>
    </font>
    <font>
      <b/>
      <sz val="9"/>
      <name val="Arial"/>
      <family val="2"/>
    </font>
    <font>
      <sz val="9"/>
      <color rgb="FF404040"/>
      <name val="Aptos Narrow"/>
      <family val="1"/>
      <scheme val="minor"/>
    </font>
    <font>
      <sz val="10"/>
      <color rgb="FF404040"/>
      <name val="Aptos Narrow"/>
      <family val="1"/>
      <scheme val="minor"/>
    </font>
    <font>
      <b/>
      <sz val="10"/>
      <color rgb="FF404040"/>
      <name val="Aptos Narrow"/>
      <scheme val="minor"/>
    </font>
    <font>
      <sz val="8"/>
      <color rgb="FF404040"/>
      <name val="Aptos Narrow"/>
      <family val="1"/>
      <scheme val="minor"/>
    </font>
    <font>
      <sz val="12"/>
      <color rgb="FF404040"/>
      <name val="Aptos Narrow"/>
      <family val="1"/>
      <scheme val="minor"/>
    </font>
    <font>
      <sz val="10"/>
      <color rgb="FF000000"/>
      <name val="Arial Unicode MS"/>
      <family val="2"/>
    </font>
    <font>
      <sz val="12"/>
      <color theme="0"/>
      <name val="Aptos Narrow"/>
      <family val="2"/>
      <scheme val="minor"/>
    </font>
    <font>
      <b/>
      <sz val="9"/>
      <color rgb="FF0000D4"/>
      <name val="Helv"/>
    </font>
    <font>
      <sz val="10"/>
      <name val="Verdana"/>
      <family val="2"/>
    </font>
    <font>
      <b/>
      <sz val="9"/>
      <color rgb="FF006411"/>
      <name val="Helv"/>
    </font>
    <font>
      <b/>
      <sz val="9"/>
      <name val="Helv"/>
    </font>
    <font>
      <sz val="16"/>
      <color theme="1"/>
      <name val="Arial"/>
      <family val="2"/>
    </font>
    <font>
      <b/>
      <sz val="18"/>
      <color theme="1"/>
      <name val="Aptos Narrow"/>
      <scheme val="minor"/>
    </font>
    <font>
      <sz val="12"/>
      <color theme="0"/>
      <name val="Arial"/>
      <family val="2"/>
    </font>
    <font>
      <b/>
      <sz val="14"/>
      <color theme="1"/>
      <name val="Aptos Narrow"/>
      <scheme val="minor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b/>
      <sz val="14"/>
      <color rgb="FFFF0000"/>
      <name val="Aptos Narrow"/>
      <scheme val="minor"/>
    </font>
    <font>
      <sz val="14"/>
      <color rgb="FFFF0000"/>
      <name val="Aptos Narrow"/>
      <scheme val="minor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sz val="11"/>
      <name val="Arial"/>
      <family val="2"/>
    </font>
    <font>
      <sz val="11"/>
      <color theme="1" tint="0.249977111117893"/>
      <name val="Arial"/>
      <family val="2"/>
    </font>
    <font>
      <b/>
      <u/>
      <sz val="12"/>
      <color theme="1"/>
      <name val="Aptos Narrow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0"/>
      <name val="Aptos Display"/>
      <family val="1"/>
      <charset val="1"/>
    </font>
    <font>
      <sz val="12"/>
      <color theme="1"/>
      <name val="Aptos Narrow"/>
      <scheme val="minor"/>
    </font>
    <font>
      <b/>
      <i/>
      <u/>
      <sz val="12"/>
      <color theme="1"/>
      <name val="Aptos Narrow (Body)"/>
    </font>
    <font>
      <b/>
      <u/>
      <sz val="18"/>
      <color theme="4" tint="-0.249977111117893"/>
      <name val="Aptos Display"/>
      <scheme val="major"/>
    </font>
    <font>
      <b/>
      <u/>
      <sz val="18"/>
      <color theme="9" tint="-0.249977111117893"/>
      <name val="Aptos Display"/>
      <scheme val="maj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rgb="FFD9D9D9"/>
      </patternFill>
    </fill>
    <fill>
      <patternFill patternType="solid">
        <fgColor rgb="FFFFFFFF"/>
        <bgColor rgb="FF000000"/>
      </patternFill>
    </fill>
    <fill>
      <patternFill patternType="lightUp">
        <fgColor rgb="FF000000"/>
        <bgColor rgb="FFFFFFFF"/>
      </patternFill>
    </fill>
    <fill>
      <patternFill patternType="lightUp">
        <fgColor rgb="FFFFFFFF"/>
        <bgColor rgb="FFFFFFFF"/>
      </patternFill>
    </fill>
    <fill>
      <patternFill patternType="lightUp"/>
    </fill>
    <fill>
      <patternFill patternType="lightGray"/>
    </fill>
  </fills>
  <borders count="99">
    <border>
      <left/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thin">
        <color auto="1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dashed">
        <color theme="1"/>
      </top>
      <bottom style="medium">
        <color theme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ashed">
        <color theme="1"/>
      </top>
      <bottom style="dashed">
        <color theme="1"/>
      </bottom>
      <diagonal/>
    </border>
    <border>
      <left/>
      <right style="dashed">
        <color theme="1"/>
      </right>
      <top style="dashed">
        <color theme="1"/>
      </top>
      <bottom style="dashed">
        <color theme="1"/>
      </bottom>
      <diagonal/>
    </border>
    <border>
      <left/>
      <right/>
      <top style="dashed">
        <color theme="1"/>
      </top>
      <bottom/>
      <diagonal/>
    </border>
    <border>
      <left style="dashed">
        <color theme="1"/>
      </left>
      <right/>
      <top style="dashed">
        <color theme="1"/>
      </top>
      <bottom/>
      <diagonal/>
    </border>
    <border>
      <left style="dashed">
        <color theme="1"/>
      </left>
      <right/>
      <top/>
      <bottom style="dashed">
        <color theme="1"/>
      </bottom>
      <diagonal/>
    </border>
    <border>
      <left/>
      <right style="dashed">
        <color theme="1"/>
      </right>
      <top style="dashed">
        <color theme="1"/>
      </top>
      <bottom/>
      <diagonal/>
    </border>
    <border>
      <left style="medium">
        <color theme="1"/>
      </left>
      <right style="medium">
        <color theme="6" tint="-0.499984740745262"/>
      </right>
      <top style="medium">
        <color theme="1"/>
      </top>
      <bottom style="medium">
        <color theme="1"/>
      </bottom>
      <diagonal/>
    </border>
    <border>
      <left style="medium">
        <color theme="6" tint="-0.499984740745262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thin">
        <color theme="4" tint="0.39997558519241921"/>
      </top>
      <bottom/>
      <diagonal/>
    </border>
    <border>
      <left style="medium">
        <color theme="1"/>
      </left>
      <right style="medium">
        <color theme="1"/>
      </right>
      <top style="dashed">
        <color theme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dashed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/>
      <diagonal/>
    </border>
    <border>
      <left/>
      <right/>
      <top style="medium">
        <color theme="2" tint="-0.249977111117893"/>
      </top>
      <bottom/>
      <diagonal/>
    </border>
    <border>
      <left/>
      <right style="medium">
        <color theme="2" tint="-0.249977111117893"/>
      </right>
      <top style="medium">
        <color theme="2" tint="-0.249977111117893"/>
      </top>
      <bottom/>
      <diagonal/>
    </border>
    <border>
      <left style="medium">
        <color theme="2" tint="-0.249977111117893"/>
      </left>
      <right/>
      <top/>
      <bottom/>
      <diagonal/>
    </border>
    <border>
      <left/>
      <right style="medium">
        <color theme="2" tint="-0.249977111117893"/>
      </right>
      <top/>
      <bottom/>
      <diagonal/>
    </border>
    <border>
      <left style="medium">
        <color theme="2" tint="-0.249977111117893"/>
      </left>
      <right/>
      <top/>
      <bottom style="medium">
        <color theme="2" tint="-0.249977111117893"/>
      </bottom>
      <diagonal/>
    </border>
    <border>
      <left/>
      <right/>
      <top/>
      <bottom style="medium">
        <color theme="2" tint="-0.249977111117893"/>
      </bottom>
      <diagonal/>
    </border>
    <border>
      <left/>
      <right style="medium">
        <color theme="2" tint="-0.249977111117893"/>
      </right>
      <top/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/>
      <diagonal/>
    </border>
    <border>
      <left style="thin">
        <color rgb="FF000000"/>
      </left>
      <right style="double">
        <color indexed="64"/>
      </right>
      <top style="double">
        <color rgb="FF000000"/>
      </top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 style="thin">
        <color rgb="FF000000"/>
      </left>
      <right style="double">
        <color indexed="64"/>
      </right>
      <top/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indexed="64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double">
        <color indexed="64"/>
      </right>
      <top/>
      <bottom style="double">
        <color rgb="FF000000"/>
      </bottom>
      <diagonal/>
    </border>
    <border>
      <left style="double">
        <color indexed="64"/>
      </left>
      <right style="medium">
        <color indexed="64"/>
      </right>
      <top style="double">
        <color rgb="FF000000"/>
      </top>
      <bottom/>
      <diagonal/>
    </border>
    <border>
      <left style="double">
        <color indexed="64"/>
      </left>
      <right style="medium">
        <color indexed="64"/>
      </right>
      <top/>
      <bottom style="double">
        <color rgb="FF000000"/>
      </bottom>
      <diagonal/>
    </border>
    <border>
      <left style="double">
        <color rgb="FF000000"/>
      </left>
      <right style="medium">
        <color indexed="64"/>
      </right>
      <top style="double">
        <color rgb="FF000000"/>
      </top>
      <bottom/>
      <diagonal/>
    </border>
    <border>
      <left style="double">
        <color rgb="FF000000"/>
      </left>
      <right style="medium">
        <color indexed="64"/>
      </right>
      <top/>
      <bottom style="double">
        <color rgb="FF000000"/>
      </bottom>
      <diagonal/>
    </border>
    <border>
      <left style="medium">
        <color indexed="64"/>
      </left>
      <right style="double">
        <color rgb="FF000000"/>
      </right>
      <top/>
      <bottom/>
      <diagonal/>
    </border>
    <border>
      <left/>
      <right/>
      <top/>
      <bottom style="thick">
        <color indexed="64"/>
      </bottom>
      <diagonal/>
    </border>
  </borders>
  <cellStyleXfs count="2">
    <xf numFmtId="0" fontId="0" fillId="0" borderId="0"/>
    <xf numFmtId="0" fontId="3" fillId="0" borderId="0"/>
  </cellStyleXfs>
  <cellXfs count="295">
    <xf numFmtId="0" fontId="0" fillId="0" borderId="0" xfId="0"/>
    <xf numFmtId="0" fontId="12" fillId="2" borderId="2" xfId="1" applyFont="1" applyFill="1" applyBorder="1" applyAlignment="1" applyProtection="1">
      <alignment horizontal="center"/>
      <protection locked="0"/>
    </xf>
    <xf numFmtId="0" fontId="12" fillId="2" borderId="3" xfId="1" applyFont="1" applyFill="1" applyBorder="1" applyAlignment="1" applyProtection="1">
      <alignment horizontal="center"/>
      <protection locked="0"/>
    </xf>
    <xf numFmtId="0" fontId="0" fillId="0" borderId="0" xfId="0" applyProtection="1">
      <protection hidden="1"/>
    </xf>
    <xf numFmtId="0" fontId="31" fillId="0" borderId="13" xfId="0" applyFont="1" applyBorder="1" applyProtection="1">
      <protection locked="0"/>
    </xf>
    <xf numFmtId="0" fontId="32" fillId="0" borderId="0" xfId="0" applyFont="1"/>
    <xf numFmtId="0" fontId="0" fillId="0" borderId="16" xfId="0" applyBorder="1"/>
    <xf numFmtId="0" fontId="32" fillId="5" borderId="0" xfId="0" applyFont="1" applyFill="1"/>
    <xf numFmtId="0" fontId="0" fillId="5" borderId="0" xfId="0" applyFill="1"/>
    <xf numFmtId="0" fontId="32" fillId="5" borderId="15" xfId="0" applyFont="1" applyFill="1" applyBorder="1"/>
    <xf numFmtId="0" fontId="32" fillId="5" borderId="19" xfId="0" applyFont="1" applyFill="1" applyBorder="1"/>
    <xf numFmtId="0" fontId="0" fillId="0" borderId="17" xfId="0" applyBorder="1"/>
    <xf numFmtId="167" fontId="0" fillId="0" borderId="26" xfId="0" applyNumberFormat="1" applyBorder="1"/>
    <xf numFmtId="167" fontId="0" fillId="0" borderId="27" xfId="0" applyNumberFormat="1" applyBorder="1"/>
    <xf numFmtId="167" fontId="33" fillId="0" borderId="28" xfId="0" applyNumberFormat="1" applyFont="1" applyBorder="1"/>
    <xf numFmtId="0" fontId="1" fillId="4" borderId="28" xfId="0" applyFont="1" applyFill="1" applyBorder="1"/>
    <xf numFmtId="0" fontId="0" fillId="0" borderId="29" xfId="0" applyBorder="1"/>
    <xf numFmtId="0" fontId="0" fillId="0" borderId="30" xfId="0" applyBorder="1"/>
    <xf numFmtId="0" fontId="0" fillId="0" borderId="18" xfId="0" applyBorder="1"/>
    <xf numFmtId="0" fontId="15" fillId="2" borderId="41" xfId="1" applyFont="1" applyFill="1" applyBorder="1"/>
    <xf numFmtId="0" fontId="12" fillId="2" borderId="41" xfId="1" applyFont="1" applyFill="1" applyBorder="1" applyProtection="1"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39" fillId="0" borderId="0" xfId="0" applyFont="1" applyAlignment="1">
      <alignment horizontal="left"/>
    </xf>
    <xf numFmtId="14" fontId="12" fillId="2" borderId="3" xfId="1" applyNumberFormat="1" applyFont="1" applyFill="1" applyBorder="1" applyAlignment="1" applyProtection="1">
      <alignment horizontal="center"/>
      <protection locked="0"/>
    </xf>
    <xf numFmtId="1" fontId="12" fillId="2" borderId="51" xfId="1" applyNumberFormat="1" applyFont="1" applyFill="1" applyBorder="1" applyAlignment="1" applyProtection="1">
      <alignment horizontal="center"/>
      <protection locked="0"/>
    </xf>
    <xf numFmtId="49" fontId="12" fillId="2" borderId="3" xfId="1" applyNumberFormat="1" applyFont="1" applyFill="1" applyBorder="1" applyAlignment="1" applyProtection="1">
      <alignment horizontal="center"/>
      <protection locked="0"/>
    </xf>
    <xf numFmtId="0" fontId="55" fillId="0" borderId="10" xfId="0" applyFont="1" applyBorder="1" applyAlignment="1" applyProtection="1">
      <alignment horizontal="center"/>
      <protection locked="0"/>
    </xf>
    <xf numFmtId="0" fontId="55" fillId="0" borderId="11" xfId="0" applyFont="1" applyBorder="1" applyProtection="1">
      <protection locked="0"/>
    </xf>
    <xf numFmtId="0" fontId="56" fillId="0" borderId="0" xfId="0" applyFont="1"/>
    <xf numFmtId="0" fontId="57" fillId="0" borderId="11" xfId="0" applyFont="1" applyBorder="1" applyAlignment="1" applyProtection="1">
      <alignment horizontal="center"/>
      <protection hidden="1"/>
    </xf>
    <xf numFmtId="0" fontId="31" fillId="0" borderId="11" xfId="0" applyFont="1" applyBorder="1" applyProtection="1">
      <protection locked="0"/>
    </xf>
    <xf numFmtId="0" fontId="55" fillId="0" borderId="11" xfId="0" applyFont="1" applyBorder="1" applyAlignment="1" applyProtection="1">
      <alignment horizontal="center"/>
      <protection hidden="1"/>
    </xf>
    <xf numFmtId="0" fontId="55" fillId="0" borderId="11" xfId="0" applyFont="1" applyBorder="1" applyProtection="1">
      <protection locked="0" hidden="1"/>
    </xf>
    <xf numFmtId="2" fontId="55" fillId="0" borderId="11" xfId="0" applyNumberFormat="1" applyFont="1" applyBorder="1" applyAlignment="1" applyProtection="1">
      <alignment horizontal="center"/>
      <protection hidden="1"/>
    </xf>
    <xf numFmtId="1" fontId="57" fillId="0" borderId="11" xfId="0" applyNumberFormat="1" applyFont="1" applyBorder="1" applyAlignment="1" applyProtection="1">
      <alignment horizontal="center"/>
      <protection hidden="1"/>
    </xf>
    <xf numFmtId="4" fontId="55" fillId="0" borderId="11" xfId="0" applyNumberFormat="1" applyFont="1" applyBorder="1" applyAlignment="1" applyProtection="1">
      <alignment horizontal="center"/>
      <protection hidden="1"/>
    </xf>
    <xf numFmtId="0" fontId="31" fillId="0" borderId="11" xfId="0" applyFont="1" applyBorder="1" applyProtection="1">
      <protection locked="0" hidden="1"/>
    </xf>
    <xf numFmtId="0" fontId="57" fillId="0" borderId="0" xfId="0" applyFont="1" applyAlignment="1" applyProtection="1">
      <alignment horizontal="center"/>
      <protection hidden="1"/>
    </xf>
    <xf numFmtId="4" fontId="58" fillId="0" borderId="11" xfId="0" applyNumberFormat="1" applyFont="1" applyBorder="1" applyAlignment="1" applyProtection="1">
      <alignment horizontal="center"/>
      <protection hidden="1"/>
    </xf>
    <xf numFmtId="0" fontId="58" fillId="0" borderId="11" xfId="0" applyFont="1" applyBorder="1" applyProtection="1">
      <protection locked="0" hidden="1"/>
    </xf>
    <xf numFmtId="0" fontId="57" fillId="0" borderId="12" xfId="0" applyFont="1" applyBorder="1" applyAlignment="1" applyProtection="1">
      <alignment horizontal="center"/>
      <protection hidden="1"/>
    </xf>
    <xf numFmtId="0" fontId="31" fillId="0" borderId="34" xfId="0" applyFont="1" applyBorder="1" applyProtection="1">
      <protection locked="0"/>
    </xf>
    <xf numFmtId="0" fontId="56" fillId="0" borderId="0" xfId="0" applyFont="1" applyProtection="1">
      <protection locked="0"/>
    </xf>
    <xf numFmtId="0" fontId="0" fillId="0" borderId="16" xfId="0" applyBorder="1" applyAlignment="1">
      <alignment horizontal="left"/>
    </xf>
    <xf numFmtId="0" fontId="0" fillId="2" borderId="0" xfId="0" applyFill="1"/>
    <xf numFmtId="168" fontId="59" fillId="2" borderId="0" xfId="0" applyNumberFormat="1" applyFont="1" applyFill="1" applyProtection="1">
      <protection hidden="1"/>
    </xf>
    <xf numFmtId="0" fontId="60" fillId="2" borderId="0" xfId="0" applyFont="1" applyFill="1"/>
    <xf numFmtId="0" fontId="68" fillId="3" borderId="11" xfId="0" applyFont="1" applyFill="1" applyBorder="1" applyAlignment="1" applyProtection="1">
      <alignment horizontal="center"/>
      <protection hidden="1"/>
    </xf>
    <xf numFmtId="0" fontId="69" fillId="0" borderId="11" xfId="0" applyFont="1" applyBorder="1" applyAlignment="1" applyProtection="1">
      <alignment shrinkToFit="1"/>
      <protection hidden="1"/>
    </xf>
    <xf numFmtId="0" fontId="69" fillId="2" borderId="0" xfId="0" applyFont="1" applyFill="1" applyAlignment="1">
      <alignment vertical="center" shrinkToFit="1"/>
    </xf>
    <xf numFmtId="0" fontId="29" fillId="2" borderId="0" xfId="0" applyFont="1" applyFill="1"/>
    <xf numFmtId="0" fontId="29" fillId="2" borderId="0" xfId="0" applyFont="1" applyFill="1" applyProtection="1">
      <protection hidden="1"/>
    </xf>
    <xf numFmtId="0" fontId="29" fillId="2" borderId="0" xfId="0" applyFont="1" applyFill="1" applyAlignment="1">
      <alignment horizontal="center"/>
    </xf>
    <xf numFmtId="0" fontId="29" fillId="2" borderId="0" xfId="0" applyFont="1" applyFill="1" applyAlignment="1" applyProtection="1">
      <alignment horizontal="center"/>
      <protection hidden="1"/>
    </xf>
    <xf numFmtId="0" fontId="69" fillId="2" borderId="0" xfId="0" applyFont="1" applyFill="1" applyAlignment="1">
      <alignment horizontal="center" vertical="center" shrinkToFit="1"/>
    </xf>
    <xf numFmtId="164" fontId="29" fillId="2" borderId="0" xfId="0" applyNumberFormat="1" applyFont="1" applyFill="1" applyAlignment="1" applyProtection="1">
      <alignment horizontal="center"/>
      <protection hidden="1"/>
    </xf>
    <xf numFmtId="0" fontId="69" fillId="2" borderId="11" xfId="0" applyFont="1" applyFill="1" applyBorder="1" applyAlignment="1">
      <alignment vertical="center" shrinkToFit="1"/>
    </xf>
    <xf numFmtId="0" fontId="69" fillId="2" borderId="11" xfId="0" applyFont="1" applyFill="1" applyBorder="1" applyAlignment="1">
      <alignment horizontal="center" vertical="center" shrinkToFit="1"/>
    </xf>
    <xf numFmtId="0" fontId="60" fillId="2" borderId="11" xfId="0" applyFont="1" applyFill="1" applyBorder="1"/>
    <xf numFmtId="0" fontId="29" fillId="7" borderId="0" xfId="0" applyFont="1" applyFill="1" applyProtection="1">
      <protection hidden="1"/>
    </xf>
    <xf numFmtId="0" fontId="29" fillId="7" borderId="0" xfId="0" applyFont="1" applyFill="1" applyAlignment="1" applyProtection="1">
      <alignment horizontal="center"/>
      <protection hidden="1"/>
    </xf>
    <xf numFmtId="0" fontId="70" fillId="6" borderId="79" xfId="0" applyFont="1" applyFill="1" applyBorder="1" applyAlignment="1">
      <alignment horizontal="left" vertical="center" shrinkToFit="1"/>
    </xf>
    <xf numFmtId="0" fontId="70" fillId="8" borderId="77" xfId="0" applyFont="1" applyFill="1" applyBorder="1" applyAlignment="1">
      <alignment horizontal="left" vertical="center" shrinkToFit="1"/>
    </xf>
    <xf numFmtId="0" fontId="70" fillId="6" borderId="77" xfId="0" applyFont="1" applyFill="1" applyBorder="1" applyAlignment="1">
      <alignment horizontal="left" vertical="center" shrinkToFit="1"/>
    </xf>
    <xf numFmtId="14" fontId="71" fillId="6" borderId="77" xfId="1" applyNumberFormat="1" applyFont="1" applyFill="1" applyBorder="1" applyAlignment="1">
      <alignment horizontal="left"/>
    </xf>
    <xf numFmtId="0" fontId="71" fillId="6" borderId="77" xfId="1" applyFont="1" applyFill="1" applyBorder="1"/>
    <xf numFmtId="166" fontId="70" fillId="6" borderId="77" xfId="0" applyNumberFormat="1" applyFont="1" applyFill="1" applyBorder="1" applyAlignment="1">
      <alignment horizontal="left" vertical="center" shrinkToFit="1"/>
    </xf>
    <xf numFmtId="0" fontId="67" fillId="6" borderId="64" xfId="0" applyFont="1" applyFill="1" applyBorder="1" applyAlignment="1">
      <alignment horizontal="left" vertical="center" shrinkToFit="1"/>
    </xf>
    <xf numFmtId="164" fontId="69" fillId="2" borderId="11" xfId="0" applyNumberFormat="1" applyFont="1" applyFill="1" applyBorder="1" applyAlignment="1">
      <alignment horizontal="center" vertical="center" shrinkToFit="1"/>
    </xf>
    <xf numFmtId="164" fontId="69" fillId="2" borderId="0" xfId="0" applyNumberFormat="1" applyFont="1" applyFill="1" applyAlignment="1">
      <alignment horizontal="center" vertical="center" shrinkToFit="1"/>
    </xf>
    <xf numFmtId="164" fontId="29" fillId="2" borderId="0" xfId="0" applyNumberFormat="1" applyFont="1" applyFill="1" applyAlignment="1">
      <alignment horizontal="center"/>
    </xf>
    <xf numFmtId="164" fontId="29" fillId="7" borderId="0" xfId="0" applyNumberFormat="1" applyFont="1" applyFill="1" applyAlignment="1" applyProtection="1">
      <alignment horizontal="center"/>
      <protection hidden="1"/>
    </xf>
    <xf numFmtId="166" fontId="69" fillId="2" borderId="0" xfId="0" applyNumberFormat="1" applyFont="1" applyFill="1" applyAlignment="1">
      <alignment horizontal="right" vertical="center" shrinkToFit="1"/>
    </xf>
    <xf numFmtId="166" fontId="29" fillId="2" borderId="0" xfId="0" applyNumberFormat="1" applyFont="1" applyFill="1" applyAlignment="1">
      <alignment horizontal="right"/>
    </xf>
    <xf numFmtId="166" fontId="29" fillId="7" borderId="0" xfId="0" applyNumberFormat="1" applyFont="1" applyFill="1" applyAlignment="1" applyProtection="1">
      <alignment horizontal="right"/>
      <protection hidden="1"/>
    </xf>
    <xf numFmtId="166" fontId="29" fillId="2" borderId="0" xfId="0" applyNumberFormat="1" applyFont="1" applyFill="1" applyAlignment="1" applyProtection="1">
      <alignment horizontal="right"/>
      <protection hidden="1"/>
    </xf>
    <xf numFmtId="0" fontId="4" fillId="2" borderId="14" xfId="1" applyFont="1" applyFill="1" applyBorder="1"/>
    <xf numFmtId="0" fontId="28" fillId="2" borderId="78" xfId="1" applyFont="1" applyFill="1" applyBorder="1"/>
    <xf numFmtId="0" fontId="28" fillId="2" borderId="39" xfId="1" applyFont="1" applyFill="1" applyBorder="1"/>
    <xf numFmtId="0" fontId="4" fillId="2" borderId="57" xfId="1" applyFont="1" applyFill="1" applyBorder="1"/>
    <xf numFmtId="0" fontId="49" fillId="2" borderId="0" xfId="0" applyFont="1" applyFill="1"/>
    <xf numFmtId="0" fontId="50" fillId="2" borderId="0" xfId="0" applyFont="1" applyFill="1"/>
    <xf numFmtId="0" fontId="4" fillId="2" borderId="0" xfId="1" applyFont="1" applyFill="1"/>
    <xf numFmtId="0" fontId="4" fillId="2" borderId="33" xfId="1" applyFont="1" applyFill="1" applyBorder="1"/>
    <xf numFmtId="0" fontId="4" fillId="2" borderId="42" xfId="1" applyFont="1" applyFill="1" applyBorder="1"/>
    <xf numFmtId="0" fontId="24" fillId="2" borderId="41" xfId="1" applyFont="1" applyFill="1" applyBorder="1" applyAlignment="1">
      <alignment horizontal="left"/>
    </xf>
    <xf numFmtId="0" fontId="21" fillId="2" borderId="0" xfId="0" applyFont="1" applyFill="1"/>
    <xf numFmtId="0" fontId="34" fillId="2" borderId="0" xfId="1" applyFont="1" applyFill="1"/>
    <xf numFmtId="0" fontId="37" fillId="2" borderId="0" xfId="1" applyFont="1" applyFill="1"/>
    <xf numFmtId="0" fontId="11" fillId="2" borderId="33" xfId="1" applyFont="1" applyFill="1" applyBorder="1"/>
    <xf numFmtId="0" fontId="11" fillId="2" borderId="42" xfId="1" applyFont="1" applyFill="1" applyBorder="1" applyAlignment="1">
      <alignment horizontal="left"/>
    </xf>
    <xf numFmtId="0" fontId="51" fillId="2" borderId="0" xfId="0" applyFont="1" applyFill="1"/>
    <xf numFmtId="0" fontId="12" fillId="2" borderId="0" xfId="1" applyFont="1" applyFill="1"/>
    <xf numFmtId="0" fontId="11" fillId="2" borderId="0" xfId="1" applyFont="1" applyFill="1"/>
    <xf numFmtId="0" fontId="42" fillId="2" borderId="0" xfId="1" applyFont="1" applyFill="1"/>
    <xf numFmtId="0" fontId="11" fillId="2" borderId="0" xfId="1" applyFont="1" applyFill="1" applyAlignment="1">
      <alignment wrapText="1"/>
    </xf>
    <xf numFmtId="0" fontId="12" fillId="2" borderId="33" xfId="1" applyFont="1" applyFill="1" applyBorder="1"/>
    <xf numFmtId="0" fontId="38" fillId="2" borderId="44" xfId="1" applyFont="1" applyFill="1" applyBorder="1"/>
    <xf numFmtId="0" fontId="20" fillId="2" borderId="42" xfId="1" applyFont="1" applyFill="1" applyBorder="1" applyAlignment="1">
      <alignment horizontal="center"/>
    </xf>
    <xf numFmtId="0" fontId="52" fillId="2" borderId="0" xfId="0" applyFont="1" applyFill="1"/>
    <xf numFmtId="0" fontId="43" fillId="2" borderId="0" xfId="1" applyFont="1" applyFill="1"/>
    <xf numFmtId="0" fontId="38" fillId="2" borderId="45" xfId="1" applyFont="1" applyFill="1" applyBorder="1"/>
    <xf numFmtId="0" fontId="19" fillId="2" borderId="42" xfId="1" applyFont="1" applyFill="1" applyBorder="1" applyAlignment="1">
      <alignment horizontal="center"/>
    </xf>
    <xf numFmtId="0" fontId="15" fillId="2" borderId="41" xfId="1" applyFont="1" applyFill="1" applyBorder="1" applyAlignment="1">
      <alignment horizontal="left" indent="1"/>
    </xf>
    <xf numFmtId="0" fontId="15" fillId="2" borderId="42" xfId="1" applyFont="1" applyFill="1" applyBorder="1" applyAlignment="1">
      <alignment horizontal="right"/>
    </xf>
    <xf numFmtId="0" fontId="17" fillId="2" borderId="41" xfId="1" applyFont="1" applyFill="1" applyBorder="1" applyAlignment="1">
      <alignment horizontal="right" wrapText="1"/>
    </xf>
    <xf numFmtId="0" fontId="17" fillId="2" borderId="41" xfId="1" applyFont="1" applyFill="1" applyBorder="1" applyAlignment="1">
      <alignment horizontal="right"/>
    </xf>
    <xf numFmtId="0" fontId="12" fillId="2" borderId="42" xfId="1" applyFont="1" applyFill="1" applyBorder="1"/>
    <xf numFmtId="0" fontId="41" fillId="2" borderId="0" xfId="0" applyFont="1" applyFill="1"/>
    <xf numFmtId="0" fontId="16" fillId="2" borderId="41" xfId="1" applyFont="1" applyFill="1" applyBorder="1"/>
    <xf numFmtId="0" fontId="53" fillId="2" borderId="0" xfId="0" applyFont="1" applyFill="1" applyAlignment="1">
      <alignment vertical="center"/>
    </xf>
    <xf numFmtId="0" fontId="45" fillId="2" borderId="0" xfId="1" applyFont="1" applyFill="1" applyAlignment="1">
      <alignment horizontal="center"/>
    </xf>
    <xf numFmtId="0" fontId="11" fillId="2" borderId="0" xfId="1" applyFont="1" applyFill="1" applyAlignment="1">
      <alignment horizontal="center"/>
    </xf>
    <xf numFmtId="14" fontId="4" fillId="2" borderId="0" xfId="1" applyNumberFormat="1" applyFont="1" applyFill="1"/>
    <xf numFmtId="164" fontId="13" fillId="2" borderId="49" xfId="1" applyNumberFormat="1" applyFont="1" applyFill="1" applyBorder="1" applyAlignment="1">
      <alignment horizontal="center" vertical="center"/>
    </xf>
    <xf numFmtId="0" fontId="13" fillId="2" borderId="37" xfId="1" applyFont="1" applyFill="1" applyBorder="1" applyAlignment="1">
      <alignment horizontal="center" vertical="center"/>
    </xf>
    <xf numFmtId="0" fontId="13" fillId="2" borderId="50" xfId="1" applyFont="1" applyFill="1" applyBorder="1" applyAlignment="1">
      <alignment horizontal="center" vertical="center"/>
    </xf>
    <xf numFmtId="44" fontId="12" fillId="2" borderId="42" xfId="1" applyNumberFormat="1" applyFont="1" applyFill="1" applyBorder="1" applyAlignment="1" applyProtection="1">
      <alignment horizontal="center"/>
      <protection locked="0"/>
    </xf>
    <xf numFmtId="0" fontId="4" fillId="2" borderId="41" xfId="1" applyFont="1" applyFill="1" applyBorder="1"/>
    <xf numFmtId="44" fontId="8" fillId="2" borderId="1" xfId="1" applyNumberFormat="1" applyFont="1" applyFill="1" applyBorder="1" applyAlignment="1" applyProtection="1">
      <alignment horizontal="center"/>
      <protection locked="0"/>
    </xf>
    <xf numFmtId="0" fontId="10" fillId="2" borderId="56" xfId="1" applyFont="1" applyFill="1" applyBorder="1" applyAlignment="1" applyProtection="1">
      <alignment horizontal="right"/>
      <protection locked="0"/>
    </xf>
    <xf numFmtId="0" fontId="10" fillId="2" borderId="57" xfId="1" applyFont="1" applyFill="1" applyBorder="1" applyAlignment="1" applyProtection="1">
      <alignment horizontal="right"/>
      <protection locked="0"/>
    </xf>
    <xf numFmtId="0" fontId="10" fillId="2" borderId="41" xfId="1" applyFont="1" applyFill="1" applyBorder="1" applyAlignment="1" applyProtection="1">
      <alignment horizontal="right"/>
      <protection locked="0"/>
    </xf>
    <xf numFmtId="0" fontId="10" fillId="2" borderId="0" xfId="1" applyFont="1" applyFill="1" applyAlignment="1" applyProtection="1">
      <alignment horizontal="right"/>
      <protection locked="0"/>
    </xf>
    <xf numFmtId="0" fontId="10" fillId="2" borderId="42" xfId="1" applyFont="1" applyFill="1" applyBorder="1" applyAlignment="1" applyProtection="1">
      <alignment horizontal="center"/>
      <protection locked="0"/>
    </xf>
    <xf numFmtId="44" fontId="8" fillId="2" borderId="0" xfId="1" applyNumberFormat="1" applyFont="1" applyFill="1"/>
    <xf numFmtId="44" fontId="9" fillId="2" borderId="42" xfId="1" applyNumberFormat="1" applyFont="1" applyFill="1" applyBorder="1" applyAlignment="1" applyProtection="1">
      <alignment horizontal="center"/>
      <protection locked="0"/>
    </xf>
    <xf numFmtId="44" fontId="5" fillId="2" borderId="42" xfId="1" applyNumberFormat="1" applyFont="1" applyFill="1" applyBorder="1"/>
    <xf numFmtId="0" fontId="66" fillId="2" borderId="0" xfId="1" applyFont="1" applyFill="1"/>
    <xf numFmtId="0" fontId="4" fillId="2" borderId="53" xfId="1" applyFont="1" applyFill="1" applyBorder="1"/>
    <xf numFmtId="0" fontId="4" fillId="2" borderId="54" xfId="1" applyFont="1" applyFill="1" applyBorder="1"/>
    <xf numFmtId="0" fontId="4" fillId="2" borderId="55" xfId="1" applyFont="1" applyFill="1" applyBorder="1"/>
    <xf numFmtId="0" fontId="68" fillId="2" borderId="12" xfId="0" applyFont="1" applyFill="1" applyBorder="1" applyAlignment="1" applyProtection="1">
      <alignment horizontal="center"/>
      <protection hidden="1"/>
    </xf>
    <xf numFmtId="44" fontId="44" fillId="2" borderId="0" xfId="1" applyNumberFormat="1" applyFont="1" applyFill="1"/>
    <xf numFmtId="0" fontId="69" fillId="2" borderId="11" xfId="0" applyFont="1" applyFill="1" applyBorder="1" applyAlignment="1" applyProtection="1">
      <alignment shrinkToFit="1"/>
      <protection hidden="1"/>
    </xf>
    <xf numFmtId="0" fontId="7" fillId="2" borderId="0" xfId="1" applyFont="1" applyFill="1"/>
    <xf numFmtId="44" fontId="6" fillId="2" borderId="0" xfId="1" applyNumberFormat="1" applyFont="1" applyFill="1" applyAlignment="1">
      <alignment vertical="center"/>
    </xf>
    <xf numFmtId="44" fontId="6" fillId="2" borderId="0" xfId="1" applyNumberFormat="1" applyFont="1" applyFill="1" applyAlignment="1">
      <alignment horizontal="left" vertical="center"/>
    </xf>
    <xf numFmtId="0" fontId="46" fillId="2" borderId="0" xfId="1" applyFont="1" applyFill="1"/>
    <xf numFmtId="0" fontId="48" fillId="2" borderId="0" xfId="0" applyFont="1" applyFill="1"/>
    <xf numFmtId="166" fontId="46" fillId="2" borderId="0" xfId="1" applyNumberFormat="1" applyFont="1" applyFill="1"/>
    <xf numFmtId="166" fontId="59" fillId="2" borderId="11" xfId="0" applyNumberFormat="1" applyFont="1" applyFill="1" applyBorder="1" applyProtection="1">
      <protection hidden="1"/>
    </xf>
    <xf numFmtId="44" fontId="12" fillId="2" borderId="58" xfId="1" applyNumberFormat="1" applyFont="1" applyFill="1" applyBorder="1" applyAlignment="1">
      <alignment horizontal="center"/>
    </xf>
    <xf numFmtId="0" fontId="69" fillId="2" borderId="11" xfId="0" applyFont="1" applyFill="1" applyBorder="1" applyAlignment="1">
      <alignment shrinkToFit="1"/>
    </xf>
    <xf numFmtId="0" fontId="69" fillId="2" borderId="11" xfId="0" applyFont="1" applyFill="1" applyBorder="1" applyAlignment="1">
      <alignment horizontal="center" shrinkToFit="1"/>
    </xf>
    <xf numFmtId="14" fontId="69" fillId="2" borderId="11" xfId="0" applyNumberFormat="1" applyFont="1" applyFill="1" applyBorder="1" applyAlignment="1">
      <alignment horizontal="center" shrinkToFit="1"/>
    </xf>
    <xf numFmtId="166" fontId="69" fillId="2" borderId="11" xfId="0" applyNumberFormat="1" applyFont="1" applyFill="1" applyBorder="1" applyAlignment="1">
      <alignment shrinkToFit="1"/>
    </xf>
    <xf numFmtId="44" fontId="12" fillId="2" borderId="52" xfId="1" applyNumberFormat="1" applyFont="1" applyFill="1" applyBorder="1" applyAlignment="1">
      <alignment horizontal="center"/>
    </xf>
    <xf numFmtId="0" fontId="11" fillId="2" borderId="69" xfId="1" applyFont="1" applyFill="1" applyBorder="1" applyProtection="1">
      <protection hidden="1"/>
    </xf>
    <xf numFmtId="0" fontId="11" fillId="2" borderId="70" xfId="1" applyFont="1" applyFill="1" applyBorder="1" applyProtection="1">
      <protection hidden="1"/>
    </xf>
    <xf numFmtId="0" fontId="11" fillId="2" borderId="71" xfId="1" applyFont="1" applyFill="1" applyBorder="1" applyProtection="1">
      <protection hidden="1"/>
    </xf>
    <xf numFmtId="0" fontId="11" fillId="2" borderId="0" xfId="1" applyFont="1" applyFill="1" applyProtection="1">
      <protection hidden="1"/>
    </xf>
    <xf numFmtId="0" fontId="45" fillId="2" borderId="0" xfId="1" applyFont="1" applyFill="1" applyAlignment="1" applyProtection="1">
      <alignment horizontal="center"/>
      <protection hidden="1"/>
    </xf>
    <xf numFmtId="0" fontId="11" fillId="2" borderId="65" xfId="1" applyFont="1" applyFill="1" applyBorder="1" applyAlignment="1" applyProtection="1">
      <alignment horizontal="center"/>
      <protection hidden="1"/>
    </xf>
    <xf numFmtId="14" fontId="11" fillId="2" borderId="72" xfId="1" applyNumberFormat="1" applyFont="1" applyFill="1" applyBorder="1" applyProtection="1">
      <protection hidden="1"/>
    </xf>
    <xf numFmtId="14" fontId="11" fillId="2" borderId="0" xfId="1" applyNumberFormat="1" applyFont="1" applyFill="1" applyProtection="1">
      <protection hidden="1"/>
    </xf>
    <xf numFmtId="14" fontId="11" fillId="2" borderId="73" xfId="1" applyNumberFormat="1" applyFont="1" applyFill="1" applyBorder="1" applyProtection="1">
      <protection hidden="1"/>
    </xf>
    <xf numFmtId="14" fontId="11" fillId="2" borderId="66" xfId="1" applyNumberFormat="1" applyFont="1" applyFill="1" applyBorder="1" applyAlignment="1" applyProtection="1">
      <alignment horizontal="center"/>
      <protection hidden="1"/>
    </xf>
    <xf numFmtId="0" fontId="11" fillId="2" borderId="74" xfId="1" applyFont="1" applyFill="1" applyBorder="1" applyProtection="1">
      <protection hidden="1"/>
    </xf>
    <xf numFmtId="0" fontId="11" fillId="2" borderId="75" xfId="1" applyFont="1" applyFill="1" applyBorder="1" applyProtection="1">
      <protection hidden="1"/>
    </xf>
    <xf numFmtId="0" fontId="11" fillId="2" borderId="76" xfId="1" applyFont="1" applyFill="1" applyBorder="1" applyProtection="1">
      <protection hidden="1"/>
    </xf>
    <xf numFmtId="0" fontId="4" fillId="2" borderId="0" xfId="1" applyFont="1" applyFill="1" applyProtection="1">
      <protection hidden="1"/>
    </xf>
    <xf numFmtId="0" fontId="11" fillId="2" borderId="66" xfId="1" applyFont="1" applyFill="1" applyBorder="1" applyAlignment="1" applyProtection="1">
      <alignment horizontal="center"/>
      <protection hidden="1"/>
    </xf>
    <xf numFmtId="0" fontId="4" fillId="2" borderId="66" xfId="1" applyFont="1" applyFill="1" applyBorder="1" applyAlignment="1" applyProtection="1">
      <alignment horizontal="center"/>
      <protection hidden="1"/>
    </xf>
    <xf numFmtId="0" fontId="12" fillId="2" borderId="0" xfId="1" applyFont="1" applyFill="1" applyProtection="1">
      <protection hidden="1"/>
    </xf>
    <xf numFmtId="0" fontId="34" fillId="2" borderId="38" xfId="1" applyFont="1" applyFill="1" applyBorder="1" applyProtection="1">
      <protection hidden="1"/>
    </xf>
    <xf numFmtId="2" fontId="12" fillId="2" borderId="0" xfId="1" applyNumberFormat="1" applyFont="1" applyFill="1" applyProtection="1">
      <protection hidden="1"/>
    </xf>
    <xf numFmtId="2" fontId="12" fillId="2" borderId="56" xfId="1" applyNumberFormat="1" applyFont="1" applyFill="1" applyBorder="1" applyProtection="1">
      <protection hidden="1"/>
    </xf>
    <xf numFmtId="2" fontId="12" fillId="2" borderId="59" xfId="1" applyNumberFormat="1" applyFont="1" applyFill="1" applyBorder="1" applyProtection="1">
      <protection hidden="1"/>
    </xf>
    <xf numFmtId="2" fontId="12" fillId="2" borderId="60" xfId="1" applyNumberFormat="1" applyFont="1" applyFill="1" applyBorder="1" applyProtection="1">
      <protection hidden="1"/>
    </xf>
    <xf numFmtId="2" fontId="12" fillId="2" borderId="61" xfId="1" applyNumberFormat="1" applyFont="1" applyFill="1" applyBorder="1" applyProtection="1">
      <protection hidden="1"/>
    </xf>
    <xf numFmtId="0" fontId="34" fillId="2" borderId="15" xfId="1" applyFont="1" applyFill="1" applyBorder="1" applyProtection="1">
      <protection hidden="1"/>
    </xf>
    <xf numFmtId="0" fontId="34" fillId="2" borderId="62" xfId="1" applyFont="1" applyFill="1" applyBorder="1" applyProtection="1">
      <protection hidden="1"/>
    </xf>
    <xf numFmtId="0" fontId="34" fillId="2" borderId="63" xfId="1" applyFont="1" applyFill="1" applyBorder="1" applyProtection="1">
      <protection hidden="1"/>
    </xf>
    <xf numFmtId="0" fontId="34" fillId="2" borderId="64" xfId="1" applyFont="1" applyFill="1" applyBorder="1" applyProtection="1">
      <protection hidden="1"/>
    </xf>
    <xf numFmtId="0" fontId="62" fillId="2" borderId="0" xfId="1" applyFont="1" applyFill="1" applyProtection="1">
      <protection hidden="1"/>
    </xf>
    <xf numFmtId="0" fontId="63" fillId="2" borderId="0" xfId="0" applyFont="1" applyFill="1" applyAlignment="1" applyProtection="1">
      <alignment horizontal="center"/>
      <protection hidden="1"/>
    </xf>
    <xf numFmtId="0" fontId="32" fillId="6" borderId="0" xfId="1" applyFont="1" applyFill="1" applyProtection="1">
      <protection hidden="1"/>
    </xf>
    <xf numFmtId="0" fontId="64" fillId="2" borderId="0" xfId="0" applyFont="1" applyFill="1" applyAlignment="1" applyProtection="1">
      <alignment horizontal="left" vertical="center" shrinkToFit="1"/>
      <protection hidden="1"/>
    </xf>
    <xf numFmtId="0" fontId="64" fillId="6" borderId="0" xfId="0" applyFont="1" applyFill="1" applyAlignment="1" applyProtection="1">
      <alignment horizontal="left" vertical="center" shrinkToFit="1"/>
      <protection hidden="1"/>
    </xf>
    <xf numFmtId="0" fontId="47" fillId="6" borderId="53" xfId="0" applyFont="1" applyFill="1" applyBorder="1" applyAlignment="1" applyProtection="1">
      <alignment horizontal="left" vertical="center" shrinkToFit="1"/>
      <protection hidden="1"/>
    </xf>
    <xf numFmtId="166" fontId="4" fillId="2" borderId="0" xfId="1" applyNumberFormat="1" applyFont="1" applyFill="1" applyProtection="1">
      <protection hidden="1"/>
    </xf>
    <xf numFmtId="0" fontId="66" fillId="2" borderId="0" xfId="1" applyFont="1" applyFill="1" applyProtection="1">
      <protection hidden="1"/>
    </xf>
    <xf numFmtId="0" fontId="65" fillId="2" borderId="0" xfId="1" applyFont="1" applyFill="1" applyProtection="1">
      <protection hidden="1"/>
    </xf>
    <xf numFmtId="0" fontId="54" fillId="2" borderId="0" xfId="0" applyFont="1" applyFill="1" applyProtection="1">
      <protection hidden="1"/>
    </xf>
    <xf numFmtId="0" fontId="61" fillId="2" borderId="14" xfId="0" applyFont="1" applyFill="1" applyBorder="1" applyAlignment="1" applyProtection="1">
      <alignment horizontal="left" vertical="center" shrinkToFit="1"/>
      <protection hidden="1"/>
    </xf>
    <xf numFmtId="167" fontId="0" fillId="0" borderId="0" xfId="0" applyNumberFormat="1"/>
    <xf numFmtId="166" fontId="69" fillId="2" borderId="11" xfId="0" applyNumberFormat="1" applyFont="1" applyFill="1" applyBorder="1" applyAlignment="1">
      <alignment horizontal="right" vertical="center" shrinkToFit="1"/>
    </xf>
    <xf numFmtId="0" fontId="32" fillId="5" borderId="0" xfId="0" applyFont="1" applyFill="1" applyProtection="1">
      <protection hidden="1"/>
    </xf>
    <xf numFmtId="0" fontId="33" fillId="0" borderId="67" xfId="0" applyFont="1" applyBorder="1" applyProtection="1">
      <protection hidden="1"/>
    </xf>
    <xf numFmtId="167" fontId="33" fillId="0" borderId="68" xfId="0" applyNumberFormat="1" applyFont="1" applyBorder="1" applyProtection="1">
      <protection hidden="1"/>
    </xf>
    <xf numFmtId="0" fontId="0" fillId="5" borderId="0" xfId="0" applyFill="1" applyProtection="1">
      <protection hidden="1"/>
    </xf>
    <xf numFmtId="0" fontId="72" fillId="5" borderId="0" xfId="0" applyFont="1" applyFill="1" applyProtection="1">
      <protection hidden="1"/>
    </xf>
    <xf numFmtId="0" fontId="11" fillId="2" borderId="42" xfId="1" applyFont="1" applyFill="1" applyBorder="1"/>
    <xf numFmtId="164" fontId="11" fillId="2" borderId="45" xfId="1" applyNumberFormat="1" applyFont="1" applyFill="1" applyBorder="1"/>
    <xf numFmtId="0" fontId="75" fillId="9" borderId="41" xfId="0" applyFont="1" applyFill="1" applyBorder="1" applyAlignment="1">
      <alignment horizontal="right" wrapText="1" indent="1"/>
    </xf>
    <xf numFmtId="0" fontId="14" fillId="9" borderId="6" xfId="0" applyFont="1" applyFill="1" applyBorder="1" applyAlignment="1" applyProtection="1">
      <alignment horizontal="center"/>
      <protection locked="0"/>
    </xf>
    <xf numFmtId="0" fontId="14" fillId="9" borderId="43" xfId="0" applyFont="1" applyFill="1" applyBorder="1" applyAlignment="1" applyProtection="1">
      <alignment horizontal="center"/>
      <protection locked="0"/>
    </xf>
    <xf numFmtId="0" fontId="15" fillId="9" borderId="5" xfId="0" applyFont="1" applyFill="1" applyBorder="1" applyAlignment="1">
      <alignment horizontal="left"/>
    </xf>
    <xf numFmtId="0" fontId="14" fillId="9" borderId="5" xfId="0" applyFont="1" applyFill="1" applyBorder="1" applyAlignment="1" applyProtection="1">
      <alignment horizontal="center"/>
      <protection locked="0"/>
    </xf>
    <xf numFmtId="0" fontId="2" fillId="9" borderId="5" xfId="0" applyFont="1" applyFill="1" applyBorder="1" applyAlignment="1" applyProtection="1">
      <alignment horizontal="center"/>
      <protection locked="0"/>
    </xf>
    <xf numFmtId="0" fontId="23" fillId="2" borderId="0" xfId="1" applyFont="1" applyFill="1" applyAlignment="1">
      <alignment horizontal="left"/>
    </xf>
    <xf numFmtId="0" fontId="4" fillId="2" borderId="0" xfId="1" applyFont="1" applyFill="1" applyAlignment="1">
      <alignment horizontal="left"/>
    </xf>
    <xf numFmtId="0" fontId="7" fillId="2" borderId="0" xfId="1" applyFont="1" applyFill="1" applyAlignment="1">
      <alignment horizontal="right"/>
    </xf>
    <xf numFmtId="0" fontId="11" fillId="2" borderId="0" xfId="1" applyFont="1" applyFill="1" applyAlignment="1">
      <alignment horizontal="left"/>
    </xf>
    <xf numFmtId="0" fontId="15" fillId="2" borderId="0" xfId="1" applyFont="1" applyFill="1" applyAlignment="1">
      <alignment horizontal="left" indent="1"/>
    </xf>
    <xf numFmtId="0" fontId="15" fillId="2" borderId="0" xfId="1" applyFont="1" applyFill="1"/>
    <xf numFmtId="0" fontId="15" fillId="2" borderId="0" xfId="1" applyFont="1" applyFill="1" applyAlignment="1">
      <alignment horizontal="right"/>
    </xf>
    <xf numFmtId="0" fontId="17" fillId="2" borderId="0" xfId="1" applyFont="1" applyFill="1" applyAlignment="1">
      <alignment horizontal="right" wrapText="1"/>
    </xf>
    <xf numFmtId="0" fontId="18" fillId="2" borderId="0" xfId="1" applyFont="1" applyFill="1"/>
    <xf numFmtId="0" fontId="15" fillId="2" borderId="0" xfId="1" applyFont="1" applyFill="1" applyAlignment="1">
      <alignment horizontal="left"/>
    </xf>
    <xf numFmtId="0" fontId="15" fillId="9" borderId="0" xfId="0" applyFont="1" applyFill="1" applyAlignment="1">
      <alignment horizontal="left"/>
    </xf>
    <xf numFmtId="0" fontId="14" fillId="9" borderId="0" xfId="0" applyFont="1" applyFill="1" applyAlignment="1" applyProtection="1">
      <alignment horizontal="center"/>
      <protection locked="0"/>
    </xf>
    <xf numFmtId="0" fontId="2" fillId="9" borderId="46" xfId="0" applyFont="1" applyFill="1" applyBorder="1" applyAlignment="1" applyProtection="1">
      <alignment horizontal="center"/>
      <protection locked="0"/>
    </xf>
    <xf numFmtId="0" fontId="12" fillId="2" borderId="0" xfId="1" applyFont="1" applyFill="1" applyProtection="1">
      <protection locked="0"/>
    </xf>
    <xf numFmtId="0" fontId="73" fillId="11" borderId="83" xfId="1" applyFont="1" applyFill="1" applyBorder="1" applyAlignment="1">
      <alignment horizontal="center" vertical="center"/>
    </xf>
    <xf numFmtId="0" fontId="73" fillId="11" borderId="84" xfId="1" applyFont="1" applyFill="1" applyBorder="1" applyAlignment="1">
      <alignment horizontal="center" vertical="center"/>
    </xf>
    <xf numFmtId="0" fontId="73" fillId="11" borderId="85" xfId="1" applyFont="1" applyFill="1" applyBorder="1" applyAlignment="1">
      <alignment horizontal="center" vertical="center"/>
    </xf>
    <xf numFmtId="0" fontId="73" fillId="12" borderId="0" xfId="1" applyFont="1" applyFill="1" applyAlignment="1">
      <alignment horizontal="center" vertical="center"/>
    </xf>
    <xf numFmtId="0" fontId="73" fillId="11" borderId="93" xfId="1" applyFont="1" applyFill="1" applyBorder="1" applyAlignment="1">
      <alignment horizontal="center" vertical="center"/>
    </xf>
    <xf numFmtId="14" fontId="73" fillId="11" borderId="86" xfId="1" applyNumberFormat="1" applyFont="1" applyFill="1" applyBorder="1" applyAlignment="1">
      <alignment horizontal="center" vertical="center"/>
    </xf>
    <xf numFmtId="14" fontId="73" fillId="11" borderId="87" xfId="1" applyNumberFormat="1" applyFont="1" applyFill="1" applyBorder="1" applyAlignment="1">
      <alignment horizontal="center" vertical="center"/>
    </xf>
    <xf numFmtId="0" fontId="73" fillId="11" borderId="87" xfId="1" applyFont="1" applyFill="1" applyBorder="1" applyAlignment="1">
      <alignment horizontal="center" vertical="center"/>
    </xf>
    <xf numFmtId="0" fontId="73" fillId="11" borderId="88" xfId="1" applyFont="1" applyFill="1" applyBorder="1" applyAlignment="1">
      <alignment horizontal="center" vertical="center"/>
    </xf>
    <xf numFmtId="0" fontId="73" fillId="11" borderId="94" xfId="1" applyFont="1" applyFill="1" applyBorder="1" applyAlignment="1">
      <alignment horizontal="center" vertical="center"/>
    </xf>
    <xf numFmtId="0" fontId="73" fillId="11" borderId="89" xfId="1" applyFont="1" applyFill="1" applyBorder="1" applyAlignment="1">
      <alignment horizontal="center" vertical="center"/>
    </xf>
    <xf numFmtId="0" fontId="73" fillId="11" borderId="90" xfId="1" applyFont="1" applyFill="1" applyBorder="1" applyAlignment="1">
      <alignment horizontal="center" vertical="center"/>
    </xf>
    <xf numFmtId="0" fontId="73" fillId="12" borderId="0" xfId="1" applyFont="1" applyFill="1" applyAlignment="1">
      <alignment vertical="center"/>
    </xf>
    <xf numFmtId="0" fontId="73" fillId="11" borderId="95" xfId="1" applyFont="1" applyFill="1" applyBorder="1" applyAlignment="1">
      <alignment horizontal="center" vertical="center"/>
    </xf>
    <xf numFmtId="0" fontId="74" fillId="12" borderId="91" xfId="1" applyFont="1" applyFill="1" applyBorder="1"/>
    <xf numFmtId="0" fontId="74" fillId="12" borderId="92" xfId="1" applyFont="1" applyFill="1" applyBorder="1"/>
    <xf numFmtId="0" fontId="74" fillId="12" borderId="0" xfId="1" applyFont="1" applyFill="1"/>
    <xf numFmtId="0" fontId="74" fillId="12" borderId="96" xfId="1" applyFont="1" applyFill="1" applyBorder="1"/>
    <xf numFmtId="0" fontId="15" fillId="2" borderId="5" xfId="1" applyFont="1" applyFill="1" applyBorder="1" applyProtection="1">
      <protection locked="0"/>
    </xf>
    <xf numFmtId="0" fontId="0" fillId="0" borderId="58" xfId="0" applyBorder="1" applyAlignment="1">
      <alignment vertical="top" wrapText="1"/>
    </xf>
    <xf numFmtId="0" fontId="0" fillId="0" borderId="55" xfId="0" applyBorder="1" applyAlignment="1">
      <alignment vertical="top"/>
    </xf>
    <xf numFmtId="0" fontId="15" fillId="2" borderId="5" xfId="1" applyFont="1" applyFill="1" applyBorder="1"/>
    <xf numFmtId="0" fontId="76" fillId="0" borderId="0" xfId="0" applyFont="1" applyAlignment="1">
      <alignment horizontal="left"/>
    </xf>
    <xf numFmtId="0" fontId="0" fillId="13" borderId="0" xfId="0" applyFill="1" applyAlignment="1">
      <alignment horizontal="right"/>
    </xf>
    <xf numFmtId="0" fontId="0" fillId="13" borderId="0" xfId="0" applyFill="1"/>
    <xf numFmtId="0" fontId="0" fillId="13" borderId="0" xfId="0" applyFill="1" applyAlignment="1">
      <alignment horizontal="left"/>
    </xf>
    <xf numFmtId="0" fontId="72" fillId="13" borderId="98" xfId="0" applyFont="1" applyFill="1" applyBorder="1" applyAlignment="1">
      <alignment horizontal="left"/>
    </xf>
    <xf numFmtId="0" fontId="78" fillId="0" borderId="0" xfId="0" applyFont="1" applyAlignment="1">
      <alignment horizontal="left"/>
    </xf>
    <xf numFmtId="0" fontId="79" fillId="0" borderId="0" xfId="0" applyFont="1" applyAlignment="1">
      <alignment horizontal="left"/>
    </xf>
    <xf numFmtId="0" fontId="32" fillId="0" borderId="23" xfId="0" applyFont="1" applyBorder="1" applyAlignment="1">
      <alignment horizontal="left"/>
    </xf>
    <xf numFmtId="0" fontId="32" fillId="0" borderId="20" xfId="0" applyFont="1" applyBorder="1" applyAlignment="1">
      <alignment horizontal="left"/>
    </xf>
    <xf numFmtId="0" fontId="32" fillId="0" borderId="21" xfId="0" applyFont="1" applyBorder="1" applyAlignment="1">
      <alignment horizontal="left"/>
    </xf>
    <xf numFmtId="0" fontId="32" fillId="0" borderId="24" xfId="0" applyFont="1" applyBorder="1" applyAlignment="1">
      <alignment horizontal="left"/>
    </xf>
    <xf numFmtId="0" fontId="32" fillId="0" borderId="22" xfId="0" applyFont="1" applyBorder="1" applyAlignment="1">
      <alignment horizontal="left"/>
    </xf>
    <xf numFmtId="0" fontId="32" fillId="0" borderId="25" xfId="0" applyFont="1" applyBorder="1" applyAlignment="1">
      <alignment horizontal="left"/>
    </xf>
    <xf numFmtId="0" fontId="32" fillId="5" borderId="56" xfId="0" applyFont="1" applyFill="1" applyBorder="1" applyAlignment="1">
      <alignment horizontal="left" vertical="center"/>
    </xf>
    <xf numFmtId="0" fontId="32" fillId="5" borderId="57" xfId="0" applyFont="1" applyFill="1" applyBorder="1" applyAlignment="1">
      <alignment horizontal="left" vertical="center"/>
    </xf>
    <xf numFmtId="0" fontId="32" fillId="5" borderId="53" xfId="0" applyFont="1" applyFill="1" applyBorder="1" applyAlignment="1">
      <alignment horizontal="left" vertical="center"/>
    </xf>
    <xf numFmtId="0" fontId="32" fillId="5" borderId="54" xfId="0" applyFont="1" applyFill="1" applyBorder="1" applyAlignment="1">
      <alignment horizontal="left" vertical="center"/>
    </xf>
    <xf numFmtId="0" fontId="2" fillId="9" borderId="5" xfId="0" applyFont="1" applyFill="1" applyBorder="1" applyAlignment="1" applyProtection="1">
      <alignment horizontal="center"/>
      <protection locked="0"/>
    </xf>
    <xf numFmtId="0" fontId="2" fillId="9" borderId="46" xfId="0" applyFont="1" applyFill="1" applyBorder="1" applyAlignment="1" applyProtection="1">
      <alignment horizontal="center"/>
      <protection locked="0"/>
    </xf>
    <xf numFmtId="0" fontId="75" fillId="10" borderId="97" xfId="0" applyFont="1" applyFill="1" applyBorder="1" applyAlignment="1">
      <alignment horizontal="center" vertical="top" wrapText="1"/>
    </xf>
    <xf numFmtId="0" fontId="12" fillId="2" borderId="2" xfId="1" applyFont="1" applyFill="1" applyBorder="1" applyAlignment="1" applyProtection="1">
      <alignment horizontal="left"/>
      <protection locked="0"/>
    </xf>
    <xf numFmtId="0" fontId="12" fillId="2" borderId="4" xfId="1" applyFont="1" applyFill="1" applyBorder="1" applyAlignment="1" applyProtection="1">
      <alignment horizontal="left"/>
      <protection locked="0"/>
    </xf>
    <xf numFmtId="164" fontId="13" fillId="2" borderId="35" xfId="1" applyNumberFormat="1" applyFont="1" applyFill="1" applyBorder="1" applyAlignment="1">
      <alignment horizontal="center" vertical="center"/>
    </xf>
    <xf numFmtId="164" fontId="13" fillId="2" borderId="36" xfId="1" applyNumberFormat="1" applyFont="1" applyFill="1" applyBorder="1" applyAlignment="1">
      <alignment horizontal="center" vertical="center"/>
    </xf>
    <xf numFmtId="164" fontId="15" fillId="2" borderId="6" xfId="1" applyNumberFormat="1" applyFont="1" applyFill="1" applyBorder="1" applyAlignment="1" applyProtection="1">
      <alignment horizontal="center"/>
      <protection locked="0"/>
    </xf>
    <xf numFmtId="0" fontId="15" fillId="2" borderId="6" xfId="1" applyFont="1" applyFill="1" applyBorder="1" applyAlignment="1">
      <alignment horizontal="center"/>
    </xf>
    <xf numFmtId="0" fontId="15" fillId="2" borderId="43" xfId="1" applyFont="1" applyFill="1" applyBorder="1" applyAlignment="1">
      <alignment horizontal="center"/>
    </xf>
    <xf numFmtId="0" fontId="34" fillId="2" borderId="81" xfId="1" applyFont="1" applyFill="1" applyBorder="1" applyAlignment="1">
      <alignment horizontal="center"/>
    </xf>
    <xf numFmtId="0" fontId="34" fillId="2" borderId="80" xfId="1" applyFont="1" applyFill="1" applyBorder="1" applyAlignment="1">
      <alignment horizontal="center"/>
    </xf>
    <xf numFmtId="0" fontId="34" fillId="2" borderId="82" xfId="1" applyFont="1" applyFill="1" applyBorder="1" applyAlignment="1">
      <alignment horizontal="center"/>
    </xf>
    <xf numFmtId="0" fontId="15" fillId="2" borderId="5" xfId="1" applyFont="1" applyFill="1" applyBorder="1" applyAlignment="1" applyProtection="1">
      <alignment horizontal="center"/>
      <protection locked="0"/>
    </xf>
    <xf numFmtId="0" fontId="15" fillId="2" borderId="5" xfId="1" applyFont="1" applyFill="1" applyBorder="1" applyAlignment="1">
      <alignment horizontal="center"/>
    </xf>
    <xf numFmtId="0" fontId="15" fillId="2" borderId="46" xfId="1" applyFont="1" applyFill="1" applyBorder="1" applyAlignment="1">
      <alignment horizontal="center"/>
    </xf>
    <xf numFmtId="165" fontId="15" fillId="2" borderId="5" xfId="1" applyNumberFormat="1" applyFont="1" applyFill="1" applyBorder="1" applyAlignment="1" applyProtection="1">
      <alignment horizontal="center"/>
      <protection locked="0"/>
    </xf>
    <xf numFmtId="0" fontId="20" fillId="2" borderId="0" xfId="1" applyFont="1" applyFill="1" applyAlignment="1">
      <alignment horizontal="left" vertical="top" wrapText="1"/>
    </xf>
    <xf numFmtId="0" fontId="15" fillId="2" borderId="41" xfId="1" applyFont="1" applyFill="1" applyBorder="1" applyAlignment="1">
      <alignment horizontal="left" indent="1"/>
    </xf>
    <xf numFmtId="0" fontId="15" fillId="2" borderId="0" xfId="1" applyFont="1" applyFill="1" applyAlignment="1">
      <alignment horizontal="left" indent="1"/>
    </xf>
    <xf numFmtId="0" fontId="15" fillId="2" borderId="0" xfId="1" applyFont="1" applyFill="1"/>
    <xf numFmtId="0" fontId="15" fillId="2" borderId="32" xfId="1" applyFont="1" applyFill="1" applyBorder="1" applyAlignment="1">
      <alignment horizontal="center"/>
    </xf>
    <xf numFmtId="0" fontId="15" fillId="2" borderId="31" xfId="1" applyFont="1" applyFill="1" applyBorder="1" applyAlignment="1">
      <alignment horizontal="center"/>
    </xf>
    <xf numFmtId="0" fontId="15" fillId="2" borderId="34" xfId="1" applyFont="1" applyFill="1" applyBorder="1" applyAlignment="1">
      <alignment horizontal="center"/>
    </xf>
    <xf numFmtId="0" fontId="27" fillId="2" borderId="39" xfId="1" applyFont="1" applyFill="1" applyBorder="1" applyAlignment="1">
      <alignment horizontal="center"/>
    </xf>
    <xf numFmtId="0" fontId="27" fillId="2" borderId="40" xfId="1" applyFont="1" applyFill="1" applyBorder="1" applyAlignment="1">
      <alignment horizontal="center"/>
    </xf>
    <xf numFmtId="0" fontId="26" fillId="2" borderId="41" xfId="1" applyFont="1" applyFill="1" applyBorder="1"/>
    <xf numFmtId="0" fontId="25" fillId="2" borderId="0" xfId="1" applyFont="1" applyFill="1"/>
    <xf numFmtId="0" fontId="4" fillId="2" borderId="0" xfId="1" applyFont="1" applyFill="1"/>
    <xf numFmtId="0" fontId="22" fillId="2" borderId="6" xfId="1" applyFont="1" applyFill="1" applyBorder="1" applyAlignment="1">
      <alignment horizontal="center"/>
    </xf>
    <xf numFmtId="0" fontId="22" fillId="2" borderId="43" xfId="1" applyFont="1" applyFill="1" applyBorder="1" applyAlignment="1">
      <alignment horizontal="center"/>
    </xf>
    <xf numFmtId="0" fontId="11" fillId="2" borderId="41" xfId="1" applyFont="1" applyFill="1" applyBorder="1" applyAlignment="1">
      <alignment horizontal="left"/>
    </xf>
    <xf numFmtId="0" fontId="11" fillId="2" borderId="0" xfId="1" applyFont="1" applyFill="1" applyAlignment="1">
      <alignment horizontal="left"/>
    </xf>
    <xf numFmtId="166" fontId="30" fillId="2" borderId="0" xfId="0" applyNumberFormat="1" applyFont="1" applyFill="1" applyAlignment="1" applyProtection="1">
      <alignment horizontal="left"/>
      <protection hidden="1"/>
    </xf>
    <xf numFmtId="0" fontId="69" fillId="2" borderId="11" xfId="0" applyFont="1" applyFill="1" applyBorder="1" applyAlignment="1">
      <alignment horizontal="left" vertical="center" shrinkToFit="1"/>
    </xf>
    <xf numFmtId="0" fontId="15" fillId="2" borderId="9" xfId="1" applyFont="1" applyFill="1" applyBorder="1" applyAlignment="1" applyProtection="1">
      <alignment horizontal="center"/>
      <protection locked="0"/>
    </xf>
    <xf numFmtId="0" fontId="15" fillId="2" borderId="47" xfId="1" applyFont="1" applyFill="1" applyBorder="1" applyAlignment="1" applyProtection="1">
      <alignment horizontal="center"/>
      <protection locked="0"/>
    </xf>
    <xf numFmtId="0" fontId="15" fillId="2" borderId="8" xfId="1" applyFont="1" applyFill="1" applyBorder="1" applyAlignment="1" applyProtection="1">
      <alignment horizontal="left"/>
      <protection locked="0"/>
    </xf>
    <xf numFmtId="0" fontId="15" fillId="2" borderId="7" xfId="1" applyFont="1" applyFill="1" applyBorder="1" applyAlignment="1" applyProtection="1">
      <alignment horizontal="left"/>
      <protection locked="0"/>
    </xf>
    <xf numFmtId="0" fontId="15" fillId="2" borderId="48" xfId="1" applyFont="1" applyFill="1" applyBorder="1" applyAlignment="1" applyProtection="1">
      <alignment horizontal="left"/>
      <protection locked="0"/>
    </xf>
  </cellXfs>
  <cellStyles count="2">
    <cellStyle name="Normal" xfId="0" builtinId="0"/>
    <cellStyle name="Normal 2" xfId="1" xr:uid="{F1FDC4A7-59B1-674E-9761-EE3200EEA20F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67" formatCode="000"/>
      <border diagonalUp="0" diagonalDown="0">
        <left style="medium">
          <color rgb="FF000000"/>
        </left>
        <right style="medium">
          <color rgb="FF000000"/>
        </right>
        <top/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border diagonalUp="0" diagonalDown="0">
        <left style="medium">
          <color rgb="FF000000"/>
        </left>
        <right style="medium">
          <color rgb="FF000000"/>
        </right>
        <top style="dashed">
          <color rgb="FF000000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protection locked="1" hidden="1"/>
    </dxf>
    <dxf>
      <protection locked="1" hidden="1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9" formatCode=";;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66" formatCode="_(#,##0.00_);[Red]\(#,##0.00\)"/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>
          <bgColor theme="0"/>
        </patternFill>
      </fill>
      <alignment horizontal="left" textRotation="0" wrapText="0" indent="0" justifyLastLine="0" readingOrder="0"/>
      <border diagonalUp="0" diagonalDown="0"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rgb="FFD9D9D9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>
        <left/>
        <right/>
        <top style="thin">
          <color auto="1"/>
        </top>
        <bottom/>
      </border>
      <protection locked="1" hidden="1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auto="1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;;;"/>
    </dxf>
    <dxf>
      <numFmt numFmtId="169" formatCode=";;;"/>
    </dxf>
    <dxf>
      <font>
        <b/>
        <i val="0"/>
        <color theme="1"/>
      </font>
      <fill>
        <patternFill>
          <fgColor theme="2" tint="-9.9948118533890809E-2"/>
        </patternFill>
      </fill>
    </dxf>
    <dxf>
      <font>
        <b val="0"/>
        <i val="0"/>
      </font>
    </dxf>
  </dxfs>
  <tableStyles count="1" defaultTableStyle="TableStyleMedium2" defaultPivotStyle="PivotStyleLight16">
    <tableStyle name="HB Style" pivot="0" count="2" xr9:uid="{E0E2B172-8F50-1549-BF1F-5DAC7BCCAB10}">
      <tableStyleElement type="wholeTable" dxfId="20"/>
      <tableStyleElement type="headerRow" dxfId="19"/>
    </tableStyle>
  </tableStyles>
  <colors>
    <mruColors>
      <color rgb="FFD2B188"/>
      <color rgb="FFFFF3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203200</xdr:colOff>
      <xdr:row>61</xdr:row>
      <xdr:rowOff>114300</xdr:rowOff>
    </xdr:from>
    <xdr:to>
      <xdr:col>8</xdr:col>
      <xdr:colOff>760602</xdr:colOff>
      <xdr:row>80</xdr:row>
      <xdr:rowOff>139189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8C8E717-77A2-DC08-B226-2404CCE6A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200" y="9245600"/>
          <a:ext cx="6628002" cy="3898389"/>
        </a:xfrm>
        <a:prstGeom prst="rect">
          <a:avLst/>
        </a:prstGeom>
      </xdr:spPr>
    </xdr:pic>
    <xdr:clientData/>
  </xdr:twoCellAnchor>
  <xdr:twoCellAnchor editAs="oneCell">
    <xdr:from>
      <xdr:col>10</xdr:col>
      <xdr:colOff>3788</xdr:colOff>
      <xdr:row>61</xdr:row>
      <xdr:rowOff>63500</xdr:rowOff>
    </xdr:from>
    <xdr:to>
      <xdr:col>16</xdr:col>
      <xdr:colOff>482600</xdr:colOff>
      <xdr:row>89</xdr:row>
      <xdr:rowOff>49477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72369AC-CD2E-369D-C007-A96F6CD6E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25388" y="9194800"/>
          <a:ext cx="5431812" cy="568827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10</xdr:col>
      <xdr:colOff>342900</xdr:colOff>
      <xdr:row>50</xdr:row>
      <xdr:rowOff>41980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50E3BFF-1AAC-C143-9109-35ABA0B22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2100" y="7620000"/>
          <a:ext cx="7772400" cy="34963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7</xdr:row>
          <xdr:rowOff>114300</xdr:rowOff>
        </xdr:from>
        <xdr:to>
          <xdr:col>9</xdr:col>
          <xdr:colOff>254000</xdr:colOff>
          <xdr:row>9</xdr:row>
          <xdr:rowOff>63500</xdr:rowOff>
        </xdr:to>
        <xdr:sp macro="" textlink="">
          <xdr:nvSpPr>
            <xdr:cNvPr id="5122" name="Button 2" descr="Generate POs&#10;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Generate 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635000</xdr:colOff>
          <xdr:row>14</xdr:row>
          <xdr:rowOff>165100</xdr:rowOff>
        </xdr:from>
        <xdr:to>
          <xdr:col>9</xdr:col>
          <xdr:colOff>508000</xdr:colOff>
          <xdr:row>16</xdr:row>
          <xdr:rowOff>139700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3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Delete all POs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4</xdr:row>
          <xdr:rowOff>0</xdr:rowOff>
        </xdr:from>
        <xdr:to>
          <xdr:col>3</xdr:col>
          <xdr:colOff>76200</xdr:colOff>
          <xdr:row>6</xdr:row>
          <xdr:rowOff>12700</xdr:rowOff>
        </xdr:to>
        <xdr:sp macro="" textlink="">
          <xdr:nvSpPr>
            <xdr:cNvPr id="150529" name="Button 1" hidden="1">
              <a:extLst>
                <a:ext uri="{63B3BB69-23CF-44E3-9099-C40C66FF867C}">
                  <a14:compatExt spid="_x0000_s150529"/>
                </a:ext>
                <a:ext uri="{FF2B5EF4-FFF2-40B4-BE49-F238E27FC236}">
                  <a16:creationId xmlns:a16="http://schemas.microsoft.com/office/drawing/2014/main" id="{00000000-0008-0000-0500-000001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Export PDFs to same folder as PO Book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joshparkhill/Projects/filmshit/app/static/files/working/PO_generation_book_log_v1.93b.xlsm" TargetMode="External"/><Relationship Id="rId1" Type="http://schemas.openxmlformats.org/officeDocument/2006/relationships/externalLinkPath" Target="/Users/joshparkhill/Projects/filmshit/app/static/files/working/PO_generation_book_log_v1.93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Line No"/>
      <sheetName val="PO DATA"/>
      <sheetName val="PO Log"/>
      <sheetName val="TEMPLATE-SHEET"/>
      <sheetName val="Sheet_Index"/>
      <sheetName val="2499-001"/>
      <sheetName val="2499-002"/>
      <sheetName val="2499-003"/>
      <sheetName val="2499-004"/>
      <sheetName val="2499-005"/>
    </sheetNames>
    <sheetDataSet>
      <sheetData sheetId="0"/>
      <sheetData sheetId="1">
        <row r="1">
          <cell r="A1" t="str">
            <v>A</v>
          </cell>
          <cell r="B1" t="str">
            <v>PRE-PRO &amp; WRAP CREW</v>
          </cell>
        </row>
        <row r="2">
          <cell r="A2">
            <v>1</v>
          </cell>
          <cell r="B2" t="str">
            <v>Line Producer</v>
          </cell>
        </row>
        <row r="3">
          <cell r="A3">
            <v>2</v>
          </cell>
          <cell r="B3" t="str">
            <v>Assistant Director</v>
          </cell>
        </row>
        <row r="4">
          <cell r="A4">
            <v>3</v>
          </cell>
          <cell r="B4" t="str">
            <v>Director of Photography</v>
          </cell>
        </row>
        <row r="5">
          <cell r="A5">
            <v>4</v>
          </cell>
          <cell r="B5" t="str">
            <v>2nd Unit DP</v>
          </cell>
        </row>
        <row r="6">
          <cell r="A6">
            <v>5</v>
          </cell>
          <cell r="B6" t="str">
            <v>1st AC</v>
          </cell>
        </row>
        <row r="7">
          <cell r="A7">
            <v>6</v>
          </cell>
          <cell r="B7" t="str">
            <v>2nd AC</v>
          </cell>
        </row>
        <row r="8">
          <cell r="A8">
            <v>7</v>
          </cell>
          <cell r="B8" t="str">
            <v>Phantom Tech</v>
          </cell>
        </row>
        <row r="9">
          <cell r="A9">
            <v>8</v>
          </cell>
          <cell r="B9" t="str">
            <v>DIT</v>
          </cell>
        </row>
        <row r="10">
          <cell r="A10">
            <v>9</v>
          </cell>
          <cell r="B10" t="str">
            <v>Crane Operator</v>
          </cell>
        </row>
        <row r="11">
          <cell r="A11">
            <v>10</v>
          </cell>
          <cell r="B11" t="str">
            <v>Crane Tech</v>
          </cell>
        </row>
        <row r="12">
          <cell r="A12">
            <v>11</v>
          </cell>
          <cell r="B12" t="str">
            <v>Gaffer</v>
          </cell>
        </row>
        <row r="13">
          <cell r="A13">
            <v>12</v>
          </cell>
          <cell r="B13" t="str">
            <v>BB Electric</v>
          </cell>
        </row>
        <row r="14">
          <cell r="A14">
            <v>13</v>
          </cell>
          <cell r="B14" t="str">
            <v>3rd Electric</v>
          </cell>
        </row>
        <row r="15">
          <cell r="A15">
            <v>14</v>
          </cell>
          <cell r="B15" t="str">
            <v>4th Electric/Driver</v>
          </cell>
        </row>
        <row r="16">
          <cell r="A16">
            <v>15</v>
          </cell>
          <cell r="B16" t="str">
            <v>Package Truck Driver</v>
          </cell>
        </row>
        <row r="17">
          <cell r="A17">
            <v>16</v>
          </cell>
          <cell r="B17" t="str">
            <v>Key Grip</v>
          </cell>
        </row>
        <row r="18">
          <cell r="A18">
            <v>17</v>
          </cell>
          <cell r="B18" t="str">
            <v>BB Grip</v>
          </cell>
        </row>
        <row r="19">
          <cell r="A19">
            <v>18</v>
          </cell>
          <cell r="B19" t="str">
            <v>3rd Grip</v>
          </cell>
        </row>
        <row r="20">
          <cell r="A20">
            <v>19</v>
          </cell>
          <cell r="B20" t="str">
            <v>4th Grip/Driver</v>
          </cell>
        </row>
        <row r="21">
          <cell r="A21">
            <v>20</v>
          </cell>
          <cell r="B21" t="str">
            <v>addt'l Grips</v>
          </cell>
        </row>
        <row r="22">
          <cell r="A22">
            <v>21</v>
          </cell>
          <cell r="B22" t="str">
            <v>Sound Mixer</v>
          </cell>
        </row>
        <row r="23">
          <cell r="A23">
            <v>22</v>
          </cell>
          <cell r="B23" t="str">
            <v>Boom Operator</v>
          </cell>
        </row>
        <row r="24">
          <cell r="A24">
            <v>23</v>
          </cell>
          <cell r="B24" t="str">
            <v>Key Makeup</v>
          </cell>
        </row>
        <row r="25">
          <cell r="A25">
            <v>24</v>
          </cell>
          <cell r="B25" t="str">
            <v>Key Hair</v>
          </cell>
        </row>
        <row r="26">
          <cell r="A26">
            <v>25</v>
          </cell>
          <cell r="B26" t="str">
            <v>2nd Makeup/2nd Hair</v>
          </cell>
        </row>
        <row r="27">
          <cell r="A27">
            <v>26</v>
          </cell>
          <cell r="B27" t="str">
            <v>Key Stylist</v>
          </cell>
        </row>
        <row r="28">
          <cell r="A28">
            <v>27</v>
          </cell>
          <cell r="B28" t="str">
            <v>Stylist Assistant</v>
          </cell>
        </row>
        <row r="29">
          <cell r="A29">
            <v>28</v>
          </cell>
          <cell r="B29" t="str">
            <v>Script Supervisor</v>
          </cell>
        </row>
        <row r="30">
          <cell r="A30">
            <v>29</v>
          </cell>
          <cell r="B30" t="str">
            <v>Manicurist</v>
          </cell>
        </row>
        <row r="31">
          <cell r="A31">
            <v>30</v>
          </cell>
          <cell r="B31" t="str">
            <v>Stills Digitech</v>
          </cell>
        </row>
        <row r="32">
          <cell r="A32">
            <v>31</v>
          </cell>
          <cell r="B32" t="str">
            <v>VTR Operator</v>
          </cell>
        </row>
        <row r="33">
          <cell r="A33">
            <v>32</v>
          </cell>
          <cell r="B33" t="str">
            <v>Bolt Tech</v>
          </cell>
        </row>
        <row r="34">
          <cell r="A34">
            <v>33</v>
          </cell>
          <cell r="B34" t="str">
            <v>Bolt Op</v>
          </cell>
        </row>
        <row r="35">
          <cell r="A35">
            <v>34</v>
          </cell>
          <cell r="B35" t="str">
            <v>Cam Car Arm Op + Tech</v>
          </cell>
        </row>
        <row r="36">
          <cell r="A36">
            <v>35</v>
          </cell>
          <cell r="B36" t="str">
            <v>Camera Car Driver</v>
          </cell>
        </row>
        <row r="37">
          <cell r="A37">
            <v>36</v>
          </cell>
          <cell r="B37" t="str">
            <v>ALM</v>
          </cell>
        </row>
        <row r="38">
          <cell r="A38">
            <v>37</v>
          </cell>
          <cell r="B38" t="str">
            <v>Location Manager</v>
          </cell>
        </row>
        <row r="39">
          <cell r="A39">
            <v>38</v>
          </cell>
          <cell r="B39" t="str">
            <v>Production Supervisor</v>
          </cell>
        </row>
        <row r="40">
          <cell r="A40">
            <v>39</v>
          </cell>
          <cell r="B40" t="str">
            <v>Commercial Coordinator</v>
          </cell>
        </row>
        <row r="41">
          <cell r="A41">
            <v>40</v>
          </cell>
          <cell r="B41" t="str">
            <v>Talent Coordinator</v>
          </cell>
        </row>
        <row r="42">
          <cell r="A42">
            <v>41</v>
          </cell>
          <cell r="B42" t="str">
            <v>Medic/First Aid</v>
          </cell>
        </row>
        <row r="43">
          <cell r="A43">
            <v>42</v>
          </cell>
          <cell r="B43" t="str">
            <v>Craft Service</v>
          </cell>
        </row>
        <row r="44">
          <cell r="A44">
            <v>43</v>
          </cell>
          <cell r="B44" t="str">
            <v>Lifeguard</v>
          </cell>
        </row>
        <row r="45">
          <cell r="A45">
            <v>44</v>
          </cell>
          <cell r="B45" t="str">
            <v>Choreographer</v>
          </cell>
        </row>
        <row r="46">
          <cell r="A46">
            <v>45</v>
          </cell>
          <cell r="B46" t="str">
            <v>Drivers</v>
          </cell>
        </row>
        <row r="47">
          <cell r="A47">
            <v>46</v>
          </cell>
          <cell r="B47" t="str">
            <v>Drivers</v>
          </cell>
        </row>
        <row r="48">
          <cell r="A48">
            <v>47</v>
          </cell>
          <cell r="B48" t="str">
            <v>Teamsters</v>
          </cell>
        </row>
        <row r="49">
          <cell r="A49">
            <v>48</v>
          </cell>
          <cell r="B49" t="str">
            <v>Production Assistants</v>
          </cell>
        </row>
        <row r="50">
          <cell r="A50">
            <v>49</v>
          </cell>
          <cell r="B50" t="str">
            <v>Production Assistants</v>
          </cell>
        </row>
        <row r="51">
          <cell r="A51">
            <v>50</v>
          </cell>
          <cell r="B51"/>
        </row>
        <row r="52">
          <cell r="A52">
            <v>51</v>
          </cell>
          <cell r="B52" t="str">
            <v>Line Producer</v>
          </cell>
        </row>
        <row r="53">
          <cell r="A53">
            <v>52</v>
          </cell>
          <cell r="B53" t="str">
            <v>Assistant Director</v>
          </cell>
        </row>
        <row r="54">
          <cell r="A54">
            <v>53</v>
          </cell>
          <cell r="B54" t="str">
            <v>Director of Photography</v>
          </cell>
        </row>
        <row r="55">
          <cell r="A55">
            <v>54</v>
          </cell>
          <cell r="B55" t="str">
            <v>2nd Unit DP</v>
          </cell>
        </row>
        <row r="56">
          <cell r="A56">
            <v>55</v>
          </cell>
          <cell r="B56" t="str">
            <v>1st AC</v>
          </cell>
        </row>
        <row r="57">
          <cell r="A57">
            <v>56</v>
          </cell>
          <cell r="B57" t="str">
            <v>2nd AC</v>
          </cell>
        </row>
        <row r="58">
          <cell r="A58">
            <v>57</v>
          </cell>
          <cell r="B58" t="str">
            <v>Phantom Tech</v>
          </cell>
        </row>
        <row r="59">
          <cell r="A59">
            <v>58</v>
          </cell>
          <cell r="B59" t="str">
            <v>DIT</v>
          </cell>
        </row>
        <row r="60">
          <cell r="A60">
            <v>59</v>
          </cell>
          <cell r="B60" t="str">
            <v>Steadicam Operator</v>
          </cell>
        </row>
        <row r="61">
          <cell r="A61">
            <v>60</v>
          </cell>
          <cell r="B61" t="str">
            <v>Crane Tech</v>
          </cell>
        </row>
        <row r="62">
          <cell r="A62">
            <v>61</v>
          </cell>
          <cell r="B62" t="str">
            <v>Gaffer</v>
          </cell>
        </row>
        <row r="63">
          <cell r="A63">
            <v>62</v>
          </cell>
          <cell r="B63" t="str">
            <v>BB Electric</v>
          </cell>
        </row>
        <row r="64">
          <cell r="A64">
            <v>63</v>
          </cell>
          <cell r="B64" t="str">
            <v>3rd Electric</v>
          </cell>
        </row>
        <row r="65">
          <cell r="A65">
            <v>64</v>
          </cell>
          <cell r="B65" t="str">
            <v>4th Electric</v>
          </cell>
        </row>
        <row r="66">
          <cell r="A66">
            <v>65</v>
          </cell>
          <cell r="B66" t="str">
            <v>Package Truck Driver</v>
          </cell>
        </row>
        <row r="67">
          <cell r="A67">
            <v>66</v>
          </cell>
          <cell r="B67" t="str">
            <v>Key Grip</v>
          </cell>
        </row>
        <row r="68">
          <cell r="A68">
            <v>67</v>
          </cell>
          <cell r="B68" t="str">
            <v>BB Grip</v>
          </cell>
        </row>
        <row r="69">
          <cell r="A69">
            <v>68</v>
          </cell>
          <cell r="B69" t="str">
            <v>3rd Grip</v>
          </cell>
        </row>
        <row r="70">
          <cell r="A70">
            <v>69</v>
          </cell>
          <cell r="B70" t="str">
            <v>4th Grip</v>
          </cell>
        </row>
        <row r="71">
          <cell r="A71">
            <v>70</v>
          </cell>
          <cell r="B71" t="str">
            <v>Generator Operator</v>
          </cell>
        </row>
        <row r="72">
          <cell r="A72">
            <v>71</v>
          </cell>
          <cell r="B72" t="str">
            <v>Sound Mixer</v>
          </cell>
        </row>
        <row r="73">
          <cell r="A73">
            <v>72</v>
          </cell>
          <cell r="B73" t="str">
            <v>Boom Operator</v>
          </cell>
        </row>
        <row r="74">
          <cell r="A74">
            <v>73</v>
          </cell>
          <cell r="B74" t="str">
            <v>Key Hair/Makeup</v>
          </cell>
        </row>
        <row r="75">
          <cell r="A75">
            <v>74</v>
          </cell>
          <cell r="B75" t="str">
            <v>Asst Hair/Makeup</v>
          </cell>
        </row>
        <row r="76">
          <cell r="A76">
            <v>75</v>
          </cell>
          <cell r="B76" t="str">
            <v>2nd Makeup/2nd Hair</v>
          </cell>
        </row>
        <row r="77">
          <cell r="A77">
            <v>76</v>
          </cell>
          <cell r="B77" t="str">
            <v>Key Stylist</v>
          </cell>
        </row>
        <row r="78">
          <cell r="A78">
            <v>77</v>
          </cell>
          <cell r="B78" t="str">
            <v>Stylist Assistant</v>
          </cell>
        </row>
        <row r="79">
          <cell r="A79">
            <v>78</v>
          </cell>
          <cell r="B79" t="str">
            <v>Script Supervisor</v>
          </cell>
        </row>
        <row r="80">
          <cell r="A80">
            <v>79</v>
          </cell>
          <cell r="B80" t="str">
            <v>Stills Asst</v>
          </cell>
        </row>
        <row r="81">
          <cell r="A81">
            <v>80</v>
          </cell>
          <cell r="B81" t="str">
            <v>Stills Digitech</v>
          </cell>
        </row>
        <row r="82">
          <cell r="A82">
            <v>81</v>
          </cell>
          <cell r="B82" t="str">
            <v>VTR Operator</v>
          </cell>
        </row>
        <row r="83">
          <cell r="A83">
            <v>82</v>
          </cell>
          <cell r="B83" t="str">
            <v>VTR Asst</v>
          </cell>
        </row>
        <row r="84">
          <cell r="A84">
            <v>83</v>
          </cell>
          <cell r="B84" t="str">
            <v>Bolt Op</v>
          </cell>
        </row>
        <row r="85">
          <cell r="A85">
            <v>84</v>
          </cell>
          <cell r="B85" t="str">
            <v>Manicurist</v>
          </cell>
        </row>
        <row r="86">
          <cell r="A86">
            <v>85</v>
          </cell>
          <cell r="B86" t="str">
            <v>Camera Car Driver</v>
          </cell>
        </row>
        <row r="87">
          <cell r="A87">
            <v>86</v>
          </cell>
          <cell r="B87" t="str">
            <v>ALM</v>
          </cell>
        </row>
        <row r="88">
          <cell r="A88">
            <v>87</v>
          </cell>
          <cell r="B88" t="str">
            <v>Location Manager</v>
          </cell>
        </row>
        <row r="89">
          <cell r="A89">
            <v>88</v>
          </cell>
          <cell r="B89" t="str">
            <v>Production Supervisor</v>
          </cell>
        </row>
        <row r="90">
          <cell r="A90">
            <v>89</v>
          </cell>
          <cell r="B90" t="str">
            <v>Commercial Coordinator</v>
          </cell>
        </row>
        <row r="91">
          <cell r="A91">
            <v>90</v>
          </cell>
          <cell r="B91" t="str">
            <v>Talent Coordinator</v>
          </cell>
        </row>
        <row r="92">
          <cell r="A92">
            <v>91</v>
          </cell>
          <cell r="B92" t="str">
            <v>2nd AD</v>
          </cell>
        </row>
        <row r="93">
          <cell r="A93">
            <v>92</v>
          </cell>
          <cell r="B93" t="str">
            <v>Medic/First Aid</v>
          </cell>
        </row>
        <row r="94">
          <cell r="A94">
            <v>93</v>
          </cell>
          <cell r="B94" t="str">
            <v>Craft Service</v>
          </cell>
        </row>
        <row r="95">
          <cell r="A95">
            <v>94</v>
          </cell>
          <cell r="B95" t="str">
            <v>Craft Assistant</v>
          </cell>
        </row>
        <row r="96">
          <cell r="A96">
            <v>95</v>
          </cell>
          <cell r="B96" t="str">
            <v>Drivers</v>
          </cell>
        </row>
        <row r="97">
          <cell r="A97">
            <v>96</v>
          </cell>
          <cell r="B97" t="str">
            <v>Drivers</v>
          </cell>
        </row>
        <row r="98">
          <cell r="A98">
            <v>97</v>
          </cell>
          <cell r="B98" t="str">
            <v>Teamsters</v>
          </cell>
        </row>
        <row r="99">
          <cell r="A99">
            <v>98</v>
          </cell>
          <cell r="B99" t="str">
            <v>Production Assistants</v>
          </cell>
        </row>
        <row r="100">
          <cell r="A100">
            <v>99</v>
          </cell>
          <cell r="B100" t="str">
            <v>Production Assistants</v>
          </cell>
        </row>
        <row r="101">
          <cell r="A101">
            <v>100</v>
          </cell>
          <cell r="B101" t="str">
            <v>Police</v>
          </cell>
        </row>
        <row r="102">
          <cell r="A102" t="str">
            <v>C</v>
          </cell>
          <cell r="B102" t="str">
            <v>PRE-PRODUCTION &amp; WRAP EXPENSES</v>
          </cell>
        </row>
        <row r="103">
          <cell r="A103">
            <v>101</v>
          </cell>
          <cell r="B103" t="str">
            <v>Auto Rentals</v>
          </cell>
        </row>
        <row r="104">
          <cell r="A104">
            <v>102</v>
          </cell>
          <cell r="B104" t="str">
            <v>Client Agency - Giftbags, Dinner, Gifts</v>
          </cell>
        </row>
        <row r="105">
          <cell r="A105">
            <v>103</v>
          </cell>
          <cell r="B105" t="str">
            <v>Rehearsal Space</v>
          </cell>
        </row>
        <row r="106">
          <cell r="A106">
            <v>104</v>
          </cell>
          <cell r="B106" t="str">
            <v>Pre Pro Expenses</v>
          </cell>
        </row>
        <row r="107">
          <cell r="A107">
            <v>105</v>
          </cell>
          <cell r="B107" t="str">
            <v>Messengers</v>
          </cell>
        </row>
        <row r="108">
          <cell r="A108">
            <v>106</v>
          </cell>
          <cell r="B108" t="str">
            <v>Trucking</v>
          </cell>
        </row>
        <row r="109">
          <cell r="A109">
            <v>107</v>
          </cell>
          <cell r="B109" t="str">
            <v>Deliveries &amp; Taxis</v>
          </cell>
        </row>
        <row r="110">
          <cell r="A110">
            <v>108</v>
          </cell>
          <cell r="B110" t="str">
            <v>Working Meals</v>
          </cell>
        </row>
        <row r="111">
          <cell r="A111">
            <v>109</v>
          </cell>
          <cell r="B111" t="str">
            <v>Background Casting</v>
          </cell>
        </row>
        <row r="112">
          <cell r="A112">
            <v>110</v>
          </cell>
          <cell r="B112" t="str">
            <v>Casting Director</v>
          </cell>
        </row>
        <row r="113">
          <cell r="A113">
            <v>111</v>
          </cell>
          <cell r="B113" t="str">
            <v>Casting Facilities</v>
          </cell>
        </row>
        <row r="114">
          <cell r="A114">
            <v>112</v>
          </cell>
          <cell r="B114" t="str">
            <v>Pre Pro Meals</v>
          </cell>
        </row>
        <row r="115">
          <cell r="A115">
            <v>113</v>
          </cell>
          <cell r="B115" t="str">
            <v>Location Scouting Expenses</v>
          </cell>
        </row>
        <row r="116">
          <cell r="A116" t="str">
            <v>D</v>
          </cell>
          <cell r="B116" t="str">
            <v>LOCATION EXPENSES</v>
          </cell>
        </row>
        <row r="117">
          <cell r="A117">
            <v>114</v>
          </cell>
          <cell r="B117" t="str">
            <v>Location Fees - House/Grocery Store</v>
          </cell>
        </row>
        <row r="118">
          <cell r="A118">
            <v>115</v>
          </cell>
          <cell r="B118" t="str">
            <v>Permit Fees</v>
          </cell>
        </row>
        <row r="119">
          <cell r="A119">
            <v>116</v>
          </cell>
          <cell r="B119" t="str">
            <v>Basecamp</v>
          </cell>
        </row>
        <row r="120">
          <cell r="A120">
            <v>117</v>
          </cell>
          <cell r="B120" t="str">
            <v>Crew Shuttles</v>
          </cell>
        </row>
        <row r="121">
          <cell r="A121">
            <v>118</v>
          </cell>
          <cell r="B121" t="str">
            <v>Dressing Room Vehicles</v>
          </cell>
        </row>
        <row r="122">
          <cell r="A122">
            <v>119</v>
          </cell>
          <cell r="B122" t="str">
            <v>Honeywagon/Restrooms</v>
          </cell>
        </row>
        <row r="123">
          <cell r="A123">
            <v>120</v>
          </cell>
          <cell r="B123" t="str">
            <v>Parking, Tolls, &amp; Gas</v>
          </cell>
        </row>
        <row r="124">
          <cell r="A124">
            <v>121</v>
          </cell>
          <cell r="B124" t="str">
            <v>Grip &amp; Electric Trucks</v>
          </cell>
        </row>
        <row r="125">
          <cell r="A125">
            <v>122</v>
          </cell>
          <cell r="B125" t="str">
            <v>Camera Truck</v>
          </cell>
        </row>
        <row r="126">
          <cell r="A126">
            <v>123</v>
          </cell>
          <cell r="B126" t="str">
            <v>Production Truck</v>
          </cell>
        </row>
        <row r="127">
          <cell r="A127">
            <v>124</v>
          </cell>
          <cell r="B127" t="str">
            <v>Wardrobe Truck</v>
          </cell>
        </row>
        <row r="128">
          <cell r="A128">
            <v>125</v>
          </cell>
          <cell r="B128" t="str">
            <v>Location Prep</v>
          </cell>
        </row>
        <row r="129">
          <cell r="A129">
            <v>126</v>
          </cell>
          <cell r="B129" t="str">
            <v>Van Rentals</v>
          </cell>
        </row>
        <row r="130">
          <cell r="A130">
            <v>127</v>
          </cell>
          <cell r="B130" t="str">
            <v>Van Rentals - Client/Agency/Chauffers</v>
          </cell>
        </row>
        <row r="131">
          <cell r="A131">
            <v>128</v>
          </cell>
          <cell r="B131" t="str">
            <v>Client/Agency - Craft Service</v>
          </cell>
        </row>
        <row r="132">
          <cell r="A132">
            <v>129</v>
          </cell>
          <cell r="B132" t="str">
            <v>Security</v>
          </cell>
        </row>
        <row r="133">
          <cell r="A133">
            <v>130</v>
          </cell>
          <cell r="B133" t="str">
            <v>Breakfast</v>
          </cell>
        </row>
        <row r="134">
          <cell r="A134">
            <v>131</v>
          </cell>
          <cell r="B134" t="str">
            <v>Lunch</v>
          </cell>
        </row>
        <row r="135">
          <cell r="A135">
            <v>132</v>
          </cell>
          <cell r="B135" t="str">
            <v>Dinner</v>
          </cell>
        </row>
        <row r="136">
          <cell r="A136">
            <v>133</v>
          </cell>
          <cell r="B136" t="str">
            <v>Client/Agency - Supplies</v>
          </cell>
        </row>
        <row r="137">
          <cell r="A137">
            <v>134</v>
          </cell>
          <cell r="B137" t="str">
            <v>BG Meals</v>
          </cell>
        </row>
        <row r="138">
          <cell r="A138">
            <v>135</v>
          </cell>
          <cell r="B138" t="str">
            <v>Kit Rental</v>
          </cell>
        </row>
        <row r="139">
          <cell r="A139">
            <v>136</v>
          </cell>
          <cell r="B139" t="str">
            <v>BG Holding</v>
          </cell>
        </row>
        <row r="140">
          <cell r="A140">
            <v>137</v>
          </cell>
          <cell r="B140" t="str">
            <v>Preight Craft</v>
          </cell>
        </row>
        <row r="141">
          <cell r="A141">
            <v>138</v>
          </cell>
          <cell r="B141" t="str">
            <v>Prelight Meals</v>
          </cell>
        </row>
        <row r="142">
          <cell r="A142">
            <v>139</v>
          </cell>
          <cell r="B142" t="str">
            <v>Craft Service</v>
          </cell>
        </row>
        <row r="143">
          <cell r="A143" t="str">
            <v>E</v>
          </cell>
          <cell r="B143" t="str">
            <v>PROPS, WARDROBE &amp; ANIMALS</v>
          </cell>
        </row>
        <row r="144">
          <cell r="A144">
            <v>140</v>
          </cell>
          <cell r="B144" t="str">
            <v>Food Truck Rental</v>
          </cell>
        </row>
        <row r="145">
          <cell r="A145">
            <v>141</v>
          </cell>
          <cell r="B145" t="str">
            <v>Home Ec Supplies</v>
          </cell>
        </row>
        <row r="146">
          <cell r="A146">
            <v>142</v>
          </cell>
          <cell r="B146" t="str">
            <v>Wardrobe Rentals</v>
          </cell>
        </row>
        <row r="147">
          <cell r="A147">
            <v>143</v>
          </cell>
          <cell r="B147" t="str">
            <v>Wardrobe Rentals</v>
          </cell>
        </row>
        <row r="148">
          <cell r="A148">
            <v>144</v>
          </cell>
          <cell r="B148" t="str">
            <v>Wardrobe Rentals</v>
          </cell>
        </row>
        <row r="149">
          <cell r="A149">
            <v>145</v>
          </cell>
          <cell r="B149" t="str">
            <v>Aniamls &amp; Trainers</v>
          </cell>
        </row>
        <row r="150">
          <cell r="A150">
            <v>146</v>
          </cell>
          <cell r="B150" t="str">
            <v>Aniamls &amp; Trainers</v>
          </cell>
        </row>
        <row r="151">
          <cell r="A151">
            <v>147</v>
          </cell>
          <cell r="B151" t="str">
            <v>Humane Rep</v>
          </cell>
        </row>
        <row r="152">
          <cell r="A152">
            <v>148</v>
          </cell>
          <cell r="B152" t="str">
            <v>Transportation</v>
          </cell>
        </row>
        <row r="153">
          <cell r="A153">
            <v>149</v>
          </cell>
          <cell r="B153" t="str">
            <v>Wardrobe Misc. Costs</v>
          </cell>
        </row>
        <row r="154">
          <cell r="A154">
            <v>150</v>
          </cell>
          <cell r="B154"/>
        </row>
        <row r="155">
          <cell r="A155" t="str">
            <v>F</v>
          </cell>
          <cell r="B155" t="str">
            <v>STUDIO RENTAL &amp; EXPENSES</v>
          </cell>
        </row>
        <row r="156">
          <cell r="A156">
            <v>151</v>
          </cell>
          <cell r="B156" t="str">
            <v xml:space="preserve">Rental For Build Days </v>
          </cell>
        </row>
        <row r="157">
          <cell r="A157">
            <v>152</v>
          </cell>
          <cell r="B157" t="str">
            <v>Build OT Hours</v>
          </cell>
        </row>
        <row r="158">
          <cell r="A158">
            <v>153</v>
          </cell>
          <cell r="B158" t="str">
            <v>Rental for Pre-Lite Days</v>
          </cell>
        </row>
        <row r="159">
          <cell r="A159">
            <v>154</v>
          </cell>
          <cell r="B159" t="str">
            <v>Pre-Lite OT Hours</v>
          </cell>
        </row>
        <row r="160">
          <cell r="A160">
            <v>155</v>
          </cell>
          <cell r="B160" t="str">
            <v>Rental for Shoot Days</v>
          </cell>
        </row>
        <row r="161">
          <cell r="A161">
            <v>156</v>
          </cell>
          <cell r="B161" t="str">
            <v>Shoot OT Hours</v>
          </cell>
        </row>
        <row r="162">
          <cell r="A162">
            <v>157</v>
          </cell>
          <cell r="B162" t="str">
            <v>Rental for Strike Days</v>
          </cell>
        </row>
        <row r="163">
          <cell r="A163">
            <v>158</v>
          </cell>
          <cell r="B163" t="str">
            <v>Strike OT Hours</v>
          </cell>
        </row>
        <row r="164">
          <cell r="A164">
            <v>159</v>
          </cell>
          <cell r="B164" t="str">
            <v>Generator and Operator</v>
          </cell>
        </row>
        <row r="165">
          <cell r="A165">
            <v>160</v>
          </cell>
          <cell r="B165" t="str">
            <v>Air Conditioning</v>
          </cell>
        </row>
        <row r="166">
          <cell r="A166">
            <v>161</v>
          </cell>
          <cell r="B166" t="str">
            <v>Power Charges</v>
          </cell>
        </row>
        <row r="167">
          <cell r="A167">
            <v>162</v>
          </cell>
          <cell r="B167" t="str">
            <v>Misc Studio Charges</v>
          </cell>
        </row>
        <row r="168">
          <cell r="A168">
            <v>163</v>
          </cell>
          <cell r="B168"/>
        </row>
        <row r="169">
          <cell r="A169">
            <v>164</v>
          </cell>
          <cell r="B169"/>
        </row>
        <row r="170">
          <cell r="A170">
            <v>165</v>
          </cell>
          <cell r="B170"/>
        </row>
        <row r="171">
          <cell r="A171">
            <v>166</v>
          </cell>
          <cell r="B171"/>
        </row>
        <row r="172">
          <cell r="A172">
            <v>167</v>
          </cell>
          <cell r="B172"/>
        </row>
        <row r="173">
          <cell r="A173" t="str">
            <v>G</v>
          </cell>
          <cell r="B173" t="str">
            <v>SET CONSTRUCTION CREW</v>
          </cell>
        </row>
        <row r="174">
          <cell r="A174">
            <v>168</v>
          </cell>
          <cell r="B174" t="str">
            <v>Production Designer</v>
          </cell>
        </row>
        <row r="175">
          <cell r="A175">
            <v>169</v>
          </cell>
          <cell r="B175" t="str">
            <v>Buyer/Shopper</v>
          </cell>
        </row>
        <row r="176">
          <cell r="A176">
            <v>170</v>
          </cell>
          <cell r="B176" t="str">
            <v>Prop Master</v>
          </cell>
        </row>
        <row r="177">
          <cell r="A177">
            <v>171</v>
          </cell>
          <cell r="B177" t="str">
            <v>Leadman</v>
          </cell>
        </row>
        <row r="178">
          <cell r="A178">
            <v>172</v>
          </cell>
          <cell r="B178" t="str">
            <v>Driver/Set Dresser</v>
          </cell>
        </row>
        <row r="179">
          <cell r="A179">
            <v>173</v>
          </cell>
          <cell r="B179" t="str">
            <v>Set Dresser</v>
          </cell>
        </row>
        <row r="180">
          <cell r="A180">
            <v>174</v>
          </cell>
          <cell r="B180" t="str">
            <v>Set Dresser</v>
          </cell>
        </row>
        <row r="181">
          <cell r="A181">
            <v>175</v>
          </cell>
          <cell r="B181" t="str">
            <v>Prop Assistant</v>
          </cell>
        </row>
        <row r="182">
          <cell r="A182">
            <v>176</v>
          </cell>
          <cell r="B182" t="str">
            <v>Art Dept Coordinator</v>
          </cell>
        </row>
        <row r="183">
          <cell r="A183">
            <v>177</v>
          </cell>
          <cell r="B183" t="str">
            <v>Food Stylist Assistant Prep Day</v>
          </cell>
        </row>
        <row r="184">
          <cell r="A184">
            <v>178</v>
          </cell>
          <cell r="B184" t="str">
            <v>PA</v>
          </cell>
        </row>
        <row r="185">
          <cell r="A185">
            <v>179</v>
          </cell>
          <cell r="B185" t="str">
            <v>Food Stylist Assists</v>
          </cell>
        </row>
        <row r="186">
          <cell r="A186">
            <v>180</v>
          </cell>
          <cell r="B186" t="str">
            <v>SPFX Asst</v>
          </cell>
        </row>
        <row r="187">
          <cell r="A187" t="str">
            <v>H</v>
          </cell>
          <cell r="B187" t="str">
            <v>SET CONSTRUCTION MATERIALS</v>
          </cell>
        </row>
        <row r="188">
          <cell r="A188">
            <v>181</v>
          </cell>
          <cell r="B188" t="str">
            <v>Prop Rentals &amp; Purchsses</v>
          </cell>
        </row>
        <row r="189">
          <cell r="A189">
            <v>182</v>
          </cell>
          <cell r="B189" t="str">
            <v>Set Dressing Rentals &amp; Purchases</v>
          </cell>
        </row>
        <row r="190">
          <cell r="A190">
            <v>183</v>
          </cell>
          <cell r="B190" t="str">
            <v>Custom Props</v>
          </cell>
        </row>
        <row r="191">
          <cell r="A191">
            <v>184</v>
          </cell>
          <cell r="B191" t="str">
            <v>Construction</v>
          </cell>
        </row>
        <row r="192">
          <cell r="A192">
            <v>185</v>
          </cell>
          <cell r="B192" t="str">
            <v>Backdrops</v>
          </cell>
        </row>
        <row r="193">
          <cell r="A193">
            <v>186</v>
          </cell>
          <cell r="B193" t="str">
            <v>Food Truck</v>
          </cell>
        </row>
        <row r="194">
          <cell r="A194">
            <v>187</v>
          </cell>
          <cell r="B194" t="str">
            <v>Food Props</v>
          </cell>
        </row>
        <row r="195">
          <cell r="A195">
            <v>188</v>
          </cell>
          <cell r="B195" t="str">
            <v>Practical Sand and Clean up</v>
          </cell>
        </row>
        <row r="196">
          <cell r="A196">
            <v>189</v>
          </cell>
          <cell r="B196" t="str">
            <v>Food Stylist Ground Transport</v>
          </cell>
        </row>
        <row r="197">
          <cell r="A197">
            <v>190</v>
          </cell>
          <cell r="B197" t="str">
            <v>Art Dept Trucking</v>
          </cell>
        </row>
        <row r="198">
          <cell r="A198">
            <v>191</v>
          </cell>
          <cell r="B198" t="str">
            <v>Parking and fuel</v>
          </cell>
        </row>
        <row r="199">
          <cell r="A199">
            <v>192</v>
          </cell>
          <cell r="B199" t="str">
            <v>Kits and Meals</v>
          </cell>
        </row>
        <row r="200">
          <cell r="A200" t="str">
            <v>I</v>
          </cell>
          <cell r="B200" t="str">
            <v>EQUIPMENT RENTAL</v>
          </cell>
        </row>
        <row r="201">
          <cell r="A201">
            <v>193</v>
          </cell>
          <cell r="B201" t="str">
            <v>Camera Rental</v>
          </cell>
        </row>
        <row r="202">
          <cell r="A202">
            <v>194</v>
          </cell>
          <cell r="B202" t="str">
            <v>Sound Rental</v>
          </cell>
        </row>
        <row r="203">
          <cell r="A203">
            <v>195</v>
          </cell>
          <cell r="B203" t="str">
            <v>Lighting Rental</v>
          </cell>
        </row>
        <row r="204">
          <cell r="A204">
            <v>196</v>
          </cell>
          <cell r="B204" t="str">
            <v>Grip Rental</v>
          </cell>
        </row>
        <row r="205">
          <cell r="A205">
            <v>197</v>
          </cell>
          <cell r="B205" t="str">
            <v>Generator Rental</v>
          </cell>
        </row>
        <row r="206">
          <cell r="A206">
            <v>198</v>
          </cell>
          <cell r="B206" t="str">
            <v>Crane + Remote Head Rental</v>
          </cell>
        </row>
        <row r="207">
          <cell r="A207">
            <v>199</v>
          </cell>
          <cell r="B207" t="str">
            <v>VTR Rental</v>
          </cell>
        </row>
        <row r="208">
          <cell r="A208">
            <v>200</v>
          </cell>
          <cell r="B208" t="str">
            <v>Walkie Talkie Rental</v>
          </cell>
        </row>
        <row r="209">
          <cell r="A209">
            <v>201</v>
          </cell>
          <cell r="B209" t="str">
            <v>Dolly Rental</v>
          </cell>
        </row>
        <row r="210">
          <cell r="A210">
            <v>202</v>
          </cell>
          <cell r="B210" t="str">
            <v>Slider</v>
          </cell>
        </row>
        <row r="211">
          <cell r="A211">
            <v>203</v>
          </cell>
          <cell r="B211" t="str">
            <v>Steadicam</v>
          </cell>
        </row>
        <row r="212">
          <cell r="A212">
            <v>204</v>
          </cell>
          <cell r="B212" t="str">
            <v>Production Supplies</v>
          </cell>
        </row>
        <row r="213">
          <cell r="A213">
            <v>205</v>
          </cell>
          <cell r="B213" t="str">
            <v>Location Supplies</v>
          </cell>
        </row>
        <row r="214">
          <cell r="A214">
            <v>206</v>
          </cell>
          <cell r="B214" t="str">
            <v>Expendables</v>
          </cell>
        </row>
        <row r="215">
          <cell r="A215">
            <v>207</v>
          </cell>
          <cell r="B215" t="str">
            <v>DIT Equipment</v>
          </cell>
        </row>
        <row r="216">
          <cell r="A216">
            <v>208</v>
          </cell>
          <cell r="B216" t="str">
            <v>Stills Equipment</v>
          </cell>
        </row>
        <row r="217">
          <cell r="A217">
            <v>209</v>
          </cell>
          <cell r="B217" t="str">
            <v>Package Truck</v>
          </cell>
        </row>
        <row r="218">
          <cell r="A218">
            <v>210</v>
          </cell>
          <cell r="B218" t="str">
            <v>Phantom Camera Kit</v>
          </cell>
        </row>
        <row r="219">
          <cell r="A219" t="str">
            <v>J</v>
          </cell>
          <cell r="B219" t="str">
            <v>FILMSTOCK, DEVELOP &amp; PRINT</v>
          </cell>
        </row>
        <row r="220">
          <cell r="A220">
            <v>211</v>
          </cell>
          <cell r="B220" t="str">
            <v>Hard Drives</v>
          </cell>
        </row>
        <row r="221">
          <cell r="A221">
            <v>212</v>
          </cell>
          <cell r="B221" t="str">
            <v>Transcodes</v>
          </cell>
        </row>
        <row r="222">
          <cell r="A222">
            <v>213</v>
          </cell>
          <cell r="B222" t="str">
            <v>Slingshot Dailies</v>
          </cell>
        </row>
        <row r="223">
          <cell r="A223">
            <v>214</v>
          </cell>
          <cell r="B223" t="str">
            <v>Film Stock</v>
          </cell>
        </row>
        <row r="224">
          <cell r="A224">
            <v>215</v>
          </cell>
          <cell r="B224" t="str">
            <v>Processing</v>
          </cell>
        </row>
        <row r="225">
          <cell r="A225">
            <v>216</v>
          </cell>
          <cell r="B225" t="str">
            <v>Drives</v>
          </cell>
        </row>
        <row r="226">
          <cell r="A226" t="str">
            <v>K</v>
          </cell>
          <cell r="B226" t="str">
            <v>MISCELLANEOUS COSTS</v>
          </cell>
        </row>
        <row r="227">
          <cell r="A227">
            <v>217</v>
          </cell>
          <cell r="B227" t="str">
            <v>Storage Space</v>
          </cell>
        </row>
        <row r="228">
          <cell r="A228">
            <v>218</v>
          </cell>
          <cell r="B228" t="str">
            <v>Shipping</v>
          </cell>
        </row>
        <row r="229">
          <cell r="A229">
            <v>219</v>
          </cell>
          <cell r="B229" t="str">
            <v>Tax Waivers</v>
          </cell>
        </row>
        <row r="230">
          <cell r="A230">
            <v>220</v>
          </cell>
          <cell r="B230" t="str">
            <v>DGA AD Letter</v>
          </cell>
        </row>
        <row r="231">
          <cell r="A231">
            <v>221</v>
          </cell>
          <cell r="B231" t="str">
            <v>Work Permits / LMIA</v>
          </cell>
        </row>
        <row r="232">
          <cell r="A232">
            <v>222</v>
          </cell>
          <cell r="B232" t="str">
            <v>Portable Wifi</v>
          </cell>
        </row>
        <row r="233">
          <cell r="A233">
            <v>223</v>
          </cell>
          <cell r="B233" t="str">
            <v>Wire Rigging Equipment</v>
          </cell>
        </row>
        <row r="234">
          <cell r="A234">
            <v>224</v>
          </cell>
          <cell r="B234" t="str">
            <v>Photographer Fees</v>
          </cell>
        </row>
        <row r="235">
          <cell r="A235">
            <v>225</v>
          </cell>
          <cell r="B235" t="str">
            <v>Photographer Assist</v>
          </cell>
        </row>
        <row r="236">
          <cell r="A236">
            <v>226</v>
          </cell>
          <cell r="B236"/>
        </row>
        <row r="237">
          <cell r="A237" t="str">
            <v>L</v>
          </cell>
          <cell r="B237" t="str">
            <v>DIRECTOR/CREATIVE FEES</v>
          </cell>
        </row>
        <row r="238">
          <cell r="A238">
            <v>227</v>
          </cell>
          <cell r="B238" t="str">
            <v>Director Prep</v>
          </cell>
        </row>
        <row r="239">
          <cell r="A239">
            <v>228</v>
          </cell>
          <cell r="B239" t="str">
            <v>Director Shoot</v>
          </cell>
        </row>
        <row r="240">
          <cell r="A240">
            <v>229</v>
          </cell>
          <cell r="B240" t="str">
            <v>Director Follow-up Shoots</v>
          </cell>
        </row>
        <row r="241">
          <cell r="A241">
            <v>230</v>
          </cell>
          <cell r="B241" t="str">
            <v>Creative Director</v>
          </cell>
        </row>
        <row r="242">
          <cell r="A242">
            <v>231</v>
          </cell>
          <cell r="B242" t="str">
            <v>Writers</v>
          </cell>
        </row>
        <row r="243">
          <cell r="A243">
            <v>232</v>
          </cell>
          <cell r="B243" t="str">
            <v>Choreographer</v>
          </cell>
        </row>
        <row r="244">
          <cell r="A244">
            <v>233</v>
          </cell>
          <cell r="B244"/>
        </row>
        <row r="245">
          <cell r="A245" t="str">
            <v>M</v>
          </cell>
          <cell r="B245" t="str">
            <v xml:space="preserve">TALENT                                                                                           </v>
          </cell>
        </row>
        <row r="246">
          <cell r="A246">
            <v>236</v>
          </cell>
          <cell r="B246" t="str">
            <v>O/C Principals</v>
          </cell>
        </row>
        <row r="247">
          <cell r="A247">
            <v>237</v>
          </cell>
          <cell r="B247" t="str">
            <v>O/C Principals</v>
          </cell>
        </row>
        <row r="248">
          <cell r="A248">
            <v>238</v>
          </cell>
          <cell r="B248" t="str">
            <v>O/C Principals</v>
          </cell>
        </row>
        <row r="249">
          <cell r="A249">
            <v>239</v>
          </cell>
          <cell r="B249" t="str">
            <v>O/C Principals</v>
          </cell>
        </row>
        <row r="250">
          <cell r="A250">
            <v>240</v>
          </cell>
          <cell r="B250" t="str">
            <v>O/C Principals</v>
          </cell>
        </row>
        <row r="251">
          <cell r="A251">
            <v>241</v>
          </cell>
          <cell r="B251" t="str">
            <v>O/C Principals</v>
          </cell>
        </row>
        <row r="252">
          <cell r="A252">
            <v>242</v>
          </cell>
          <cell r="B252" t="str">
            <v>O/C Principals</v>
          </cell>
        </row>
        <row r="253">
          <cell r="A253">
            <v>243</v>
          </cell>
          <cell r="B253" t="str">
            <v>O/C Principals</v>
          </cell>
        </row>
        <row r="254">
          <cell r="A254">
            <v>244</v>
          </cell>
          <cell r="B254" t="str">
            <v>O/C Principals</v>
          </cell>
        </row>
        <row r="255">
          <cell r="A255">
            <v>245</v>
          </cell>
          <cell r="B255" t="str">
            <v>O/C Principals</v>
          </cell>
        </row>
        <row r="256">
          <cell r="A256">
            <v>246</v>
          </cell>
          <cell r="B256"/>
        </row>
        <row r="257">
          <cell r="A257">
            <v>247</v>
          </cell>
          <cell r="B257"/>
        </row>
        <row r="258">
          <cell r="A258">
            <v>248</v>
          </cell>
          <cell r="B258"/>
        </row>
        <row r="259">
          <cell r="A259">
            <v>249</v>
          </cell>
          <cell r="B259" t="str">
            <v>General Extras</v>
          </cell>
        </row>
        <row r="260">
          <cell r="A260">
            <v>250</v>
          </cell>
          <cell r="B260" t="str">
            <v>Extras Wardrobe Allowance</v>
          </cell>
        </row>
        <row r="261">
          <cell r="A261">
            <v>251</v>
          </cell>
          <cell r="B261" t="str">
            <v>Extras Casting fee</v>
          </cell>
        </row>
        <row r="262">
          <cell r="A262">
            <v>252</v>
          </cell>
          <cell r="B262" t="str">
            <v>Extras Payroll Service</v>
          </cell>
        </row>
        <row r="263">
          <cell r="A263">
            <v>253</v>
          </cell>
          <cell r="B263" t="str">
            <v>Extras Covid Testing</v>
          </cell>
        </row>
        <row r="264">
          <cell r="A264">
            <v>254</v>
          </cell>
          <cell r="B264" t="str">
            <v>General Extras</v>
          </cell>
        </row>
        <row r="265">
          <cell r="A265">
            <v>255</v>
          </cell>
          <cell r="B265"/>
        </row>
        <row r="266">
          <cell r="A266">
            <v>256</v>
          </cell>
          <cell r="B266"/>
        </row>
        <row r="267">
          <cell r="A267">
            <v>257</v>
          </cell>
          <cell r="B267"/>
        </row>
        <row r="268">
          <cell r="A268">
            <v>258</v>
          </cell>
          <cell r="B268" t="str">
            <v>Hand Models</v>
          </cell>
        </row>
        <row r="269">
          <cell r="A269">
            <v>259</v>
          </cell>
          <cell r="B269"/>
        </row>
        <row r="270">
          <cell r="A270">
            <v>260</v>
          </cell>
          <cell r="B270"/>
        </row>
        <row r="271">
          <cell r="A271">
            <v>261</v>
          </cell>
          <cell r="B271" t="str">
            <v>Voice Over</v>
          </cell>
        </row>
        <row r="272">
          <cell r="A272">
            <v>262</v>
          </cell>
          <cell r="B272" t="str">
            <v>Fitting Fees</v>
          </cell>
        </row>
        <row r="273">
          <cell r="A273">
            <v>263</v>
          </cell>
          <cell r="B273" t="str">
            <v>Fitting Fees</v>
          </cell>
        </row>
        <row r="274">
          <cell r="A274">
            <v>264</v>
          </cell>
          <cell r="B274"/>
        </row>
        <row r="275">
          <cell r="A275">
            <v>265</v>
          </cell>
          <cell r="B275" t="str">
            <v>Audition Fees</v>
          </cell>
        </row>
        <row r="276">
          <cell r="A276">
            <v>266</v>
          </cell>
          <cell r="B276" t="str">
            <v>Audition Fees</v>
          </cell>
        </row>
        <row r="277">
          <cell r="A277">
            <v>267</v>
          </cell>
          <cell r="B277"/>
        </row>
        <row r="278">
          <cell r="A278">
            <v>268</v>
          </cell>
          <cell r="B278" t="str">
            <v>Talent</v>
          </cell>
        </row>
        <row r="279">
          <cell r="A279">
            <v>269</v>
          </cell>
          <cell r="B279" t="str">
            <v>Talent Payroll Service</v>
          </cell>
        </row>
        <row r="280">
          <cell r="A280">
            <v>270</v>
          </cell>
          <cell r="B280" t="str">
            <v>Talent Wardrobe Allowance</v>
          </cell>
        </row>
        <row r="281">
          <cell r="A281" t="str">
            <v>N</v>
          </cell>
          <cell r="B281" t="str">
            <v>Other</v>
          </cell>
        </row>
        <row r="282">
          <cell r="A282">
            <v>271</v>
          </cell>
          <cell r="B282" t="str">
            <v>Director Flights</v>
          </cell>
        </row>
        <row r="283">
          <cell r="A283">
            <v>272</v>
          </cell>
          <cell r="B283" t="str">
            <v>Per Diems</v>
          </cell>
        </row>
        <row r="284">
          <cell r="A284">
            <v>273</v>
          </cell>
          <cell r="B284" t="str">
            <v>Director Hotels</v>
          </cell>
        </row>
        <row r="285">
          <cell r="A285">
            <v>274</v>
          </cell>
          <cell r="B285" t="str">
            <v>Other</v>
          </cell>
        </row>
        <row r="286">
          <cell r="A286">
            <v>275</v>
          </cell>
          <cell r="B286" t="str">
            <v>Other</v>
          </cell>
        </row>
        <row r="287">
          <cell r="A287">
            <v>276</v>
          </cell>
          <cell r="B287"/>
        </row>
        <row r="288">
          <cell r="A288" t="str">
            <v>O</v>
          </cell>
          <cell r="B288"/>
        </row>
        <row r="289">
          <cell r="A289">
            <v>277</v>
          </cell>
          <cell r="B289"/>
        </row>
        <row r="290">
          <cell r="A290">
            <v>278</v>
          </cell>
          <cell r="B290"/>
        </row>
        <row r="291">
          <cell r="A291">
            <v>279</v>
          </cell>
          <cell r="B291"/>
        </row>
        <row r="292">
          <cell r="A292">
            <v>280</v>
          </cell>
          <cell r="B292"/>
        </row>
        <row r="293">
          <cell r="A293">
            <v>281</v>
          </cell>
          <cell r="B293"/>
        </row>
        <row r="294">
          <cell r="A294" t="str">
            <v>P</v>
          </cell>
          <cell r="B294"/>
        </row>
        <row r="295">
          <cell r="A295">
            <v>282</v>
          </cell>
          <cell r="B295"/>
        </row>
        <row r="296">
          <cell r="A296">
            <v>283</v>
          </cell>
          <cell r="B296"/>
        </row>
        <row r="297">
          <cell r="A297">
            <v>284</v>
          </cell>
          <cell r="B297"/>
        </row>
        <row r="298">
          <cell r="A298">
            <v>285</v>
          </cell>
          <cell r="B298"/>
        </row>
        <row r="299">
          <cell r="A299">
            <v>286</v>
          </cell>
          <cell r="B299"/>
        </row>
        <row r="300">
          <cell r="A300">
            <v>287</v>
          </cell>
          <cell r="B300"/>
        </row>
        <row r="301">
          <cell r="A301">
            <v>288</v>
          </cell>
          <cell r="B301"/>
        </row>
        <row r="302">
          <cell r="A302">
            <v>289</v>
          </cell>
          <cell r="B302"/>
        </row>
        <row r="303">
          <cell r="A303">
            <v>290</v>
          </cell>
          <cell r="B303"/>
        </row>
        <row r="304">
          <cell r="A304">
            <v>291</v>
          </cell>
          <cell r="B304"/>
        </row>
        <row r="305">
          <cell r="A305">
            <v>292</v>
          </cell>
          <cell r="B305"/>
        </row>
        <row r="306">
          <cell r="A306">
            <v>293</v>
          </cell>
          <cell r="B306"/>
        </row>
        <row r="307">
          <cell r="A307">
            <v>294</v>
          </cell>
          <cell r="B307"/>
        </row>
        <row r="308">
          <cell r="A308">
            <v>295</v>
          </cell>
          <cell r="B308"/>
        </row>
        <row r="309">
          <cell r="A309">
            <v>296</v>
          </cell>
          <cell r="B309"/>
        </row>
        <row r="310">
          <cell r="A310">
            <v>297</v>
          </cell>
          <cell r="B310"/>
        </row>
        <row r="311">
          <cell r="A311">
            <v>298</v>
          </cell>
          <cell r="B311"/>
        </row>
        <row r="312">
          <cell r="A312">
            <v>299</v>
          </cell>
          <cell r="B312"/>
        </row>
        <row r="313">
          <cell r="A313">
            <v>300</v>
          </cell>
          <cell r="B313"/>
        </row>
        <row r="314">
          <cell r="A314">
            <v>301</v>
          </cell>
          <cell r="B314"/>
        </row>
        <row r="315">
          <cell r="A315">
            <v>302</v>
          </cell>
          <cell r="B315"/>
        </row>
        <row r="316">
          <cell r="A316">
            <v>303</v>
          </cell>
          <cell r="B316"/>
        </row>
        <row r="317">
          <cell r="A317">
            <v>304</v>
          </cell>
          <cell r="B317"/>
        </row>
        <row r="318">
          <cell r="A318">
            <v>305</v>
          </cell>
          <cell r="B318"/>
        </row>
        <row r="319">
          <cell r="A319">
            <v>306</v>
          </cell>
          <cell r="B319"/>
        </row>
        <row r="320">
          <cell r="A320">
            <v>307</v>
          </cell>
          <cell r="B320"/>
        </row>
        <row r="321">
          <cell r="A321">
            <v>308</v>
          </cell>
          <cell r="B321"/>
        </row>
        <row r="322">
          <cell r="A322">
            <v>309</v>
          </cell>
          <cell r="B322"/>
        </row>
        <row r="323">
          <cell r="A323">
            <v>310</v>
          </cell>
          <cell r="B323" t="str">
            <v>Covid Expenses</v>
          </cell>
        </row>
        <row r="324">
          <cell r="A324">
            <v>311</v>
          </cell>
          <cell r="B324"/>
        </row>
        <row r="325">
          <cell r="A325">
            <v>312</v>
          </cell>
          <cell r="B325"/>
        </row>
        <row r="326">
          <cell r="A326">
            <v>313</v>
          </cell>
          <cell r="B326"/>
        </row>
        <row r="327">
          <cell r="A327">
            <v>314</v>
          </cell>
          <cell r="B327"/>
        </row>
        <row r="328">
          <cell r="A328">
            <v>315</v>
          </cell>
          <cell r="B328"/>
        </row>
        <row r="329">
          <cell r="A329">
            <v>316</v>
          </cell>
          <cell r="B329"/>
        </row>
        <row r="330">
          <cell r="A330">
            <v>317</v>
          </cell>
          <cell r="B330"/>
        </row>
        <row r="331">
          <cell r="A331">
            <v>318</v>
          </cell>
          <cell r="B331" t="str">
            <v>Covid Testing Stipend</v>
          </cell>
        </row>
        <row r="332">
          <cell r="A332">
            <v>319</v>
          </cell>
          <cell r="B332"/>
        </row>
        <row r="333">
          <cell r="A333">
            <v>320</v>
          </cell>
          <cell r="B333"/>
        </row>
        <row r="334">
          <cell r="A334">
            <v>321</v>
          </cell>
          <cell r="B334"/>
        </row>
        <row r="335">
          <cell r="A335">
            <v>322</v>
          </cell>
          <cell r="B335"/>
        </row>
        <row r="336">
          <cell r="A336">
            <v>323</v>
          </cell>
          <cell r="B336"/>
        </row>
        <row r="337">
          <cell r="A337">
            <v>324</v>
          </cell>
          <cell r="B337"/>
        </row>
        <row r="338">
          <cell r="A338">
            <v>325</v>
          </cell>
          <cell r="B338"/>
        </row>
        <row r="339">
          <cell r="A339">
            <v>326</v>
          </cell>
          <cell r="B339"/>
        </row>
        <row r="340">
          <cell r="A340">
            <v>327</v>
          </cell>
          <cell r="B340"/>
        </row>
        <row r="341">
          <cell r="A341">
            <v>328</v>
          </cell>
          <cell r="B341"/>
        </row>
        <row r="342">
          <cell r="A342">
            <v>329</v>
          </cell>
          <cell r="B342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6D6425-C385-6E43-AE33-4189C7CA529D}" name="Template_table" displayName="Template_table" ref="AH47:AO56" totalsRowShown="0" headerRowDxfId="16" dataDxfId="15" tableBorderDxfId="14">
  <autoFilter ref="AH47:AO56" xr:uid="{4D6D6425-C385-6E43-AE33-4189C7CA529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C2ADD1E-C256-024C-9733-C704D834A26C}" name="HHEADER" dataDxfId="13"/>
    <tableColumn id="2" xr3:uid="{192B304B-F713-8949-BB64-E457E96C367A}" name="LINE" dataDxfId="12"/>
    <tableColumn id="3" xr3:uid="{0255337F-F403-5247-99EF-BA78C2ADE147}" name="PAYEE" dataDxfId="11"/>
    <tableColumn id="4" xr3:uid="{5A53409B-B76D-F54F-847E-045DA41D5593}" name="PO" dataDxfId="10"/>
    <tableColumn id="5" xr3:uid="{1AF16A3B-6C13-5B47-9FE6-437F5BFF9145}" name="DATE" dataDxfId="9"/>
    <tableColumn id="6" xr3:uid="{03D58825-9679-EF4B-A299-BB735896609E}" name="PAY ID" dataDxfId="8"/>
    <tableColumn id="7" xr3:uid="{5523D66A-7B72-BC46-B4E7-107048CF5B70}" name="ACTUAL" dataDxfId="7"/>
    <tableColumn id="8" xr3:uid="{65621292-A5A4-E64F-ADC8-B5483F6779D4}" name="LINE DESCRIPTION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F457DCB-8490-FD46-ADA1-9529D7839E04}" name="PO_Index" displayName="PO_Index" ref="B4:C5" insertRow="1" totalsRowShown="0" headerRowDxfId="3" dataDxfId="2">
  <autoFilter ref="B4:C5" xr:uid="{EF457DCB-8490-FD46-ADA1-9529D7839E04}"/>
  <tableColumns count="2">
    <tableColumn id="1" xr3:uid="{0EAF6A37-D265-C145-9E97-323F27DEB41B}" name="PO" dataDxfId="1"/>
    <tableColumn id="2" xr3:uid="{8BBB3114-E2A5-5A4E-8176-6B40DF66B0A7}" name="RowCount" dataDxfId="0">
      <calculatedColumnFormula>MAX(1, INDIRECT("'" &amp; PO_Index[[#This Row],[PO]] &amp; "'!count"))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7B68-10D3-A84E-84D2-7B99277272F8}">
  <sheetPr codeName="Sheet4"/>
  <dimension ref="A2:K105"/>
  <sheetViews>
    <sheetView workbookViewId="0"/>
    <sheetView workbookViewId="1">
      <selection activeCell="A94" sqref="A94"/>
    </sheetView>
  </sheetViews>
  <sheetFormatPr baseColWidth="10" defaultRowHeight="16"/>
  <cols>
    <col min="1" max="1" width="3.83203125" style="21" customWidth="1"/>
    <col min="2" max="2" width="10.83203125" style="22"/>
  </cols>
  <sheetData>
    <row r="2" spans="1:2" ht="24">
      <c r="B2" s="23" t="s">
        <v>378</v>
      </c>
    </row>
    <row r="3" spans="1:2">
      <c r="A3" s="21" t="s">
        <v>255</v>
      </c>
      <c r="B3" s="22" t="s">
        <v>331</v>
      </c>
    </row>
    <row r="4" spans="1:2">
      <c r="A4" s="21" t="s">
        <v>255</v>
      </c>
      <c r="B4" s="22" t="s">
        <v>335</v>
      </c>
    </row>
    <row r="5" spans="1:2">
      <c r="A5" s="21" t="s">
        <v>255</v>
      </c>
      <c r="B5" s="22" t="s">
        <v>332</v>
      </c>
    </row>
    <row r="6" spans="1:2">
      <c r="A6" s="21" t="s">
        <v>255</v>
      </c>
      <c r="B6" s="22" t="s">
        <v>333</v>
      </c>
    </row>
    <row r="7" spans="1:2">
      <c r="A7" s="21" t="s">
        <v>255</v>
      </c>
      <c r="B7" s="22" t="s">
        <v>334</v>
      </c>
    </row>
    <row r="9" spans="1:2" ht="24">
      <c r="B9" s="244" t="s">
        <v>329</v>
      </c>
    </row>
    <row r="10" spans="1:2" ht="24">
      <c r="B10" s="23" t="s">
        <v>330</v>
      </c>
    </row>
    <row r="11" spans="1:2">
      <c r="A11" s="21" t="s">
        <v>255</v>
      </c>
      <c r="B11" s="22" t="s">
        <v>256</v>
      </c>
    </row>
    <row r="12" spans="1:2">
      <c r="A12" s="21" t="s">
        <v>255</v>
      </c>
      <c r="B12" s="22" t="s">
        <v>257</v>
      </c>
    </row>
    <row r="14" spans="1:2" ht="24">
      <c r="B14" s="23" t="s">
        <v>336</v>
      </c>
    </row>
    <row r="15" spans="1:2">
      <c r="A15" s="21" t="s">
        <v>255</v>
      </c>
      <c r="B15" s="22" t="s">
        <v>339</v>
      </c>
    </row>
    <row r="16" spans="1:2">
      <c r="A16" s="21" t="s">
        <v>255</v>
      </c>
      <c r="B16" s="22" t="s">
        <v>351</v>
      </c>
    </row>
    <row r="17" spans="1:2">
      <c r="A17" s="21" t="s">
        <v>255</v>
      </c>
      <c r="B17" s="22" t="s">
        <v>352</v>
      </c>
    </row>
    <row r="19" spans="1:2">
      <c r="A19" s="21" t="s">
        <v>255</v>
      </c>
      <c r="B19" s="22" t="s">
        <v>353</v>
      </c>
    </row>
    <row r="20" spans="1:2">
      <c r="A20" s="21" t="s">
        <v>255</v>
      </c>
      <c r="B20" s="22" t="s">
        <v>258</v>
      </c>
    </row>
    <row r="21" spans="1:2">
      <c r="A21" s="21" t="s">
        <v>255</v>
      </c>
      <c r="B21" s="22" t="s">
        <v>354</v>
      </c>
    </row>
    <row r="22" spans="1:2">
      <c r="A22" s="21" t="s">
        <v>255</v>
      </c>
      <c r="B22" s="22" t="s">
        <v>259</v>
      </c>
    </row>
    <row r="23" spans="1:2">
      <c r="A23" s="21" t="s">
        <v>255</v>
      </c>
      <c r="B23" s="22" t="s">
        <v>260</v>
      </c>
    </row>
    <row r="25" spans="1:2" ht="24">
      <c r="B25" s="23" t="s">
        <v>355</v>
      </c>
    </row>
    <row r="26" spans="1:2" ht="16" customHeight="1">
      <c r="A26" s="21" t="s">
        <v>255</v>
      </c>
      <c r="B26" s="22" t="s">
        <v>356</v>
      </c>
    </row>
    <row r="27" spans="1:2" ht="16" customHeight="1">
      <c r="A27" s="21" t="s">
        <v>255</v>
      </c>
      <c r="B27" s="22" t="s">
        <v>357</v>
      </c>
    </row>
    <row r="28" spans="1:2" ht="16" customHeight="1">
      <c r="A28" s="21" t="s">
        <v>255</v>
      </c>
      <c r="B28" s="22" t="s">
        <v>358</v>
      </c>
    </row>
    <row r="29" spans="1:2" ht="16" customHeight="1">
      <c r="A29" s="21" t="s">
        <v>255</v>
      </c>
      <c r="B29" s="22" t="s">
        <v>359</v>
      </c>
    </row>
    <row r="30" spans="1:2" ht="16" customHeight="1">
      <c r="A30" s="21" t="s">
        <v>255</v>
      </c>
      <c r="B30" s="22" t="s">
        <v>360</v>
      </c>
    </row>
    <row r="31" spans="1:2" ht="16" customHeight="1"/>
    <row r="32" spans="1:2" s="240" customFormat="1" ht="16" customHeight="1" thickBot="1">
      <c r="A32" s="239"/>
      <c r="B32" s="242">
        <v>1</v>
      </c>
    </row>
    <row r="33" spans="1:2" s="240" customFormat="1" ht="16" customHeight="1" thickTop="1">
      <c r="A33" s="239"/>
      <c r="B33" s="241"/>
    </row>
    <row r="34" spans="1:2" s="240" customFormat="1" ht="16" customHeight="1">
      <c r="A34" s="239"/>
      <c r="B34" s="241"/>
    </row>
    <row r="35" spans="1:2" s="240" customFormat="1" ht="16" customHeight="1">
      <c r="A35" s="239"/>
      <c r="B35" s="241"/>
    </row>
    <row r="36" spans="1:2" s="240" customFormat="1" ht="16" customHeight="1">
      <c r="A36" s="239"/>
      <c r="B36" s="241"/>
    </row>
    <row r="37" spans="1:2" s="240" customFormat="1" ht="16" customHeight="1">
      <c r="A37" s="239"/>
      <c r="B37" s="241"/>
    </row>
    <row r="38" spans="1:2" s="240" customFormat="1" ht="16" customHeight="1">
      <c r="A38" s="239"/>
      <c r="B38" s="241"/>
    </row>
    <row r="39" spans="1:2" s="240" customFormat="1" ht="16" customHeight="1">
      <c r="A39" s="239"/>
      <c r="B39" s="241"/>
    </row>
    <row r="40" spans="1:2" s="240" customFormat="1" ht="16" customHeight="1">
      <c r="A40" s="239"/>
      <c r="B40" s="241"/>
    </row>
    <row r="41" spans="1:2" s="240" customFormat="1" ht="16" customHeight="1">
      <c r="A41" s="239"/>
      <c r="B41" s="241"/>
    </row>
    <row r="42" spans="1:2" s="240" customFormat="1" ht="16" customHeight="1">
      <c r="A42" s="239"/>
      <c r="B42" s="241"/>
    </row>
    <row r="43" spans="1:2" s="240" customFormat="1" ht="16" customHeight="1">
      <c r="A43" s="239"/>
      <c r="B43" s="241"/>
    </row>
    <row r="44" spans="1:2" s="240" customFormat="1" ht="16" customHeight="1">
      <c r="A44" s="239"/>
      <c r="B44" s="241"/>
    </row>
    <row r="45" spans="1:2" s="240" customFormat="1" ht="16" customHeight="1">
      <c r="A45" s="239"/>
      <c r="B45" s="241"/>
    </row>
    <row r="46" spans="1:2" s="240" customFormat="1" ht="16" customHeight="1">
      <c r="A46" s="239"/>
      <c r="B46" s="241"/>
    </row>
    <row r="47" spans="1:2" s="240" customFormat="1" ht="16" customHeight="1">
      <c r="A47" s="239"/>
      <c r="B47" s="241"/>
    </row>
    <row r="48" spans="1:2" s="240" customFormat="1" ht="16" customHeight="1">
      <c r="A48" s="239"/>
      <c r="B48" s="241"/>
    </row>
    <row r="49" spans="1:11" s="240" customFormat="1" ht="16" customHeight="1">
      <c r="A49" s="239"/>
      <c r="B49" s="241"/>
    </row>
    <row r="50" spans="1:11" s="240" customFormat="1" ht="16" customHeight="1">
      <c r="A50" s="239"/>
      <c r="B50" s="241"/>
    </row>
    <row r="51" spans="1:11" s="240" customFormat="1" ht="16" customHeight="1">
      <c r="A51" s="239"/>
      <c r="B51" s="241"/>
    </row>
    <row r="52" spans="1:11" s="240" customFormat="1" ht="16" customHeight="1">
      <c r="A52" s="239"/>
      <c r="B52" s="241"/>
    </row>
    <row r="53" spans="1:11" ht="16" customHeight="1"/>
    <row r="54" spans="1:11" ht="22" customHeight="1">
      <c r="B54" s="23" t="s">
        <v>264</v>
      </c>
    </row>
    <row r="55" spans="1:11" ht="16" customHeight="1">
      <c r="A55" s="21" t="s">
        <v>255</v>
      </c>
      <c r="B55" s="22" t="s">
        <v>361</v>
      </c>
    </row>
    <row r="56" spans="1:11" ht="16" customHeight="1">
      <c r="A56" s="21" t="s">
        <v>255</v>
      </c>
      <c r="B56" s="22" t="s">
        <v>363</v>
      </c>
    </row>
    <row r="57" spans="1:11" ht="16" customHeight="1">
      <c r="A57" s="21" t="s">
        <v>255</v>
      </c>
      <c r="B57" s="22" t="s">
        <v>366</v>
      </c>
    </row>
    <row r="58" spans="1:11" ht="16" customHeight="1">
      <c r="A58" s="21" t="s">
        <v>255</v>
      </c>
      <c r="B58" s="22" t="s">
        <v>364</v>
      </c>
    </row>
    <row r="59" spans="1:11">
      <c r="A59" s="21" t="s">
        <v>255</v>
      </c>
      <c r="B59" s="238" t="s">
        <v>362</v>
      </c>
    </row>
    <row r="61" spans="1:11" s="240" customFormat="1" ht="17" thickBot="1">
      <c r="A61" s="239"/>
      <c r="B61" s="242">
        <v>1</v>
      </c>
      <c r="K61" s="242">
        <v>2</v>
      </c>
    </row>
    <row r="62" spans="1:11" s="240" customFormat="1" ht="17" thickTop="1">
      <c r="A62" s="239"/>
      <c r="B62" s="241"/>
    </row>
    <row r="63" spans="1:11" s="240" customFormat="1">
      <c r="A63" s="239"/>
      <c r="B63" s="241"/>
    </row>
    <row r="64" spans="1:11" s="240" customFormat="1">
      <c r="A64" s="239"/>
      <c r="B64" s="241"/>
    </row>
    <row r="65" spans="1:2" s="240" customFormat="1">
      <c r="A65" s="239"/>
      <c r="B65" s="241"/>
    </row>
    <row r="66" spans="1:2" s="240" customFormat="1">
      <c r="A66" s="239"/>
      <c r="B66" s="241"/>
    </row>
    <row r="67" spans="1:2" s="240" customFormat="1">
      <c r="A67" s="239"/>
      <c r="B67" s="241"/>
    </row>
    <row r="68" spans="1:2" s="240" customFormat="1">
      <c r="A68" s="239"/>
      <c r="B68" s="241"/>
    </row>
    <row r="69" spans="1:2" s="240" customFormat="1">
      <c r="A69" s="239"/>
      <c r="B69" s="241"/>
    </row>
    <row r="70" spans="1:2" s="240" customFormat="1">
      <c r="A70" s="239"/>
      <c r="B70" s="241"/>
    </row>
    <row r="71" spans="1:2" s="240" customFormat="1">
      <c r="A71" s="239"/>
      <c r="B71" s="241"/>
    </row>
    <row r="72" spans="1:2" s="240" customFormat="1">
      <c r="A72" s="239"/>
      <c r="B72" s="241"/>
    </row>
    <row r="73" spans="1:2" s="240" customFormat="1">
      <c r="A73" s="239"/>
      <c r="B73" s="241"/>
    </row>
    <row r="74" spans="1:2" s="240" customFormat="1">
      <c r="A74" s="239"/>
      <c r="B74" s="241"/>
    </row>
    <row r="75" spans="1:2" s="240" customFormat="1">
      <c r="A75" s="239"/>
      <c r="B75" s="241"/>
    </row>
    <row r="76" spans="1:2" s="240" customFormat="1">
      <c r="A76" s="239"/>
      <c r="B76" s="241"/>
    </row>
    <row r="77" spans="1:2" s="240" customFormat="1">
      <c r="A77" s="239"/>
      <c r="B77" s="241"/>
    </row>
    <row r="78" spans="1:2" s="240" customFormat="1">
      <c r="A78" s="239"/>
      <c r="B78" s="241"/>
    </row>
    <row r="79" spans="1:2" s="240" customFormat="1">
      <c r="A79" s="239"/>
      <c r="B79" s="241"/>
    </row>
    <row r="80" spans="1:2" s="240" customFormat="1">
      <c r="A80" s="239"/>
      <c r="B80" s="241"/>
    </row>
    <row r="81" spans="1:2" s="240" customFormat="1">
      <c r="A81" s="239"/>
      <c r="B81" s="241"/>
    </row>
    <row r="82" spans="1:2" s="240" customFormat="1">
      <c r="A82" s="239"/>
      <c r="B82" s="241"/>
    </row>
    <row r="83" spans="1:2" s="240" customFormat="1">
      <c r="A83" s="239"/>
      <c r="B83" s="241"/>
    </row>
    <row r="84" spans="1:2" s="240" customFormat="1">
      <c r="A84" s="239"/>
      <c r="B84" s="241"/>
    </row>
    <row r="85" spans="1:2" s="240" customFormat="1">
      <c r="A85" s="239"/>
      <c r="B85" s="241"/>
    </row>
    <row r="86" spans="1:2" s="240" customFormat="1">
      <c r="A86" s="239"/>
      <c r="B86" s="241"/>
    </row>
    <row r="87" spans="1:2" s="240" customFormat="1">
      <c r="A87" s="239"/>
      <c r="B87" s="241"/>
    </row>
    <row r="88" spans="1:2" s="240" customFormat="1">
      <c r="A88" s="239"/>
      <c r="B88" s="241"/>
    </row>
    <row r="89" spans="1:2" s="240" customFormat="1">
      <c r="A89" s="239"/>
      <c r="B89" s="241"/>
    </row>
    <row r="90" spans="1:2" s="240" customFormat="1">
      <c r="A90" s="239"/>
      <c r="B90" s="241"/>
    </row>
    <row r="92" spans="1:2" ht="24">
      <c r="B92" s="23" t="s">
        <v>365</v>
      </c>
    </row>
    <row r="93" spans="1:2">
      <c r="A93" s="21" t="s">
        <v>255</v>
      </c>
      <c r="B93" s="22" t="s">
        <v>379</v>
      </c>
    </row>
    <row r="94" spans="1:2">
      <c r="A94" s="21" t="s">
        <v>255</v>
      </c>
      <c r="B94" s="22" t="s">
        <v>380</v>
      </c>
    </row>
    <row r="95" spans="1:2" ht="24">
      <c r="B95" s="23" t="s">
        <v>261</v>
      </c>
    </row>
    <row r="96" spans="1:2">
      <c r="A96" s="21" t="s">
        <v>255</v>
      </c>
      <c r="B96" s="22" t="s">
        <v>372</v>
      </c>
    </row>
    <row r="97" spans="1:2">
      <c r="A97" s="21" t="s">
        <v>255</v>
      </c>
      <c r="B97" s="22" t="s">
        <v>263</v>
      </c>
    </row>
    <row r="98" spans="1:2">
      <c r="A98" s="21" t="s">
        <v>255</v>
      </c>
      <c r="B98" s="22" t="s">
        <v>373</v>
      </c>
    </row>
    <row r="99" spans="1:2">
      <c r="A99" s="21" t="s">
        <v>255</v>
      </c>
      <c r="B99" s="22" t="s">
        <v>374</v>
      </c>
    </row>
    <row r="100" spans="1:2">
      <c r="A100" s="21" t="s">
        <v>255</v>
      </c>
      <c r="B100" s="22" t="s">
        <v>262</v>
      </c>
    </row>
    <row r="104" spans="1:2" ht="24">
      <c r="B104" s="243" t="s">
        <v>375</v>
      </c>
    </row>
    <row r="105" spans="1:2">
      <c r="A105" s="21" t="s">
        <v>376</v>
      </c>
      <c r="B105" s="22" t="s">
        <v>377</v>
      </c>
    </row>
  </sheetData>
  <sheetProtection algorithmName="SHA-512" hashValue="BByRdwdq/gUXk1LDDiL9qObobFdA2yQTKFaED1uABsyc5LXk8mApiQUKNFhgQYqIZKblDqSRhJ90Y6mNMAatrw==" saltValue="OqFXN0lEezT0J9cfMepu4Q==" spinCount="100000" sheet="1" objects="1" scenarios="1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30CB5-3938-FA45-BD48-1C834A0F12F1}">
  <sheetPr codeName="Sheet1"/>
  <dimension ref="A1:C375"/>
  <sheetViews>
    <sheetView topLeftCell="A343" zoomScale="110" zoomScaleNormal="110" workbookViewId="0">
      <selection activeCell="A364" sqref="A364"/>
    </sheetView>
    <sheetView topLeftCell="A151" workbookViewId="1">
      <selection activeCell="B37" sqref="B37"/>
    </sheetView>
  </sheetViews>
  <sheetFormatPr baseColWidth="10" defaultRowHeight="16"/>
  <cols>
    <col min="2" max="2" width="36.33203125" customWidth="1"/>
  </cols>
  <sheetData>
    <row r="1" spans="1:3">
      <c r="A1" s="27" t="s">
        <v>20</v>
      </c>
      <c r="B1" s="28" t="s">
        <v>21</v>
      </c>
      <c r="C1" s="29"/>
    </row>
    <row r="2" spans="1:3">
      <c r="A2" s="30">
        <v>1</v>
      </c>
      <c r="B2" s="31" t="s">
        <v>22</v>
      </c>
      <c r="C2" s="29"/>
    </row>
    <row r="3" spans="1:3">
      <c r="A3" s="30">
        <v>2</v>
      </c>
      <c r="B3" s="31" t="s">
        <v>23</v>
      </c>
      <c r="C3" s="29"/>
    </row>
    <row r="4" spans="1:3">
      <c r="A4" s="30">
        <v>3</v>
      </c>
      <c r="B4" s="31" t="s">
        <v>24</v>
      </c>
      <c r="C4" s="29"/>
    </row>
    <row r="5" spans="1:3">
      <c r="A5" s="30">
        <v>4</v>
      </c>
      <c r="B5" s="31" t="s">
        <v>25</v>
      </c>
      <c r="C5" s="29"/>
    </row>
    <row r="6" spans="1:3">
      <c r="A6" s="30">
        <v>5</v>
      </c>
      <c r="B6" s="31" t="s">
        <v>26</v>
      </c>
      <c r="C6" s="29"/>
    </row>
    <row r="7" spans="1:3">
      <c r="A7" s="30">
        <v>6</v>
      </c>
      <c r="B7" s="31" t="s">
        <v>27</v>
      </c>
      <c r="C7" s="29"/>
    </row>
    <row r="8" spans="1:3">
      <c r="A8" s="30">
        <v>7</v>
      </c>
      <c r="B8" s="31" t="s">
        <v>28</v>
      </c>
      <c r="C8" s="29"/>
    </row>
    <row r="9" spans="1:3">
      <c r="A9" s="30">
        <v>8</v>
      </c>
      <c r="B9" s="31" t="s">
        <v>29</v>
      </c>
      <c r="C9" s="29"/>
    </row>
    <row r="10" spans="1:3">
      <c r="A10" s="30">
        <v>9</v>
      </c>
      <c r="B10" s="31" t="s">
        <v>30</v>
      </c>
      <c r="C10" s="29"/>
    </row>
    <row r="11" spans="1:3">
      <c r="A11" s="30">
        <v>10</v>
      </c>
      <c r="B11" s="31" t="s">
        <v>31</v>
      </c>
      <c r="C11" s="29"/>
    </row>
    <row r="12" spans="1:3">
      <c r="A12" s="30">
        <v>11</v>
      </c>
      <c r="B12" s="31" t="s">
        <v>32</v>
      </c>
      <c r="C12" s="29"/>
    </row>
    <row r="13" spans="1:3">
      <c r="A13" s="30">
        <v>12</v>
      </c>
      <c r="B13" s="31" t="s">
        <v>33</v>
      </c>
      <c r="C13" s="29"/>
    </row>
    <row r="14" spans="1:3">
      <c r="A14" s="30">
        <v>13</v>
      </c>
      <c r="B14" s="31" t="s">
        <v>34</v>
      </c>
      <c r="C14" s="29"/>
    </row>
    <row r="15" spans="1:3">
      <c r="A15" s="30">
        <v>14</v>
      </c>
      <c r="B15" s="31" t="s">
        <v>35</v>
      </c>
      <c r="C15" s="29"/>
    </row>
    <row r="16" spans="1:3">
      <c r="A16" s="30">
        <v>15</v>
      </c>
      <c r="B16" s="31" t="s">
        <v>36</v>
      </c>
      <c r="C16" s="29"/>
    </row>
    <row r="17" spans="1:3">
      <c r="A17" s="30">
        <v>16</v>
      </c>
      <c r="B17" s="31" t="s">
        <v>37</v>
      </c>
      <c r="C17" s="29"/>
    </row>
    <row r="18" spans="1:3">
      <c r="A18" s="30">
        <v>17</v>
      </c>
      <c r="B18" s="31" t="s">
        <v>38</v>
      </c>
      <c r="C18" s="29"/>
    </row>
    <row r="19" spans="1:3">
      <c r="A19" s="30">
        <v>18</v>
      </c>
      <c r="B19" s="31" t="s">
        <v>39</v>
      </c>
      <c r="C19" s="29"/>
    </row>
    <row r="20" spans="1:3">
      <c r="A20" s="30">
        <v>19</v>
      </c>
      <c r="B20" s="31" t="s">
        <v>40</v>
      </c>
      <c r="C20" s="29"/>
    </row>
    <row r="21" spans="1:3">
      <c r="A21" s="30">
        <v>20</v>
      </c>
      <c r="B21" s="31" t="s">
        <v>41</v>
      </c>
      <c r="C21" s="29"/>
    </row>
    <row r="22" spans="1:3">
      <c r="A22" s="30">
        <v>21</v>
      </c>
      <c r="B22" s="31" t="s">
        <v>42</v>
      </c>
      <c r="C22" s="29"/>
    </row>
    <row r="23" spans="1:3">
      <c r="A23" s="30">
        <v>22</v>
      </c>
      <c r="B23" s="31" t="s">
        <v>43</v>
      </c>
      <c r="C23" s="29"/>
    </row>
    <row r="24" spans="1:3">
      <c r="A24" s="30">
        <v>23</v>
      </c>
      <c r="B24" s="31" t="s">
        <v>44</v>
      </c>
      <c r="C24" s="29"/>
    </row>
    <row r="25" spans="1:3">
      <c r="A25" s="30">
        <v>24</v>
      </c>
      <c r="B25" s="31" t="s">
        <v>45</v>
      </c>
      <c r="C25" s="29"/>
    </row>
    <row r="26" spans="1:3">
      <c r="A26" s="30">
        <v>25</v>
      </c>
      <c r="B26" s="31" t="s">
        <v>46</v>
      </c>
      <c r="C26" s="29"/>
    </row>
    <row r="27" spans="1:3">
      <c r="A27" s="30">
        <v>26</v>
      </c>
      <c r="B27" s="31" t="s">
        <v>47</v>
      </c>
      <c r="C27" s="29"/>
    </row>
    <row r="28" spans="1:3">
      <c r="A28" s="30">
        <v>27</v>
      </c>
      <c r="B28" s="31" t="s">
        <v>48</v>
      </c>
      <c r="C28" s="29"/>
    </row>
    <row r="29" spans="1:3">
      <c r="A29" s="30">
        <v>28</v>
      </c>
      <c r="B29" s="31" t="s">
        <v>49</v>
      </c>
      <c r="C29" s="29"/>
    </row>
    <row r="30" spans="1:3">
      <c r="A30" s="30">
        <v>29</v>
      </c>
      <c r="B30" s="31" t="s">
        <v>50</v>
      </c>
      <c r="C30" s="29"/>
    </row>
    <row r="31" spans="1:3">
      <c r="A31" s="30">
        <v>30</v>
      </c>
      <c r="B31" s="31" t="s">
        <v>51</v>
      </c>
      <c r="C31" s="29"/>
    </row>
    <row r="32" spans="1:3">
      <c r="A32" s="30">
        <v>31</v>
      </c>
      <c r="B32" s="31" t="s">
        <v>52</v>
      </c>
      <c r="C32" s="29"/>
    </row>
    <row r="33" spans="1:3">
      <c r="A33" s="30">
        <v>32</v>
      </c>
      <c r="B33" s="31" t="s">
        <v>53</v>
      </c>
      <c r="C33" s="29"/>
    </row>
    <row r="34" spans="1:3">
      <c r="A34" s="30">
        <v>33</v>
      </c>
      <c r="B34" s="31" t="s">
        <v>54</v>
      </c>
      <c r="C34" s="29"/>
    </row>
    <row r="35" spans="1:3">
      <c r="A35" s="30">
        <v>34</v>
      </c>
      <c r="B35" s="31" t="s">
        <v>55</v>
      </c>
      <c r="C35" s="29"/>
    </row>
    <row r="36" spans="1:3">
      <c r="A36" s="30">
        <v>35</v>
      </c>
      <c r="B36" s="31" t="s">
        <v>56</v>
      </c>
      <c r="C36" s="29"/>
    </row>
    <row r="37" spans="1:3">
      <c r="A37" s="30">
        <v>36</v>
      </c>
      <c r="B37" s="31" t="s">
        <v>57</v>
      </c>
      <c r="C37" s="29"/>
    </row>
    <row r="38" spans="1:3">
      <c r="A38" s="30">
        <v>37</v>
      </c>
      <c r="B38" s="31" t="s">
        <v>58</v>
      </c>
      <c r="C38" s="29"/>
    </row>
    <row r="39" spans="1:3">
      <c r="A39" s="30">
        <v>38</v>
      </c>
      <c r="B39" s="31" t="s">
        <v>59</v>
      </c>
      <c r="C39" s="29"/>
    </row>
    <row r="40" spans="1:3">
      <c r="A40" s="30">
        <v>39</v>
      </c>
      <c r="B40" s="31" t="s">
        <v>60</v>
      </c>
      <c r="C40" s="29"/>
    </row>
    <row r="41" spans="1:3">
      <c r="A41" s="30">
        <v>40</v>
      </c>
      <c r="B41" s="31" t="s">
        <v>61</v>
      </c>
      <c r="C41" s="29"/>
    </row>
    <row r="42" spans="1:3">
      <c r="A42" s="30">
        <v>41</v>
      </c>
      <c r="B42" s="31" t="s">
        <v>62</v>
      </c>
      <c r="C42" s="29"/>
    </row>
    <row r="43" spans="1:3">
      <c r="A43" s="30">
        <v>42</v>
      </c>
      <c r="B43" s="31" t="s">
        <v>63</v>
      </c>
      <c r="C43" s="29"/>
    </row>
    <row r="44" spans="1:3">
      <c r="A44" s="30">
        <v>43</v>
      </c>
      <c r="B44" s="31" t="s">
        <v>64</v>
      </c>
      <c r="C44" s="29"/>
    </row>
    <row r="45" spans="1:3">
      <c r="A45" s="30">
        <v>44</v>
      </c>
      <c r="B45" s="31" t="s">
        <v>65</v>
      </c>
      <c r="C45" s="29"/>
    </row>
    <row r="46" spans="1:3">
      <c r="A46" s="30">
        <v>45</v>
      </c>
      <c r="B46" s="31" t="s">
        <v>66</v>
      </c>
      <c r="C46" s="29"/>
    </row>
    <row r="47" spans="1:3">
      <c r="A47" s="30">
        <v>46</v>
      </c>
      <c r="B47" s="31" t="s">
        <v>66</v>
      </c>
      <c r="C47" s="29"/>
    </row>
    <row r="48" spans="1:3">
      <c r="A48" s="30">
        <v>47</v>
      </c>
      <c r="B48" s="31" t="s">
        <v>67</v>
      </c>
      <c r="C48" s="29"/>
    </row>
    <row r="49" spans="1:3">
      <c r="A49" s="30">
        <v>48</v>
      </c>
      <c r="B49" s="31" t="s">
        <v>68</v>
      </c>
      <c r="C49" s="29"/>
    </row>
    <row r="50" spans="1:3">
      <c r="A50" s="30">
        <v>49</v>
      </c>
      <c r="B50" s="31" t="s">
        <v>68</v>
      </c>
      <c r="C50" s="29"/>
    </row>
    <row r="51" spans="1:3">
      <c r="A51" s="30">
        <v>50</v>
      </c>
      <c r="B51" s="31"/>
      <c r="C51" s="29"/>
    </row>
    <row r="52" spans="1:3">
      <c r="A52" s="30">
        <v>51</v>
      </c>
      <c r="B52" s="31" t="s">
        <v>22</v>
      </c>
      <c r="C52" s="29"/>
    </row>
    <row r="53" spans="1:3">
      <c r="A53" s="30">
        <v>52</v>
      </c>
      <c r="B53" s="31" t="s">
        <v>23</v>
      </c>
      <c r="C53" s="29"/>
    </row>
    <row r="54" spans="1:3">
      <c r="A54" s="30">
        <v>53</v>
      </c>
      <c r="B54" s="31" t="s">
        <v>24</v>
      </c>
      <c r="C54" s="29"/>
    </row>
    <row r="55" spans="1:3">
      <c r="A55" s="30">
        <v>54</v>
      </c>
      <c r="B55" s="31" t="s">
        <v>25</v>
      </c>
      <c r="C55" s="29"/>
    </row>
    <row r="56" spans="1:3">
      <c r="A56" s="30">
        <v>55</v>
      </c>
      <c r="B56" s="31" t="s">
        <v>26</v>
      </c>
      <c r="C56" s="29"/>
    </row>
    <row r="57" spans="1:3">
      <c r="A57" s="30">
        <v>56</v>
      </c>
      <c r="B57" s="31" t="s">
        <v>27</v>
      </c>
      <c r="C57" s="29"/>
    </row>
    <row r="58" spans="1:3">
      <c r="A58" s="30">
        <v>57</v>
      </c>
      <c r="B58" s="31" t="s">
        <v>28</v>
      </c>
      <c r="C58" s="29"/>
    </row>
    <row r="59" spans="1:3">
      <c r="A59" s="30">
        <v>58</v>
      </c>
      <c r="B59" s="31" t="s">
        <v>29</v>
      </c>
      <c r="C59" s="29"/>
    </row>
    <row r="60" spans="1:3">
      <c r="A60" s="30">
        <v>59</v>
      </c>
      <c r="B60" s="31" t="s">
        <v>69</v>
      </c>
      <c r="C60" s="29"/>
    </row>
    <row r="61" spans="1:3">
      <c r="A61" s="30">
        <v>60</v>
      </c>
      <c r="B61" s="31" t="s">
        <v>31</v>
      </c>
      <c r="C61" s="29"/>
    </row>
    <row r="62" spans="1:3">
      <c r="A62" s="30">
        <v>61</v>
      </c>
      <c r="B62" s="31" t="s">
        <v>32</v>
      </c>
      <c r="C62" s="29"/>
    </row>
    <row r="63" spans="1:3">
      <c r="A63" s="30">
        <v>62</v>
      </c>
      <c r="B63" s="31" t="s">
        <v>33</v>
      </c>
      <c r="C63" s="29"/>
    </row>
    <row r="64" spans="1:3">
      <c r="A64" s="30">
        <v>63</v>
      </c>
      <c r="B64" s="31" t="s">
        <v>34</v>
      </c>
      <c r="C64" s="29"/>
    </row>
    <row r="65" spans="1:3">
      <c r="A65" s="30">
        <v>64</v>
      </c>
      <c r="B65" s="31" t="s">
        <v>70</v>
      </c>
      <c r="C65" s="29"/>
    </row>
    <row r="66" spans="1:3">
      <c r="A66" s="30">
        <v>65</v>
      </c>
      <c r="B66" s="31" t="s">
        <v>36</v>
      </c>
      <c r="C66" s="29"/>
    </row>
    <row r="67" spans="1:3">
      <c r="A67" s="30">
        <v>66</v>
      </c>
      <c r="B67" s="31" t="s">
        <v>37</v>
      </c>
      <c r="C67" s="29"/>
    </row>
    <row r="68" spans="1:3">
      <c r="A68" s="30">
        <v>67</v>
      </c>
      <c r="B68" s="31" t="s">
        <v>38</v>
      </c>
      <c r="C68" s="29"/>
    </row>
    <row r="69" spans="1:3">
      <c r="A69" s="30">
        <v>68</v>
      </c>
      <c r="B69" s="31" t="s">
        <v>39</v>
      </c>
      <c r="C69" s="29"/>
    </row>
    <row r="70" spans="1:3">
      <c r="A70" s="30">
        <v>69</v>
      </c>
      <c r="B70" s="31" t="s">
        <v>71</v>
      </c>
      <c r="C70" s="29"/>
    </row>
    <row r="71" spans="1:3">
      <c r="A71" s="30">
        <v>70</v>
      </c>
      <c r="B71" s="31" t="s">
        <v>72</v>
      </c>
      <c r="C71" s="29"/>
    </row>
    <row r="72" spans="1:3">
      <c r="A72" s="30">
        <v>71</v>
      </c>
      <c r="B72" s="31" t="s">
        <v>42</v>
      </c>
      <c r="C72" s="29"/>
    </row>
    <row r="73" spans="1:3">
      <c r="A73" s="30">
        <v>72</v>
      </c>
      <c r="B73" s="31" t="s">
        <v>43</v>
      </c>
      <c r="C73" s="29"/>
    </row>
    <row r="74" spans="1:3">
      <c r="A74" s="30">
        <v>73</v>
      </c>
      <c r="B74" s="31" t="s">
        <v>73</v>
      </c>
      <c r="C74" s="29"/>
    </row>
    <row r="75" spans="1:3">
      <c r="A75" s="30">
        <v>74</v>
      </c>
      <c r="B75" s="31" t="s">
        <v>74</v>
      </c>
      <c r="C75" s="29"/>
    </row>
    <row r="76" spans="1:3">
      <c r="A76" s="30">
        <v>75</v>
      </c>
      <c r="B76" s="31" t="s">
        <v>46</v>
      </c>
      <c r="C76" s="29"/>
    </row>
    <row r="77" spans="1:3">
      <c r="A77" s="30">
        <v>76</v>
      </c>
      <c r="B77" s="31" t="s">
        <v>47</v>
      </c>
      <c r="C77" s="29"/>
    </row>
    <row r="78" spans="1:3">
      <c r="A78" s="30">
        <v>77</v>
      </c>
      <c r="B78" s="31" t="s">
        <v>48</v>
      </c>
      <c r="C78" s="29"/>
    </row>
    <row r="79" spans="1:3">
      <c r="A79" s="30">
        <v>78</v>
      </c>
      <c r="B79" s="31" t="s">
        <v>49</v>
      </c>
      <c r="C79" s="29"/>
    </row>
    <row r="80" spans="1:3">
      <c r="A80" s="30">
        <v>79</v>
      </c>
      <c r="B80" s="31" t="s">
        <v>75</v>
      </c>
      <c r="C80" s="29"/>
    </row>
    <row r="81" spans="1:3">
      <c r="A81" s="30">
        <v>80</v>
      </c>
      <c r="B81" s="31" t="s">
        <v>51</v>
      </c>
      <c r="C81" s="29"/>
    </row>
    <row r="82" spans="1:3">
      <c r="A82" s="30">
        <v>81</v>
      </c>
      <c r="B82" s="31" t="s">
        <v>52</v>
      </c>
      <c r="C82" s="29"/>
    </row>
    <row r="83" spans="1:3">
      <c r="A83" s="30">
        <v>82</v>
      </c>
      <c r="B83" s="31" t="s">
        <v>76</v>
      </c>
      <c r="C83" s="29"/>
    </row>
    <row r="84" spans="1:3">
      <c r="A84" s="30">
        <v>83</v>
      </c>
      <c r="B84" s="31" t="s">
        <v>54</v>
      </c>
      <c r="C84" s="29"/>
    </row>
    <row r="85" spans="1:3">
      <c r="A85" s="30">
        <v>84</v>
      </c>
      <c r="B85" s="31" t="s">
        <v>50</v>
      </c>
      <c r="C85" s="29"/>
    </row>
    <row r="86" spans="1:3">
      <c r="A86" s="30">
        <v>85</v>
      </c>
      <c r="B86" s="31" t="s">
        <v>56</v>
      </c>
      <c r="C86" s="29"/>
    </row>
    <row r="87" spans="1:3">
      <c r="A87" s="30">
        <v>86</v>
      </c>
      <c r="B87" s="31" t="s">
        <v>57</v>
      </c>
      <c r="C87" s="29"/>
    </row>
    <row r="88" spans="1:3">
      <c r="A88" s="30">
        <v>87</v>
      </c>
      <c r="B88" s="31" t="s">
        <v>58</v>
      </c>
      <c r="C88" s="29"/>
    </row>
    <row r="89" spans="1:3">
      <c r="A89" s="30">
        <v>88</v>
      </c>
      <c r="B89" s="31" t="s">
        <v>59</v>
      </c>
      <c r="C89" s="29"/>
    </row>
    <row r="90" spans="1:3">
      <c r="A90" s="30">
        <v>89</v>
      </c>
      <c r="B90" s="31" t="s">
        <v>60</v>
      </c>
      <c r="C90" s="29"/>
    </row>
    <row r="91" spans="1:3">
      <c r="A91" s="30">
        <v>90</v>
      </c>
      <c r="B91" s="31" t="s">
        <v>61</v>
      </c>
      <c r="C91" s="29"/>
    </row>
    <row r="92" spans="1:3">
      <c r="A92" s="30">
        <v>91</v>
      </c>
      <c r="B92" s="31" t="s">
        <v>77</v>
      </c>
      <c r="C92" s="29"/>
    </row>
    <row r="93" spans="1:3">
      <c r="A93" s="30">
        <v>92</v>
      </c>
      <c r="B93" s="31" t="s">
        <v>62</v>
      </c>
      <c r="C93" s="29"/>
    </row>
    <row r="94" spans="1:3">
      <c r="A94" s="30">
        <v>93</v>
      </c>
      <c r="B94" s="31" t="s">
        <v>63</v>
      </c>
      <c r="C94" s="29"/>
    </row>
    <row r="95" spans="1:3">
      <c r="A95" s="30">
        <v>94</v>
      </c>
      <c r="B95" s="31" t="s">
        <v>78</v>
      </c>
      <c r="C95" s="29"/>
    </row>
    <row r="96" spans="1:3">
      <c r="A96" s="30">
        <v>95</v>
      </c>
      <c r="B96" s="31" t="s">
        <v>66</v>
      </c>
      <c r="C96" s="29"/>
    </row>
    <row r="97" spans="1:3">
      <c r="A97" s="30">
        <v>96</v>
      </c>
      <c r="B97" s="31" t="s">
        <v>66</v>
      </c>
      <c r="C97" s="29"/>
    </row>
    <row r="98" spans="1:3">
      <c r="A98" s="30">
        <v>97</v>
      </c>
      <c r="B98" s="31" t="s">
        <v>67</v>
      </c>
      <c r="C98" s="29"/>
    </row>
    <row r="99" spans="1:3">
      <c r="A99" s="30">
        <v>98</v>
      </c>
      <c r="B99" s="31" t="s">
        <v>68</v>
      </c>
      <c r="C99" s="29"/>
    </row>
    <row r="100" spans="1:3">
      <c r="A100" s="30">
        <v>99</v>
      </c>
      <c r="B100" s="31" t="s">
        <v>68</v>
      </c>
      <c r="C100" s="29"/>
    </row>
    <row r="101" spans="1:3">
      <c r="A101" s="30">
        <v>100</v>
      </c>
      <c r="B101" s="31" t="s">
        <v>79</v>
      </c>
      <c r="C101" s="29"/>
    </row>
    <row r="102" spans="1:3">
      <c r="A102" s="32" t="s">
        <v>80</v>
      </c>
      <c r="B102" s="33" t="s">
        <v>81</v>
      </c>
      <c r="C102" s="29"/>
    </row>
    <row r="103" spans="1:3">
      <c r="A103" s="30">
        <v>101</v>
      </c>
      <c r="B103" s="31" t="s">
        <v>82</v>
      </c>
      <c r="C103" s="29"/>
    </row>
    <row r="104" spans="1:3">
      <c r="A104" s="30">
        <v>102</v>
      </c>
      <c r="B104" s="31" t="s">
        <v>280</v>
      </c>
      <c r="C104" s="29"/>
    </row>
    <row r="105" spans="1:3">
      <c r="A105" s="30">
        <v>103</v>
      </c>
      <c r="B105" s="31" t="s">
        <v>83</v>
      </c>
      <c r="C105" s="29"/>
    </row>
    <row r="106" spans="1:3">
      <c r="A106" s="30">
        <v>104</v>
      </c>
      <c r="B106" s="31" t="s">
        <v>84</v>
      </c>
      <c r="C106" s="29"/>
    </row>
    <row r="107" spans="1:3">
      <c r="A107" s="30">
        <v>105</v>
      </c>
      <c r="B107" s="31" t="s">
        <v>85</v>
      </c>
      <c r="C107" s="29"/>
    </row>
    <row r="108" spans="1:3">
      <c r="A108" s="30">
        <v>106</v>
      </c>
      <c r="B108" s="31" t="s">
        <v>86</v>
      </c>
      <c r="C108" s="29"/>
    </row>
    <row r="109" spans="1:3">
      <c r="A109" s="30">
        <v>107</v>
      </c>
      <c r="B109" s="31" t="s">
        <v>87</v>
      </c>
      <c r="C109" s="29"/>
    </row>
    <row r="110" spans="1:3">
      <c r="A110" s="30">
        <v>108</v>
      </c>
      <c r="B110" s="31" t="s">
        <v>88</v>
      </c>
      <c r="C110" s="29"/>
    </row>
    <row r="111" spans="1:3">
      <c r="A111" s="30">
        <v>109</v>
      </c>
      <c r="B111" s="31" t="s">
        <v>89</v>
      </c>
      <c r="C111" s="29"/>
    </row>
    <row r="112" spans="1:3">
      <c r="A112" s="30">
        <v>110</v>
      </c>
      <c r="B112" s="31" t="s">
        <v>90</v>
      </c>
      <c r="C112" s="29"/>
    </row>
    <row r="113" spans="1:3">
      <c r="A113" s="30">
        <v>111</v>
      </c>
      <c r="B113" s="31" t="s">
        <v>91</v>
      </c>
      <c r="C113" s="29"/>
    </row>
    <row r="114" spans="1:3">
      <c r="A114" s="30">
        <v>112</v>
      </c>
      <c r="B114" s="31" t="s">
        <v>92</v>
      </c>
      <c r="C114" s="29"/>
    </row>
    <row r="115" spans="1:3">
      <c r="A115" s="30">
        <v>113</v>
      </c>
      <c r="B115" s="31" t="s">
        <v>93</v>
      </c>
      <c r="C115" s="29"/>
    </row>
    <row r="116" spans="1:3">
      <c r="A116" s="32" t="s">
        <v>94</v>
      </c>
      <c r="B116" s="28" t="s">
        <v>95</v>
      </c>
      <c r="C116" s="29"/>
    </row>
    <row r="117" spans="1:3">
      <c r="A117" s="30">
        <v>114</v>
      </c>
      <c r="B117" s="31" t="s">
        <v>96</v>
      </c>
      <c r="C117" s="29"/>
    </row>
    <row r="118" spans="1:3">
      <c r="A118" s="30">
        <v>115</v>
      </c>
      <c r="B118" s="31" t="s">
        <v>97</v>
      </c>
      <c r="C118" s="29"/>
    </row>
    <row r="119" spans="1:3">
      <c r="A119" s="30">
        <v>116</v>
      </c>
      <c r="B119" s="31" t="s">
        <v>98</v>
      </c>
      <c r="C119" s="29"/>
    </row>
    <row r="120" spans="1:3">
      <c r="A120" s="30">
        <v>117</v>
      </c>
      <c r="B120" s="31" t="s">
        <v>99</v>
      </c>
      <c r="C120" s="29"/>
    </row>
    <row r="121" spans="1:3">
      <c r="A121" s="30">
        <v>118</v>
      </c>
      <c r="B121" s="31" t="s">
        <v>100</v>
      </c>
      <c r="C121" s="29"/>
    </row>
    <row r="122" spans="1:3">
      <c r="A122" s="30">
        <v>119</v>
      </c>
      <c r="B122" s="31" t="s">
        <v>101</v>
      </c>
      <c r="C122" s="29"/>
    </row>
    <row r="123" spans="1:3">
      <c r="A123" s="30">
        <v>120</v>
      </c>
      <c r="B123" s="31" t="s">
        <v>102</v>
      </c>
      <c r="C123" s="29"/>
    </row>
    <row r="124" spans="1:3">
      <c r="A124" s="30">
        <v>121</v>
      </c>
      <c r="B124" s="31" t="s">
        <v>103</v>
      </c>
      <c r="C124" s="29"/>
    </row>
    <row r="125" spans="1:3">
      <c r="A125" s="30">
        <v>122</v>
      </c>
      <c r="B125" s="31" t="s">
        <v>104</v>
      </c>
      <c r="C125" s="29"/>
    </row>
    <row r="126" spans="1:3">
      <c r="A126" s="30">
        <v>123</v>
      </c>
      <c r="B126" s="31" t="s">
        <v>105</v>
      </c>
      <c r="C126" s="29"/>
    </row>
    <row r="127" spans="1:3">
      <c r="A127" s="30">
        <v>124</v>
      </c>
      <c r="B127" s="31" t="s">
        <v>106</v>
      </c>
      <c r="C127" s="29"/>
    </row>
    <row r="128" spans="1:3">
      <c r="A128" s="30">
        <v>125</v>
      </c>
      <c r="B128" s="31" t="s">
        <v>107</v>
      </c>
      <c r="C128" s="29"/>
    </row>
    <row r="129" spans="1:3">
      <c r="A129" s="30">
        <v>126</v>
      </c>
      <c r="B129" s="31" t="s">
        <v>108</v>
      </c>
      <c r="C129" s="29"/>
    </row>
    <row r="130" spans="1:3">
      <c r="A130" s="30">
        <v>127</v>
      </c>
      <c r="B130" s="31" t="s">
        <v>109</v>
      </c>
      <c r="C130" s="29"/>
    </row>
    <row r="131" spans="1:3">
      <c r="A131" s="30">
        <v>128</v>
      </c>
      <c r="B131" s="31" t="s">
        <v>281</v>
      </c>
      <c r="C131" s="29"/>
    </row>
    <row r="132" spans="1:3">
      <c r="A132" s="30">
        <v>129</v>
      </c>
      <c r="B132" s="31" t="s">
        <v>110</v>
      </c>
      <c r="C132" s="29"/>
    </row>
    <row r="133" spans="1:3">
      <c r="A133" s="30">
        <v>130</v>
      </c>
      <c r="B133" s="31" t="s">
        <v>111</v>
      </c>
      <c r="C133" s="29"/>
    </row>
    <row r="134" spans="1:3">
      <c r="A134" s="30">
        <v>131</v>
      </c>
      <c r="B134" s="31" t="s">
        <v>112</v>
      </c>
      <c r="C134" s="29"/>
    </row>
    <row r="135" spans="1:3">
      <c r="A135" s="30">
        <v>132</v>
      </c>
      <c r="B135" s="31" t="s">
        <v>113</v>
      </c>
      <c r="C135" s="29"/>
    </row>
    <row r="136" spans="1:3">
      <c r="A136" s="30">
        <v>133</v>
      </c>
      <c r="B136" s="31" t="s">
        <v>282</v>
      </c>
      <c r="C136" s="29"/>
    </row>
    <row r="137" spans="1:3">
      <c r="A137" s="30">
        <v>134</v>
      </c>
      <c r="B137" s="31" t="s">
        <v>114</v>
      </c>
      <c r="C137" s="29"/>
    </row>
    <row r="138" spans="1:3">
      <c r="A138" s="30">
        <v>135</v>
      </c>
      <c r="B138" s="31" t="s">
        <v>115</v>
      </c>
      <c r="C138" s="29"/>
    </row>
    <row r="139" spans="1:3">
      <c r="A139" s="30">
        <v>136</v>
      </c>
      <c r="B139" s="31" t="s">
        <v>116</v>
      </c>
      <c r="C139" s="29"/>
    </row>
    <row r="140" spans="1:3">
      <c r="A140" s="30">
        <v>137</v>
      </c>
      <c r="B140" s="31" t="s">
        <v>117</v>
      </c>
      <c r="C140" s="29"/>
    </row>
    <row r="141" spans="1:3">
      <c r="A141" s="30">
        <v>138</v>
      </c>
      <c r="B141" s="31" t="s">
        <v>118</v>
      </c>
      <c r="C141" s="29"/>
    </row>
    <row r="142" spans="1:3">
      <c r="A142" s="30">
        <v>139</v>
      </c>
      <c r="B142" s="31" t="s">
        <v>63</v>
      </c>
      <c r="C142" s="29"/>
    </row>
    <row r="143" spans="1:3">
      <c r="A143" s="32" t="s">
        <v>119</v>
      </c>
      <c r="B143" s="28" t="s">
        <v>120</v>
      </c>
      <c r="C143" s="29"/>
    </row>
    <row r="144" spans="1:3">
      <c r="A144" s="30">
        <v>140</v>
      </c>
      <c r="B144" s="31" t="s">
        <v>121</v>
      </c>
      <c r="C144" s="29"/>
    </row>
    <row r="145" spans="1:3">
      <c r="A145" s="30">
        <v>141</v>
      </c>
      <c r="B145" s="31" t="s">
        <v>122</v>
      </c>
      <c r="C145" s="29"/>
    </row>
    <row r="146" spans="1:3">
      <c r="A146" s="30">
        <v>142</v>
      </c>
      <c r="B146" s="31" t="s">
        <v>123</v>
      </c>
      <c r="C146" s="29"/>
    </row>
    <row r="147" spans="1:3">
      <c r="A147" s="30">
        <v>143</v>
      </c>
      <c r="B147" s="31" t="s">
        <v>123</v>
      </c>
      <c r="C147" s="29"/>
    </row>
    <row r="148" spans="1:3">
      <c r="A148" s="30">
        <v>144</v>
      </c>
      <c r="B148" s="31" t="s">
        <v>123</v>
      </c>
      <c r="C148" s="29"/>
    </row>
    <row r="149" spans="1:3">
      <c r="A149" s="30">
        <v>145</v>
      </c>
      <c r="B149" s="31" t="s">
        <v>124</v>
      </c>
      <c r="C149" s="29"/>
    </row>
    <row r="150" spans="1:3">
      <c r="A150" s="30">
        <v>146</v>
      </c>
      <c r="B150" s="31" t="s">
        <v>124</v>
      </c>
      <c r="C150" s="29"/>
    </row>
    <row r="151" spans="1:3">
      <c r="A151" s="30">
        <v>147</v>
      </c>
      <c r="B151" s="31" t="s">
        <v>125</v>
      </c>
      <c r="C151" s="29"/>
    </row>
    <row r="152" spans="1:3">
      <c r="A152" s="30">
        <v>148</v>
      </c>
      <c r="B152" s="31" t="s">
        <v>126</v>
      </c>
      <c r="C152" s="29"/>
    </row>
    <row r="153" spans="1:3">
      <c r="A153" s="30">
        <v>149</v>
      </c>
      <c r="B153" s="31" t="s">
        <v>127</v>
      </c>
      <c r="C153" s="29"/>
    </row>
    <row r="154" spans="1:3">
      <c r="A154" s="30">
        <v>150</v>
      </c>
      <c r="B154" s="31"/>
      <c r="C154" s="29"/>
    </row>
    <row r="155" spans="1:3">
      <c r="A155" s="32" t="s">
        <v>128</v>
      </c>
      <c r="B155" s="33" t="s">
        <v>129</v>
      </c>
      <c r="C155" s="29"/>
    </row>
    <row r="156" spans="1:3">
      <c r="A156" s="30">
        <v>151</v>
      </c>
      <c r="B156" s="31" t="s">
        <v>130</v>
      </c>
      <c r="C156" s="29"/>
    </row>
    <row r="157" spans="1:3">
      <c r="A157" s="30">
        <v>152</v>
      </c>
      <c r="B157" s="31" t="s">
        <v>131</v>
      </c>
      <c r="C157" s="29"/>
    </row>
    <row r="158" spans="1:3">
      <c r="A158" s="30">
        <v>153</v>
      </c>
      <c r="B158" s="31" t="s">
        <v>132</v>
      </c>
      <c r="C158" s="29"/>
    </row>
    <row r="159" spans="1:3">
      <c r="A159" s="30">
        <v>154</v>
      </c>
      <c r="B159" s="31" t="s">
        <v>133</v>
      </c>
      <c r="C159" s="29"/>
    </row>
    <row r="160" spans="1:3">
      <c r="A160" s="30">
        <v>155</v>
      </c>
      <c r="B160" s="31" t="s">
        <v>134</v>
      </c>
      <c r="C160" s="29"/>
    </row>
    <row r="161" spans="1:3">
      <c r="A161" s="30">
        <v>156</v>
      </c>
      <c r="B161" s="31" t="s">
        <v>135</v>
      </c>
      <c r="C161" s="29"/>
    </row>
    <row r="162" spans="1:3">
      <c r="A162" s="30">
        <v>157</v>
      </c>
      <c r="B162" s="31" t="s">
        <v>136</v>
      </c>
      <c r="C162" s="29"/>
    </row>
    <row r="163" spans="1:3">
      <c r="A163" s="30">
        <v>158</v>
      </c>
      <c r="B163" s="31" t="s">
        <v>137</v>
      </c>
      <c r="C163" s="29"/>
    </row>
    <row r="164" spans="1:3">
      <c r="A164" s="30">
        <v>159</v>
      </c>
      <c r="B164" s="31" t="s">
        <v>138</v>
      </c>
      <c r="C164" s="29"/>
    </row>
    <row r="165" spans="1:3">
      <c r="A165" s="30">
        <v>160</v>
      </c>
      <c r="B165" s="31" t="s">
        <v>139</v>
      </c>
      <c r="C165" s="29"/>
    </row>
    <row r="166" spans="1:3">
      <c r="A166" s="30">
        <v>161</v>
      </c>
      <c r="B166" s="31" t="s">
        <v>140</v>
      </c>
      <c r="C166" s="29"/>
    </row>
    <row r="167" spans="1:3">
      <c r="A167" s="30">
        <v>162</v>
      </c>
      <c r="B167" s="31" t="s">
        <v>141</v>
      </c>
      <c r="C167" s="29"/>
    </row>
    <row r="168" spans="1:3">
      <c r="A168" s="30">
        <v>163</v>
      </c>
      <c r="B168" s="31"/>
      <c r="C168" s="29"/>
    </row>
    <row r="169" spans="1:3">
      <c r="A169" s="30">
        <v>164</v>
      </c>
      <c r="B169" s="31"/>
      <c r="C169" s="29"/>
    </row>
    <row r="170" spans="1:3">
      <c r="A170" s="30">
        <v>165</v>
      </c>
      <c r="B170" s="31"/>
      <c r="C170" s="29"/>
    </row>
    <row r="171" spans="1:3">
      <c r="A171" s="30">
        <v>166</v>
      </c>
      <c r="B171" s="31"/>
      <c r="C171" s="29"/>
    </row>
    <row r="172" spans="1:3">
      <c r="A172" s="30">
        <v>167</v>
      </c>
      <c r="B172" s="31"/>
      <c r="C172" s="29"/>
    </row>
    <row r="173" spans="1:3">
      <c r="A173" s="32" t="s">
        <v>142</v>
      </c>
      <c r="B173" s="33" t="s">
        <v>143</v>
      </c>
      <c r="C173" s="29"/>
    </row>
    <row r="174" spans="1:3">
      <c r="A174" s="30">
        <v>168</v>
      </c>
      <c r="B174" s="31" t="s">
        <v>144</v>
      </c>
      <c r="C174" s="29"/>
    </row>
    <row r="175" spans="1:3">
      <c r="A175" s="30">
        <v>169</v>
      </c>
      <c r="B175" s="31" t="s">
        <v>145</v>
      </c>
      <c r="C175" s="29"/>
    </row>
    <row r="176" spans="1:3">
      <c r="A176" s="30">
        <v>170</v>
      </c>
      <c r="B176" s="31" t="s">
        <v>146</v>
      </c>
      <c r="C176" s="29"/>
    </row>
    <row r="177" spans="1:3">
      <c r="A177" s="30">
        <v>171</v>
      </c>
      <c r="B177" s="31" t="s">
        <v>147</v>
      </c>
      <c r="C177" s="29"/>
    </row>
    <row r="178" spans="1:3">
      <c r="A178" s="30">
        <v>172</v>
      </c>
      <c r="B178" s="31" t="s">
        <v>148</v>
      </c>
      <c r="C178" s="29"/>
    </row>
    <row r="179" spans="1:3">
      <c r="A179" s="30">
        <v>173</v>
      </c>
      <c r="B179" s="31" t="s">
        <v>149</v>
      </c>
      <c r="C179" s="29"/>
    </row>
    <row r="180" spans="1:3">
      <c r="A180" s="30">
        <v>174</v>
      </c>
      <c r="B180" s="31" t="s">
        <v>149</v>
      </c>
      <c r="C180" s="29"/>
    </row>
    <row r="181" spans="1:3">
      <c r="A181" s="30">
        <v>175</v>
      </c>
      <c r="B181" s="31" t="s">
        <v>150</v>
      </c>
      <c r="C181" s="29"/>
    </row>
    <row r="182" spans="1:3">
      <c r="A182" s="30">
        <v>176</v>
      </c>
      <c r="B182" s="31" t="s">
        <v>151</v>
      </c>
      <c r="C182" s="29"/>
    </row>
    <row r="183" spans="1:3">
      <c r="A183" s="30">
        <v>177</v>
      </c>
      <c r="B183" s="31" t="s">
        <v>152</v>
      </c>
      <c r="C183" s="29"/>
    </row>
    <row r="184" spans="1:3">
      <c r="A184" s="30">
        <v>178</v>
      </c>
      <c r="B184" s="31" t="s">
        <v>153</v>
      </c>
      <c r="C184" s="29"/>
    </row>
    <row r="185" spans="1:3">
      <c r="A185" s="30">
        <v>179</v>
      </c>
      <c r="B185" s="31" t="s">
        <v>154</v>
      </c>
      <c r="C185" s="29"/>
    </row>
    <row r="186" spans="1:3">
      <c r="A186" s="30">
        <v>180</v>
      </c>
      <c r="B186" s="31" t="s">
        <v>155</v>
      </c>
      <c r="C186" s="29"/>
    </row>
    <row r="187" spans="1:3">
      <c r="A187" s="32" t="s">
        <v>156</v>
      </c>
      <c r="B187" s="28" t="s">
        <v>157</v>
      </c>
      <c r="C187" s="29"/>
    </row>
    <row r="188" spans="1:3">
      <c r="A188" s="30">
        <v>181</v>
      </c>
      <c r="B188" s="31" t="s">
        <v>158</v>
      </c>
      <c r="C188" s="29"/>
    </row>
    <row r="189" spans="1:3">
      <c r="A189" s="30">
        <v>182</v>
      </c>
      <c r="B189" s="31" t="s">
        <v>159</v>
      </c>
      <c r="C189" s="29"/>
    </row>
    <row r="190" spans="1:3">
      <c r="A190" s="30">
        <v>183</v>
      </c>
      <c r="B190" s="31" t="s">
        <v>160</v>
      </c>
      <c r="C190" s="29"/>
    </row>
    <row r="191" spans="1:3">
      <c r="A191" s="30">
        <v>184</v>
      </c>
      <c r="B191" s="31" t="s">
        <v>161</v>
      </c>
      <c r="C191" s="29"/>
    </row>
    <row r="192" spans="1:3">
      <c r="A192" s="30">
        <v>185</v>
      </c>
      <c r="B192" s="31" t="s">
        <v>162</v>
      </c>
      <c r="C192" s="29"/>
    </row>
    <row r="193" spans="1:3">
      <c r="A193" s="30">
        <v>186</v>
      </c>
      <c r="B193" s="31" t="s">
        <v>163</v>
      </c>
      <c r="C193" s="29"/>
    </row>
    <row r="194" spans="1:3">
      <c r="A194" s="30">
        <v>187</v>
      </c>
      <c r="B194" s="31" t="s">
        <v>164</v>
      </c>
      <c r="C194" s="29"/>
    </row>
    <row r="195" spans="1:3">
      <c r="A195" s="30">
        <v>188</v>
      </c>
      <c r="B195" s="31" t="s">
        <v>165</v>
      </c>
      <c r="C195" s="29"/>
    </row>
    <row r="196" spans="1:3">
      <c r="A196" s="30">
        <v>189</v>
      </c>
      <c r="B196" s="31" t="s">
        <v>166</v>
      </c>
      <c r="C196" s="29"/>
    </row>
    <row r="197" spans="1:3">
      <c r="A197" s="30">
        <v>190</v>
      </c>
      <c r="B197" s="31" t="s">
        <v>167</v>
      </c>
      <c r="C197" s="29"/>
    </row>
    <row r="198" spans="1:3">
      <c r="A198" s="30">
        <v>191</v>
      </c>
      <c r="B198" s="31" t="s">
        <v>168</v>
      </c>
      <c r="C198" s="29"/>
    </row>
    <row r="199" spans="1:3">
      <c r="A199" s="30">
        <v>192</v>
      </c>
      <c r="B199" s="31" t="s">
        <v>169</v>
      </c>
      <c r="C199" s="29"/>
    </row>
    <row r="200" spans="1:3">
      <c r="A200" s="32" t="s">
        <v>170</v>
      </c>
      <c r="B200" s="33" t="s">
        <v>171</v>
      </c>
      <c r="C200" s="29"/>
    </row>
    <row r="201" spans="1:3">
      <c r="A201" s="30">
        <v>193</v>
      </c>
      <c r="B201" s="31" t="s">
        <v>172</v>
      </c>
      <c r="C201" s="29"/>
    </row>
    <row r="202" spans="1:3">
      <c r="A202" s="30">
        <v>194</v>
      </c>
      <c r="B202" s="31" t="s">
        <v>173</v>
      </c>
      <c r="C202" s="29"/>
    </row>
    <row r="203" spans="1:3">
      <c r="A203" s="30">
        <v>195</v>
      </c>
      <c r="B203" s="31" t="s">
        <v>174</v>
      </c>
      <c r="C203" s="29"/>
    </row>
    <row r="204" spans="1:3">
      <c r="A204" s="30">
        <v>196</v>
      </c>
      <c r="B204" s="31" t="s">
        <v>175</v>
      </c>
      <c r="C204" s="29"/>
    </row>
    <row r="205" spans="1:3">
      <c r="A205" s="30">
        <v>197</v>
      </c>
      <c r="B205" s="31" t="s">
        <v>176</v>
      </c>
      <c r="C205" s="29"/>
    </row>
    <row r="206" spans="1:3">
      <c r="A206" s="30">
        <v>198</v>
      </c>
      <c r="B206" s="31" t="s">
        <v>177</v>
      </c>
      <c r="C206" s="29"/>
    </row>
    <row r="207" spans="1:3">
      <c r="A207" s="30">
        <v>199</v>
      </c>
      <c r="B207" s="31" t="s">
        <v>178</v>
      </c>
      <c r="C207" s="29"/>
    </row>
    <row r="208" spans="1:3">
      <c r="A208" s="30">
        <v>200</v>
      </c>
      <c r="B208" s="31" t="s">
        <v>179</v>
      </c>
      <c r="C208" s="29"/>
    </row>
    <row r="209" spans="1:3">
      <c r="A209" s="30">
        <v>201</v>
      </c>
      <c r="B209" s="31" t="s">
        <v>180</v>
      </c>
      <c r="C209" s="29"/>
    </row>
    <row r="210" spans="1:3">
      <c r="A210" s="30">
        <v>202</v>
      </c>
      <c r="B210" s="31" t="s">
        <v>181</v>
      </c>
      <c r="C210" s="29"/>
    </row>
    <row r="211" spans="1:3">
      <c r="A211" s="30">
        <v>203</v>
      </c>
      <c r="B211" s="31" t="s">
        <v>182</v>
      </c>
      <c r="C211" s="29"/>
    </row>
    <row r="212" spans="1:3">
      <c r="A212" s="30">
        <v>204</v>
      </c>
      <c r="B212" s="31" t="s">
        <v>183</v>
      </c>
      <c r="C212" s="29"/>
    </row>
    <row r="213" spans="1:3">
      <c r="A213" s="30">
        <v>205</v>
      </c>
      <c r="B213" s="31" t="s">
        <v>184</v>
      </c>
      <c r="C213" s="29"/>
    </row>
    <row r="214" spans="1:3">
      <c r="A214" s="30">
        <v>206</v>
      </c>
      <c r="B214" s="31" t="s">
        <v>185</v>
      </c>
      <c r="C214" s="29"/>
    </row>
    <row r="215" spans="1:3">
      <c r="A215" s="30">
        <v>207</v>
      </c>
      <c r="B215" s="31" t="s">
        <v>186</v>
      </c>
      <c r="C215" s="29"/>
    </row>
    <row r="216" spans="1:3">
      <c r="A216" s="30">
        <v>208</v>
      </c>
      <c r="B216" s="31" t="s">
        <v>187</v>
      </c>
      <c r="C216" s="29"/>
    </row>
    <row r="217" spans="1:3">
      <c r="A217" s="30">
        <v>209</v>
      </c>
      <c r="B217" s="31" t="s">
        <v>188</v>
      </c>
      <c r="C217" s="29"/>
    </row>
    <row r="218" spans="1:3">
      <c r="A218" s="30">
        <v>210</v>
      </c>
      <c r="B218" s="31" t="s">
        <v>189</v>
      </c>
      <c r="C218" s="29"/>
    </row>
    <row r="219" spans="1:3">
      <c r="A219" s="34" t="s">
        <v>190</v>
      </c>
      <c r="B219" s="33" t="s">
        <v>191</v>
      </c>
      <c r="C219" s="29"/>
    </row>
    <row r="220" spans="1:3">
      <c r="A220" s="35">
        <v>211</v>
      </c>
      <c r="B220" s="31" t="s">
        <v>192</v>
      </c>
      <c r="C220" s="29"/>
    </row>
    <row r="221" spans="1:3">
      <c r="A221" s="35">
        <v>212</v>
      </c>
      <c r="B221" s="31" t="s">
        <v>193</v>
      </c>
      <c r="C221" s="29"/>
    </row>
    <row r="222" spans="1:3">
      <c r="A222" s="35">
        <v>213</v>
      </c>
      <c r="B222" s="31" t="s">
        <v>194</v>
      </c>
      <c r="C222" s="29"/>
    </row>
    <row r="223" spans="1:3">
      <c r="A223" s="35">
        <v>214</v>
      </c>
      <c r="B223" s="31" t="s">
        <v>195</v>
      </c>
      <c r="C223" s="29"/>
    </row>
    <row r="224" spans="1:3">
      <c r="A224" s="35">
        <v>215</v>
      </c>
      <c r="B224" s="31" t="s">
        <v>196</v>
      </c>
      <c r="C224" s="29"/>
    </row>
    <row r="225" spans="1:3">
      <c r="A225" s="35">
        <v>216</v>
      </c>
      <c r="B225" s="31" t="s">
        <v>197</v>
      </c>
      <c r="C225" s="29"/>
    </row>
    <row r="226" spans="1:3">
      <c r="A226" s="36" t="s">
        <v>198</v>
      </c>
      <c r="B226" s="33" t="s">
        <v>199</v>
      </c>
      <c r="C226" s="29"/>
    </row>
    <row r="227" spans="1:3">
      <c r="A227" s="35">
        <v>217</v>
      </c>
      <c r="B227" s="31" t="s">
        <v>200</v>
      </c>
      <c r="C227" s="29"/>
    </row>
    <row r="228" spans="1:3">
      <c r="A228" s="35">
        <v>218</v>
      </c>
      <c r="B228" s="31" t="s">
        <v>201</v>
      </c>
      <c r="C228" s="29"/>
    </row>
    <row r="229" spans="1:3">
      <c r="A229" s="35">
        <v>219</v>
      </c>
      <c r="B229" s="31" t="s">
        <v>202</v>
      </c>
      <c r="C229" s="29"/>
    </row>
    <row r="230" spans="1:3">
      <c r="A230" s="35">
        <v>220</v>
      </c>
      <c r="B230" s="31" t="s">
        <v>203</v>
      </c>
      <c r="C230" s="29"/>
    </row>
    <row r="231" spans="1:3">
      <c r="A231" s="35">
        <v>221</v>
      </c>
      <c r="B231" s="31" t="s">
        <v>204</v>
      </c>
      <c r="C231" s="29"/>
    </row>
    <row r="232" spans="1:3">
      <c r="A232" s="35">
        <v>222</v>
      </c>
      <c r="B232" s="31" t="s">
        <v>205</v>
      </c>
      <c r="C232" s="29"/>
    </row>
    <row r="233" spans="1:3">
      <c r="A233" s="35">
        <v>223</v>
      </c>
      <c r="B233" s="31" t="s">
        <v>206</v>
      </c>
      <c r="C233" s="29"/>
    </row>
    <row r="234" spans="1:3">
      <c r="A234" s="35">
        <v>224</v>
      </c>
      <c r="B234" s="31" t="s">
        <v>207</v>
      </c>
      <c r="C234" s="29"/>
    </row>
    <row r="235" spans="1:3">
      <c r="A235" s="35">
        <v>225</v>
      </c>
      <c r="B235" s="31" t="s">
        <v>208</v>
      </c>
      <c r="C235" s="29"/>
    </row>
    <row r="236" spans="1:3">
      <c r="A236" s="35">
        <v>226</v>
      </c>
      <c r="B236" s="31"/>
      <c r="C236" s="29"/>
    </row>
    <row r="237" spans="1:3">
      <c r="A237" s="36" t="s">
        <v>209</v>
      </c>
      <c r="B237" s="33" t="s">
        <v>210</v>
      </c>
      <c r="C237" s="29"/>
    </row>
    <row r="238" spans="1:3">
      <c r="A238" s="35">
        <v>227</v>
      </c>
      <c r="B238" s="31" t="s">
        <v>211</v>
      </c>
      <c r="C238" s="29"/>
    </row>
    <row r="239" spans="1:3">
      <c r="A239" s="35">
        <v>228</v>
      </c>
      <c r="B239" s="31" t="s">
        <v>212</v>
      </c>
      <c r="C239" s="29"/>
    </row>
    <row r="240" spans="1:3">
      <c r="A240" s="35">
        <v>229</v>
      </c>
      <c r="B240" s="31" t="s">
        <v>213</v>
      </c>
      <c r="C240" s="29"/>
    </row>
    <row r="241" spans="1:3">
      <c r="A241" s="35">
        <v>230</v>
      </c>
      <c r="B241" s="31" t="s">
        <v>214</v>
      </c>
      <c r="C241" s="29"/>
    </row>
    <row r="242" spans="1:3">
      <c r="A242" s="35">
        <v>231</v>
      </c>
      <c r="B242" s="31" t="s">
        <v>215</v>
      </c>
      <c r="C242" s="29"/>
    </row>
    <row r="243" spans="1:3">
      <c r="A243" s="35">
        <v>232</v>
      </c>
      <c r="B243" s="31" t="s">
        <v>65</v>
      </c>
      <c r="C243" s="29"/>
    </row>
    <row r="244" spans="1:3">
      <c r="A244" s="35">
        <v>233</v>
      </c>
      <c r="B244" s="31"/>
      <c r="C244" s="29"/>
    </row>
    <row r="245" spans="1:3">
      <c r="A245" s="36" t="s">
        <v>216</v>
      </c>
      <c r="B245" s="33" t="s">
        <v>217</v>
      </c>
      <c r="C245" s="29"/>
    </row>
    <row r="246" spans="1:3">
      <c r="A246" s="30">
        <v>236</v>
      </c>
      <c r="B246" s="31" t="s">
        <v>218</v>
      </c>
      <c r="C246" s="29"/>
    </row>
    <row r="247" spans="1:3">
      <c r="A247" s="30">
        <v>237</v>
      </c>
      <c r="B247" s="31" t="s">
        <v>218</v>
      </c>
      <c r="C247" s="29"/>
    </row>
    <row r="248" spans="1:3">
      <c r="A248" s="30">
        <v>238</v>
      </c>
      <c r="B248" s="31" t="s">
        <v>218</v>
      </c>
      <c r="C248" s="29"/>
    </row>
    <row r="249" spans="1:3">
      <c r="A249" s="30">
        <v>239</v>
      </c>
      <c r="B249" s="31" t="s">
        <v>218</v>
      </c>
      <c r="C249" s="29"/>
    </row>
    <row r="250" spans="1:3">
      <c r="A250" s="30">
        <v>240</v>
      </c>
      <c r="B250" s="31" t="s">
        <v>218</v>
      </c>
      <c r="C250" s="29"/>
    </row>
    <row r="251" spans="1:3">
      <c r="A251" s="30">
        <v>241</v>
      </c>
      <c r="B251" s="31" t="s">
        <v>218</v>
      </c>
      <c r="C251" s="29"/>
    </row>
    <row r="252" spans="1:3">
      <c r="A252" s="30">
        <v>242</v>
      </c>
      <c r="B252" s="31" t="s">
        <v>218</v>
      </c>
      <c r="C252" s="29"/>
    </row>
    <row r="253" spans="1:3">
      <c r="A253" s="30">
        <v>243</v>
      </c>
      <c r="B253" s="31" t="s">
        <v>218</v>
      </c>
      <c r="C253" s="29"/>
    </row>
    <row r="254" spans="1:3">
      <c r="A254" s="30">
        <v>244</v>
      </c>
      <c r="B254" s="31" t="s">
        <v>218</v>
      </c>
      <c r="C254" s="29"/>
    </row>
    <row r="255" spans="1:3">
      <c r="A255" s="30">
        <v>245</v>
      </c>
      <c r="B255" s="31" t="s">
        <v>218</v>
      </c>
      <c r="C255" s="29"/>
    </row>
    <row r="256" spans="1:3">
      <c r="A256" s="30">
        <v>246</v>
      </c>
      <c r="B256" s="31"/>
      <c r="C256" s="29"/>
    </row>
    <row r="257" spans="1:3">
      <c r="A257" s="30">
        <v>247</v>
      </c>
      <c r="B257" s="31"/>
      <c r="C257" s="29"/>
    </row>
    <row r="258" spans="1:3">
      <c r="A258" s="30">
        <v>248</v>
      </c>
      <c r="B258" s="31"/>
      <c r="C258" s="29"/>
    </row>
    <row r="259" spans="1:3">
      <c r="A259" s="30">
        <v>249</v>
      </c>
      <c r="B259" s="31" t="s">
        <v>219</v>
      </c>
      <c r="C259" s="29"/>
    </row>
    <row r="260" spans="1:3">
      <c r="A260" s="30">
        <v>250</v>
      </c>
      <c r="B260" s="31" t="s">
        <v>220</v>
      </c>
      <c r="C260" s="29"/>
    </row>
    <row r="261" spans="1:3">
      <c r="A261" s="30">
        <v>251</v>
      </c>
      <c r="B261" s="31" t="s">
        <v>221</v>
      </c>
      <c r="C261" s="29"/>
    </row>
    <row r="262" spans="1:3">
      <c r="A262" s="30">
        <v>252</v>
      </c>
      <c r="B262" s="31" t="s">
        <v>222</v>
      </c>
      <c r="C262" s="29"/>
    </row>
    <row r="263" spans="1:3">
      <c r="A263" s="30">
        <v>253</v>
      </c>
      <c r="B263" s="31" t="s">
        <v>223</v>
      </c>
      <c r="C263" s="29"/>
    </row>
    <row r="264" spans="1:3">
      <c r="A264" s="30">
        <v>254</v>
      </c>
      <c r="B264" s="31" t="s">
        <v>219</v>
      </c>
      <c r="C264" s="29"/>
    </row>
    <row r="265" spans="1:3">
      <c r="A265" s="30">
        <v>255</v>
      </c>
      <c r="B265" s="31"/>
      <c r="C265" s="29"/>
    </row>
    <row r="266" spans="1:3">
      <c r="A266" s="30">
        <v>256</v>
      </c>
      <c r="B266" s="31"/>
      <c r="C266" s="29"/>
    </row>
    <row r="267" spans="1:3">
      <c r="A267" s="30">
        <v>257</v>
      </c>
      <c r="B267" s="31"/>
      <c r="C267" s="29"/>
    </row>
    <row r="268" spans="1:3">
      <c r="A268" s="30">
        <v>258</v>
      </c>
      <c r="B268" s="31" t="s">
        <v>224</v>
      </c>
      <c r="C268" s="29"/>
    </row>
    <row r="269" spans="1:3">
      <c r="A269" s="30">
        <v>259</v>
      </c>
      <c r="B269" s="31"/>
      <c r="C269" s="29"/>
    </row>
    <row r="270" spans="1:3">
      <c r="A270" s="30">
        <v>260</v>
      </c>
      <c r="B270" s="31"/>
      <c r="C270" s="29"/>
    </row>
    <row r="271" spans="1:3">
      <c r="A271" s="30">
        <v>261</v>
      </c>
      <c r="B271" s="31" t="s">
        <v>225</v>
      </c>
      <c r="C271" s="29"/>
    </row>
    <row r="272" spans="1:3">
      <c r="A272" s="30">
        <v>262</v>
      </c>
      <c r="B272" s="31" t="s">
        <v>226</v>
      </c>
      <c r="C272" s="29"/>
    </row>
    <row r="273" spans="1:3">
      <c r="A273" s="30">
        <v>263</v>
      </c>
      <c r="B273" s="31" t="s">
        <v>226</v>
      </c>
      <c r="C273" s="29"/>
    </row>
    <row r="274" spans="1:3">
      <c r="A274" s="30">
        <v>264</v>
      </c>
      <c r="B274" s="31"/>
      <c r="C274" s="29"/>
    </row>
    <row r="275" spans="1:3">
      <c r="A275" s="30">
        <v>265</v>
      </c>
      <c r="B275" s="31" t="s">
        <v>227</v>
      </c>
      <c r="C275" s="29"/>
    </row>
    <row r="276" spans="1:3">
      <c r="A276" s="30">
        <v>266</v>
      </c>
      <c r="B276" s="31" t="s">
        <v>227</v>
      </c>
      <c r="C276" s="29"/>
    </row>
    <row r="277" spans="1:3">
      <c r="A277" s="30">
        <v>267</v>
      </c>
      <c r="B277" s="31"/>
      <c r="C277" s="29"/>
    </row>
    <row r="278" spans="1:3">
      <c r="A278" s="30">
        <v>268</v>
      </c>
      <c r="B278" s="31" t="s">
        <v>228</v>
      </c>
      <c r="C278" s="29"/>
    </row>
    <row r="279" spans="1:3">
      <c r="A279" s="30">
        <v>269</v>
      </c>
      <c r="B279" s="31" t="s">
        <v>229</v>
      </c>
      <c r="C279" s="29"/>
    </row>
    <row r="280" spans="1:3">
      <c r="A280" s="30">
        <v>270</v>
      </c>
      <c r="B280" s="31" t="s">
        <v>230</v>
      </c>
      <c r="C280" s="29"/>
    </row>
    <row r="281" spans="1:3">
      <c r="A281" s="36" t="s">
        <v>231</v>
      </c>
      <c r="B281" s="33" t="s">
        <v>232</v>
      </c>
      <c r="C281" s="29"/>
    </row>
    <row r="282" spans="1:3">
      <c r="A282" s="30">
        <v>271</v>
      </c>
      <c r="B282" s="31" t="s">
        <v>233</v>
      </c>
      <c r="C282" s="29"/>
    </row>
    <row r="283" spans="1:3">
      <c r="A283" s="30">
        <v>272</v>
      </c>
      <c r="B283" s="31" t="s">
        <v>234</v>
      </c>
      <c r="C283" s="29"/>
    </row>
    <row r="284" spans="1:3">
      <c r="A284" s="30">
        <v>273</v>
      </c>
      <c r="B284" s="31" t="s">
        <v>235</v>
      </c>
      <c r="C284" s="29"/>
    </row>
    <row r="285" spans="1:3">
      <c r="A285" s="30">
        <v>274</v>
      </c>
      <c r="B285" s="31" t="s">
        <v>232</v>
      </c>
      <c r="C285" s="29"/>
    </row>
    <row r="286" spans="1:3">
      <c r="A286" s="30">
        <v>275</v>
      </c>
      <c r="B286" s="31" t="s">
        <v>232</v>
      </c>
      <c r="C286" s="29"/>
    </row>
    <row r="287" spans="1:3">
      <c r="A287" s="30">
        <v>276</v>
      </c>
      <c r="B287" s="37"/>
      <c r="C287" s="29"/>
    </row>
    <row r="288" spans="1:3">
      <c r="A288" s="36" t="s">
        <v>236</v>
      </c>
      <c r="B288" s="33"/>
      <c r="C288" s="29"/>
    </row>
    <row r="289" spans="1:3">
      <c r="A289" s="30">
        <v>277</v>
      </c>
      <c r="B289" s="31"/>
      <c r="C289" s="38"/>
    </row>
    <row r="290" spans="1:3">
      <c r="A290" s="30">
        <v>278</v>
      </c>
      <c r="B290" s="31"/>
      <c r="C290" s="38"/>
    </row>
    <row r="291" spans="1:3">
      <c r="A291" s="30">
        <v>279</v>
      </c>
      <c r="B291" s="31"/>
      <c r="C291" s="38"/>
    </row>
    <row r="292" spans="1:3">
      <c r="A292" s="30">
        <v>280</v>
      </c>
      <c r="B292" s="31"/>
      <c r="C292" s="38"/>
    </row>
    <row r="293" spans="1:3">
      <c r="A293" s="30">
        <v>281</v>
      </c>
      <c r="B293" s="31"/>
      <c r="C293" s="38"/>
    </row>
    <row r="294" spans="1:3">
      <c r="A294" s="32" t="s">
        <v>237</v>
      </c>
      <c r="B294" s="33"/>
      <c r="C294" s="29"/>
    </row>
    <row r="295" spans="1:3">
      <c r="A295" s="30">
        <v>282</v>
      </c>
      <c r="B295" s="31"/>
      <c r="C295" s="29"/>
    </row>
    <row r="296" spans="1:3">
      <c r="A296" s="30">
        <v>283</v>
      </c>
      <c r="B296" s="31"/>
      <c r="C296" s="29"/>
    </row>
    <row r="297" spans="1:3">
      <c r="A297" s="30">
        <v>284</v>
      </c>
      <c r="B297" s="31"/>
      <c r="C297" s="29"/>
    </row>
    <row r="298" spans="1:3">
      <c r="A298" s="30">
        <v>285</v>
      </c>
      <c r="B298" s="31"/>
      <c r="C298" s="29"/>
    </row>
    <row r="299" spans="1:3">
      <c r="A299" s="30">
        <v>286</v>
      </c>
      <c r="B299" s="31"/>
      <c r="C299" s="29"/>
    </row>
    <row r="300" spans="1:3">
      <c r="A300" s="30">
        <v>287</v>
      </c>
      <c r="B300" s="31"/>
      <c r="C300" s="29"/>
    </row>
    <row r="301" spans="1:3">
      <c r="A301" s="30">
        <v>288</v>
      </c>
      <c r="B301" s="31"/>
      <c r="C301" s="29"/>
    </row>
    <row r="302" spans="1:3">
      <c r="A302" s="30">
        <v>289</v>
      </c>
      <c r="B302" s="31"/>
      <c r="C302" s="29"/>
    </row>
    <row r="303" spans="1:3">
      <c r="A303" s="30">
        <v>290</v>
      </c>
      <c r="B303" s="31"/>
      <c r="C303" s="29"/>
    </row>
    <row r="304" spans="1:3">
      <c r="A304" s="30">
        <v>291</v>
      </c>
      <c r="B304" s="31"/>
      <c r="C304" s="29"/>
    </row>
    <row r="305" spans="1:3">
      <c r="A305" s="30">
        <v>292</v>
      </c>
      <c r="B305" s="31"/>
      <c r="C305" s="29"/>
    </row>
    <row r="306" spans="1:3">
      <c r="A306" s="30">
        <v>293</v>
      </c>
      <c r="B306" s="31"/>
      <c r="C306" s="29"/>
    </row>
    <row r="307" spans="1:3">
      <c r="A307" s="30">
        <v>294</v>
      </c>
      <c r="B307" s="31"/>
      <c r="C307" s="29"/>
    </row>
    <row r="308" spans="1:3">
      <c r="A308" s="30">
        <v>295</v>
      </c>
      <c r="B308" s="31"/>
      <c r="C308" s="29"/>
    </row>
    <row r="309" spans="1:3">
      <c r="A309" s="30">
        <v>296</v>
      </c>
      <c r="B309" s="31"/>
      <c r="C309" s="29"/>
    </row>
    <row r="310" spans="1:3">
      <c r="A310" s="30">
        <v>297</v>
      </c>
      <c r="B310" s="31"/>
      <c r="C310" s="29"/>
    </row>
    <row r="311" spans="1:3">
      <c r="A311" s="30">
        <v>298</v>
      </c>
      <c r="B311" s="31"/>
      <c r="C311" s="29"/>
    </row>
    <row r="312" spans="1:3">
      <c r="A312" s="30">
        <v>299</v>
      </c>
      <c r="B312" s="31"/>
      <c r="C312" s="29"/>
    </row>
    <row r="313" spans="1:3">
      <c r="A313" s="30">
        <v>300</v>
      </c>
      <c r="B313" s="31"/>
      <c r="C313" s="29"/>
    </row>
    <row r="314" spans="1:3">
      <c r="A314" s="30">
        <v>301</v>
      </c>
      <c r="B314" s="31"/>
      <c r="C314" s="29"/>
    </row>
    <row r="315" spans="1:3">
      <c r="A315" s="30">
        <v>302</v>
      </c>
      <c r="B315" s="31"/>
      <c r="C315" s="29"/>
    </row>
    <row r="316" spans="1:3">
      <c r="A316" s="30">
        <v>303</v>
      </c>
      <c r="B316" s="31"/>
      <c r="C316" s="29"/>
    </row>
    <row r="317" spans="1:3">
      <c r="A317" s="30">
        <v>304</v>
      </c>
      <c r="B317" s="31"/>
      <c r="C317" s="29"/>
    </row>
    <row r="318" spans="1:3">
      <c r="A318" s="30">
        <v>305</v>
      </c>
      <c r="B318" s="31"/>
      <c r="C318" s="29"/>
    </row>
    <row r="319" spans="1:3">
      <c r="A319" s="30">
        <v>306</v>
      </c>
      <c r="B319" s="31"/>
      <c r="C319" s="29"/>
    </row>
    <row r="320" spans="1:3">
      <c r="A320" s="30">
        <v>307</v>
      </c>
      <c r="B320" s="31"/>
      <c r="C320" s="29"/>
    </row>
    <row r="321" spans="1:3">
      <c r="A321" s="30">
        <v>308</v>
      </c>
      <c r="B321" s="31"/>
      <c r="C321" s="29"/>
    </row>
    <row r="322" spans="1:3">
      <c r="A322" s="30">
        <v>309</v>
      </c>
      <c r="B322" s="31"/>
      <c r="C322" s="29"/>
    </row>
    <row r="323" spans="1:3">
      <c r="A323" s="30">
        <v>310</v>
      </c>
      <c r="B323" s="31" t="s">
        <v>238</v>
      </c>
      <c r="C323" s="29"/>
    </row>
    <row r="324" spans="1:3">
      <c r="A324" s="30">
        <v>311</v>
      </c>
      <c r="B324" s="31"/>
      <c r="C324" s="29"/>
    </row>
    <row r="325" spans="1:3">
      <c r="A325" s="30">
        <v>312</v>
      </c>
      <c r="B325" s="31"/>
      <c r="C325" s="29"/>
    </row>
    <row r="326" spans="1:3">
      <c r="A326" s="30">
        <v>313</v>
      </c>
      <c r="B326" s="31"/>
      <c r="C326" s="29"/>
    </row>
    <row r="327" spans="1:3">
      <c r="A327" s="30">
        <v>314</v>
      </c>
      <c r="B327" s="31"/>
      <c r="C327" s="29"/>
    </row>
    <row r="328" spans="1:3">
      <c r="A328" s="30">
        <v>315</v>
      </c>
      <c r="B328" s="31"/>
      <c r="C328" s="29"/>
    </row>
    <row r="329" spans="1:3">
      <c r="A329" s="30">
        <v>316</v>
      </c>
      <c r="B329" s="31"/>
      <c r="C329" s="29"/>
    </row>
    <row r="330" spans="1:3">
      <c r="A330" s="30">
        <v>317</v>
      </c>
      <c r="B330" s="31"/>
      <c r="C330" s="29"/>
    </row>
    <row r="331" spans="1:3">
      <c r="A331" s="30">
        <v>318</v>
      </c>
      <c r="B331" s="31" t="s">
        <v>239</v>
      </c>
      <c r="C331" s="29"/>
    </row>
    <row r="332" spans="1:3">
      <c r="A332" s="30">
        <v>319</v>
      </c>
      <c r="B332" s="31"/>
      <c r="C332" s="29"/>
    </row>
    <row r="333" spans="1:3">
      <c r="A333" s="30">
        <v>320</v>
      </c>
      <c r="B333" s="31"/>
      <c r="C333" s="29"/>
    </row>
    <row r="334" spans="1:3">
      <c r="A334" s="30">
        <v>321</v>
      </c>
      <c r="B334" s="31"/>
      <c r="C334" s="29"/>
    </row>
    <row r="335" spans="1:3">
      <c r="A335" s="30">
        <v>322</v>
      </c>
      <c r="B335" s="31"/>
      <c r="C335" s="29"/>
    </row>
    <row r="336" spans="1:3">
      <c r="A336" s="30">
        <v>323</v>
      </c>
      <c r="B336" s="31"/>
      <c r="C336" s="29"/>
    </row>
    <row r="337" spans="1:3">
      <c r="A337" s="30">
        <v>324</v>
      </c>
      <c r="B337" s="31"/>
      <c r="C337" s="29"/>
    </row>
    <row r="338" spans="1:3">
      <c r="A338" s="30">
        <v>325</v>
      </c>
      <c r="B338" s="31"/>
      <c r="C338" s="29"/>
    </row>
    <row r="339" spans="1:3">
      <c r="A339" s="30">
        <v>326</v>
      </c>
      <c r="B339" s="31"/>
      <c r="C339" s="29"/>
    </row>
    <row r="340" spans="1:3">
      <c r="A340" s="30">
        <v>327</v>
      </c>
      <c r="B340" s="31"/>
      <c r="C340" s="29"/>
    </row>
    <row r="341" spans="1:3">
      <c r="A341" s="30">
        <v>328</v>
      </c>
      <c r="B341" s="31"/>
      <c r="C341" s="29"/>
    </row>
    <row r="342" spans="1:3">
      <c r="A342" s="30">
        <v>329</v>
      </c>
      <c r="B342" s="31"/>
      <c r="C342" s="29"/>
    </row>
    <row r="343" spans="1:3">
      <c r="A343" s="39" t="s">
        <v>283</v>
      </c>
      <c r="B343" s="40" t="s">
        <v>284</v>
      </c>
      <c r="C343" s="29"/>
    </row>
    <row r="344" spans="1:3">
      <c r="A344" s="39" t="s">
        <v>285</v>
      </c>
      <c r="B344" s="40" t="s">
        <v>286</v>
      </c>
      <c r="C344" s="29"/>
    </row>
    <row r="345" spans="1:3">
      <c r="A345" s="39" t="s">
        <v>287</v>
      </c>
      <c r="B345" s="40" t="s">
        <v>288</v>
      </c>
      <c r="C345" s="29"/>
    </row>
    <row r="346" spans="1:3">
      <c r="A346" s="39" t="s">
        <v>289</v>
      </c>
      <c r="B346" s="40" t="s">
        <v>290</v>
      </c>
      <c r="C346" s="29"/>
    </row>
    <row r="347" spans="1:3">
      <c r="A347" s="39" t="s">
        <v>291</v>
      </c>
      <c r="B347" s="40" t="s">
        <v>292</v>
      </c>
      <c r="C347" s="29"/>
    </row>
    <row r="348" spans="1:3">
      <c r="A348" s="39" t="s">
        <v>293</v>
      </c>
      <c r="B348" s="40" t="s">
        <v>294</v>
      </c>
      <c r="C348" s="29"/>
    </row>
    <row r="349" spans="1:3">
      <c r="A349" s="39" t="s">
        <v>295</v>
      </c>
      <c r="B349" s="40" t="s">
        <v>296</v>
      </c>
      <c r="C349" s="29"/>
    </row>
    <row r="350" spans="1:3">
      <c r="A350" s="39" t="s">
        <v>297</v>
      </c>
      <c r="B350" s="40" t="s">
        <v>298</v>
      </c>
      <c r="C350" s="29"/>
    </row>
    <row r="351" spans="1:3">
      <c r="A351" s="39" t="s">
        <v>299</v>
      </c>
      <c r="B351" s="40" t="s">
        <v>300</v>
      </c>
      <c r="C351" s="29"/>
    </row>
    <row r="352" spans="1:3">
      <c r="A352" s="39" t="s">
        <v>301</v>
      </c>
      <c r="B352" s="40" t="s">
        <v>302</v>
      </c>
      <c r="C352" s="29"/>
    </row>
    <row r="353" spans="1:3">
      <c r="A353" s="39" t="s">
        <v>303</v>
      </c>
      <c r="B353" s="40" t="s">
        <v>304</v>
      </c>
      <c r="C353" s="29"/>
    </row>
    <row r="354" spans="1:3">
      <c r="A354" s="39" t="s">
        <v>305</v>
      </c>
      <c r="B354" s="40" t="s">
        <v>306</v>
      </c>
      <c r="C354" s="29"/>
    </row>
    <row r="355" spans="1:3">
      <c r="A355" s="39" t="s">
        <v>307</v>
      </c>
      <c r="B355" s="40" t="s">
        <v>308</v>
      </c>
      <c r="C355" s="29"/>
    </row>
    <row r="356" spans="1:3">
      <c r="A356" s="39" t="s">
        <v>309</v>
      </c>
      <c r="B356" s="40" t="s">
        <v>310</v>
      </c>
      <c r="C356" s="29"/>
    </row>
    <row r="357" spans="1:3">
      <c r="A357" s="39" t="s">
        <v>311</v>
      </c>
      <c r="B357" s="40" t="s">
        <v>312</v>
      </c>
      <c r="C357" s="29"/>
    </row>
    <row r="358" spans="1:3">
      <c r="A358" s="39" t="s">
        <v>313</v>
      </c>
      <c r="B358" s="40" t="s">
        <v>238</v>
      </c>
      <c r="C358" s="29"/>
    </row>
    <row r="359" spans="1:3">
      <c r="A359" s="39" t="s">
        <v>314</v>
      </c>
      <c r="B359" s="40" t="s">
        <v>310</v>
      </c>
      <c r="C359" s="29"/>
    </row>
    <row r="360" spans="1:3">
      <c r="A360" s="39" t="s">
        <v>315</v>
      </c>
      <c r="B360" s="40"/>
      <c r="C360" s="29"/>
    </row>
    <row r="361" spans="1:3">
      <c r="A361" s="39" t="s">
        <v>316</v>
      </c>
      <c r="B361" s="40" t="s">
        <v>317</v>
      </c>
      <c r="C361" s="29"/>
    </row>
    <row r="362" spans="1:3">
      <c r="A362" s="39" t="s">
        <v>318</v>
      </c>
      <c r="B362" s="40" t="s">
        <v>319</v>
      </c>
      <c r="C362" s="29"/>
    </row>
    <row r="363" spans="1:3">
      <c r="A363" s="30" t="s">
        <v>279</v>
      </c>
      <c r="B363" s="4" t="s">
        <v>320</v>
      </c>
      <c r="C363" s="29"/>
    </row>
    <row r="364" spans="1:3">
      <c r="A364" s="41" t="s">
        <v>321</v>
      </c>
      <c r="B364" s="42" t="s">
        <v>322</v>
      </c>
      <c r="C364" s="29"/>
    </row>
    <row r="365" spans="1:3">
      <c r="A365" s="41"/>
      <c r="B365" s="42"/>
      <c r="C365" s="29"/>
    </row>
    <row r="366" spans="1:3">
      <c r="A366" s="41"/>
      <c r="B366" s="42"/>
      <c r="C366" s="29"/>
    </row>
    <row r="367" spans="1:3">
      <c r="A367" s="41"/>
      <c r="B367" s="42"/>
      <c r="C367" s="29"/>
    </row>
    <row r="368" spans="1:3">
      <c r="A368" s="41"/>
      <c r="B368" s="42"/>
      <c r="C368" s="29"/>
    </row>
    <row r="369" spans="1:3">
      <c r="A369" s="41"/>
      <c r="B369" s="42"/>
      <c r="C369" s="29"/>
    </row>
    <row r="370" spans="1:3">
      <c r="A370" s="41"/>
      <c r="B370" s="42"/>
      <c r="C370" s="29"/>
    </row>
    <row r="371" spans="1:3">
      <c r="A371" s="41"/>
      <c r="B371" s="42"/>
      <c r="C371" s="29"/>
    </row>
    <row r="372" spans="1:3">
      <c r="A372" s="41"/>
      <c r="B372" s="42"/>
      <c r="C372" s="29"/>
    </row>
    <row r="373" spans="1:3">
      <c r="A373" s="41"/>
      <c r="B373" s="42"/>
      <c r="C373" s="29"/>
    </row>
    <row r="374" spans="1:3">
      <c r="A374" s="41"/>
      <c r="B374" s="42"/>
      <c r="C374" s="29"/>
    </row>
    <row r="375" spans="1:3">
      <c r="A375" s="43"/>
      <c r="B375" s="43"/>
      <c r="C375" s="29"/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0D7F2-C212-DE4D-A5CD-F873F65C62B3}">
  <sheetPr codeName="Sheet3"/>
  <dimension ref="B1:H118"/>
  <sheetViews>
    <sheetView topLeftCell="B11" workbookViewId="0">
      <selection activeCell="F15" sqref="F15:F17"/>
    </sheetView>
    <sheetView workbookViewId="1">
      <selection activeCell="H23" sqref="H23"/>
    </sheetView>
  </sheetViews>
  <sheetFormatPr baseColWidth="10" defaultRowHeight="16"/>
  <cols>
    <col min="1" max="1" width="1.83203125" customWidth="1"/>
    <col min="2" max="2" width="16.83203125" customWidth="1"/>
    <col min="3" max="3" width="13.6640625" customWidth="1"/>
    <col min="4" max="4" width="34.1640625" customWidth="1"/>
    <col min="6" max="6" width="22.33203125" customWidth="1"/>
    <col min="11" max="11" width="7" customWidth="1"/>
  </cols>
  <sheetData>
    <row r="1" spans="2:8" ht="17" thickBot="1">
      <c r="B1" s="7" t="s">
        <v>242</v>
      </c>
      <c r="C1" s="7"/>
      <c r="D1" s="8"/>
    </row>
    <row r="2" spans="2:8" ht="17" thickBot="1">
      <c r="B2" s="9" t="s">
        <v>248</v>
      </c>
      <c r="C2" s="10"/>
      <c r="D2" s="6"/>
    </row>
    <row r="3" spans="2:8" ht="17" thickBot="1">
      <c r="B3" s="9" t="s">
        <v>243</v>
      </c>
      <c r="C3" s="10"/>
      <c r="D3" s="6"/>
    </row>
    <row r="4" spans="2:8" ht="17" thickBot="1">
      <c r="B4" s="9" t="s">
        <v>244</v>
      </c>
      <c r="C4" s="10"/>
      <c r="D4" s="44"/>
    </row>
    <row r="5" spans="2:8" ht="16" customHeight="1">
      <c r="B5" s="251" t="s">
        <v>338</v>
      </c>
      <c r="C5" s="252"/>
      <c r="D5" s="235"/>
    </row>
    <row r="6" spans="2:8" ht="17" thickBot="1">
      <c r="B6" s="253"/>
      <c r="C6" s="254"/>
      <c r="D6" s="236"/>
    </row>
    <row r="7" spans="2:8" ht="17" thickBot="1"/>
    <row r="8" spans="2:8" ht="17" thickBot="1">
      <c r="B8" s="245" t="s">
        <v>245</v>
      </c>
      <c r="C8" s="246"/>
      <c r="D8" s="247"/>
      <c r="F8" s="15" t="s">
        <v>337</v>
      </c>
      <c r="G8" s="5"/>
    </row>
    <row r="9" spans="2:8" ht="17" thickBot="1">
      <c r="B9" s="11">
        <v>2555</v>
      </c>
      <c r="F9" s="14" t="str" cm="1">
        <f t="array" ref="F9">Prefix &amp; "-" &amp; TEXT(_xlfn.SEQUENCE(C11 - B11 + 1, 1, B11, 1), "000")</f>
        <v>2555-001</v>
      </c>
    </row>
    <row r="10" spans="2:8" ht="17" thickBot="1">
      <c r="B10" s="248" t="s">
        <v>246</v>
      </c>
      <c r="C10" s="249"/>
      <c r="D10" s="250"/>
      <c r="F10" s="16"/>
    </row>
    <row r="11" spans="2:8" ht="17" thickBot="1">
      <c r="B11" s="12">
        <v>1</v>
      </c>
      <c r="C11" s="13">
        <v>1</v>
      </c>
      <c r="F11" s="17"/>
    </row>
    <row r="12" spans="2:8">
      <c r="F12" s="17"/>
    </row>
    <row r="13" spans="2:8">
      <c r="F13" s="17"/>
      <c r="H13" s="5" t="s">
        <v>247</v>
      </c>
    </row>
    <row r="14" spans="2:8">
      <c r="F14" s="17"/>
    </row>
    <row r="15" spans="2:8">
      <c r="F15" s="17"/>
    </row>
    <row r="16" spans="2:8">
      <c r="F16" s="17"/>
    </row>
    <row r="17" spans="6:6">
      <c r="F17" s="17"/>
    </row>
    <row r="18" spans="6:6">
      <c r="F18" s="17"/>
    </row>
    <row r="19" spans="6:6">
      <c r="F19" s="17"/>
    </row>
    <row r="20" spans="6:6">
      <c r="F20" s="17"/>
    </row>
    <row r="21" spans="6:6">
      <c r="F21" s="17"/>
    </row>
    <row r="22" spans="6:6">
      <c r="F22" s="17"/>
    </row>
    <row r="23" spans="6:6">
      <c r="F23" s="17"/>
    </row>
    <row r="24" spans="6:6">
      <c r="F24" s="17"/>
    </row>
    <row r="25" spans="6:6">
      <c r="F25" s="17"/>
    </row>
    <row r="26" spans="6:6">
      <c r="F26" s="17"/>
    </row>
    <row r="27" spans="6:6">
      <c r="F27" s="17"/>
    </row>
    <row r="28" spans="6:6">
      <c r="F28" s="17"/>
    </row>
    <row r="29" spans="6:6">
      <c r="F29" s="17"/>
    </row>
    <row r="30" spans="6:6">
      <c r="F30" s="17"/>
    </row>
    <row r="31" spans="6:6">
      <c r="F31" s="17"/>
    </row>
    <row r="32" spans="6:6">
      <c r="F32" s="17"/>
    </row>
    <row r="33" spans="6:6">
      <c r="F33" s="17"/>
    </row>
    <row r="34" spans="6:6">
      <c r="F34" s="17"/>
    </row>
    <row r="35" spans="6:6">
      <c r="F35" s="17"/>
    </row>
    <row r="36" spans="6:6">
      <c r="F36" s="17"/>
    </row>
    <row r="37" spans="6:6">
      <c r="F37" s="17"/>
    </row>
    <row r="38" spans="6:6">
      <c r="F38" s="17"/>
    </row>
    <row r="39" spans="6:6">
      <c r="F39" s="17"/>
    </row>
    <row r="40" spans="6:6">
      <c r="F40" s="17"/>
    </row>
    <row r="41" spans="6:6">
      <c r="F41" s="17"/>
    </row>
    <row r="42" spans="6:6">
      <c r="F42" s="17"/>
    </row>
    <row r="43" spans="6:6">
      <c r="F43" s="17"/>
    </row>
    <row r="44" spans="6:6">
      <c r="F44" s="17"/>
    </row>
    <row r="45" spans="6:6">
      <c r="F45" s="17"/>
    </row>
    <row r="46" spans="6:6">
      <c r="F46" s="17"/>
    </row>
    <row r="47" spans="6:6">
      <c r="F47" s="17"/>
    </row>
    <row r="48" spans="6:6">
      <c r="F48" s="17"/>
    </row>
    <row r="49" spans="6:6">
      <c r="F49" s="17"/>
    </row>
    <row r="50" spans="6:6">
      <c r="F50" s="17"/>
    </row>
    <row r="51" spans="6:6">
      <c r="F51" s="17"/>
    </row>
    <row r="52" spans="6:6">
      <c r="F52" s="17"/>
    </row>
    <row r="53" spans="6:6">
      <c r="F53" s="17"/>
    </row>
    <row r="54" spans="6:6">
      <c r="F54" s="17"/>
    </row>
    <row r="55" spans="6:6">
      <c r="F55" s="17"/>
    </row>
    <row r="56" spans="6:6">
      <c r="F56" s="17"/>
    </row>
    <row r="57" spans="6:6">
      <c r="F57" s="17"/>
    </row>
    <row r="58" spans="6:6">
      <c r="F58" s="17"/>
    </row>
    <row r="59" spans="6:6">
      <c r="F59" s="17"/>
    </row>
    <row r="60" spans="6:6">
      <c r="F60" s="17"/>
    </row>
    <row r="61" spans="6:6">
      <c r="F61" s="17"/>
    </row>
    <row r="62" spans="6:6">
      <c r="F62" s="17"/>
    </row>
    <row r="63" spans="6:6">
      <c r="F63" s="17"/>
    </row>
    <row r="64" spans="6:6">
      <c r="F64" s="17"/>
    </row>
    <row r="65" spans="6:6">
      <c r="F65" s="17"/>
    </row>
    <row r="66" spans="6:6">
      <c r="F66" s="17"/>
    </row>
    <row r="67" spans="6:6">
      <c r="F67" s="17"/>
    </row>
    <row r="68" spans="6:6">
      <c r="F68" s="17"/>
    </row>
    <row r="69" spans="6:6">
      <c r="F69" s="17"/>
    </row>
    <row r="70" spans="6:6">
      <c r="F70" s="17"/>
    </row>
    <row r="71" spans="6:6">
      <c r="F71" s="17"/>
    </row>
    <row r="72" spans="6:6">
      <c r="F72" s="17"/>
    </row>
    <row r="73" spans="6:6">
      <c r="F73" s="17"/>
    </row>
    <row r="74" spans="6:6">
      <c r="F74" s="17"/>
    </row>
    <row r="75" spans="6:6">
      <c r="F75" s="17"/>
    </row>
    <row r="76" spans="6:6">
      <c r="F76" s="17"/>
    </row>
    <row r="77" spans="6:6">
      <c r="F77" s="17"/>
    </row>
    <row r="78" spans="6:6">
      <c r="F78" s="17"/>
    </row>
    <row r="79" spans="6:6">
      <c r="F79" s="17"/>
    </row>
    <row r="80" spans="6:6">
      <c r="F80" s="17"/>
    </row>
    <row r="81" spans="6:6">
      <c r="F81" s="17"/>
    </row>
    <row r="82" spans="6:6">
      <c r="F82" s="17"/>
    </row>
    <row r="83" spans="6:6">
      <c r="F83" s="17"/>
    </row>
    <row r="84" spans="6:6">
      <c r="F84" s="17"/>
    </row>
    <row r="85" spans="6:6">
      <c r="F85" s="17"/>
    </row>
    <row r="86" spans="6:6">
      <c r="F86" s="17"/>
    </row>
    <row r="87" spans="6:6">
      <c r="F87" s="17"/>
    </row>
    <row r="88" spans="6:6">
      <c r="F88" s="17"/>
    </row>
    <row r="89" spans="6:6">
      <c r="F89" s="17"/>
    </row>
    <row r="90" spans="6:6">
      <c r="F90" s="17"/>
    </row>
    <row r="91" spans="6:6">
      <c r="F91" s="17"/>
    </row>
    <row r="92" spans="6:6">
      <c r="F92" s="17"/>
    </row>
    <row r="93" spans="6:6">
      <c r="F93" s="17"/>
    </row>
    <row r="94" spans="6:6">
      <c r="F94" s="17"/>
    </row>
    <row r="95" spans="6:6">
      <c r="F95" s="17"/>
    </row>
    <row r="96" spans="6:6">
      <c r="F96" s="17"/>
    </row>
    <row r="97" spans="6:6">
      <c r="F97" s="17"/>
    </row>
    <row r="98" spans="6:6">
      <c r="F98" s="17"/>
    </row>
    <row r="99" spans="6:6">
      <c r="F99" s="17"/>
    </row>
    <row r="100" spans="6:6">
      <c r="F100" s="17"/>
    </row>
    <row r="101" spans="6:6">
      <c r="F101" s="17"/>
    </row>
    <row r="102" spans="6:6">
      <c r="F102" s="17"/>
    </row>
    <row r="103" spans="6:6">
      <c r="F103" s="17"/>
    </row>
    <row r="104" spans="6:6">
      <c r="F104" s="17"/>
    </row>
    <row r="105" spans="6:6">
      <c r="F105" s="17"/>
    </row>
    <row r="106" spans="6:6">
      <c r="F106" s="17"/>
    </row>
    <row r="107" spans="6:6">
      <c r="F107" s="17"/>
    </row>
    <row r="108" spans="6:6">
      <c r="F108" s="17"/>
    </row>
    <row r="109" spans="6:6">
      <c r="F109" s="17"/>
    </row>
    <row r="110" spans="6:6">
      <c r="F110" s="17"/>
    </row>
    <row r="111" spans="6:6">
      <c r="F111" s="17"/>
    </row>
    <row r="112" spans="6:6">
      <c r="F112" s="17"/>
    </row>
    <row r="113" spans="6:6">
      <c r="F113" s="17"/>
    </row>
    <row r="114" spans="6:6">
      <c r="F114" s="17"/>
    </row>
    <row r="115" spans="6:6">
      <c r="F115" s="17"/>
    </row>
    <row r="116" spans="6:6">
      <c r="F116" s="17"/>
    </row>
    <row r="117" spans="6:6">
      <c r="F117" s="17"/>
    </row>
    <row r="118" spans="6:6" ht="17" thickBot="1">
      <c r="F118" s="18"/>
    </row>
  </sheetData>
  <mergeCells count="3">
    <mergeCell ref="B8:D8"/>
    <mergeCell ref="B10:D10"/>
    <mergeCell ref="B5:C6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GeneratePOSheets" altText="Generate POs_x000a_">
                <anchor moveWithCells="1" sizeWithCells="1">
                  <from>
                    <xdr:col>7</xdr:col>
                    <xdr:colOff>381000</xdr:colOff>
                    <xdr:row>7</xdr:row>
                    <xdr:rowOff>114300</xdr:rowOff>
                  </from>
                  <to>
                    <xdr:col>9</xdr:col>
                    <xdr:colOff>254000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DeletePOSheets">
                <anchor moveWithCells="1" sizeWithCells="1">
                  <from>
                    <xdr:col>7</xdr:col>
                    <xdr:colOff>635000</xdr:colOff>
                    <xdr:row>14</xdr:row>
                    <xdr:rowOff>165100</xdr:rowOff>
                  </from>
                  <to>
                    <xdr:col>9</xdr:col>
                    <xdr:colOff>508000</xdr:colOff>
                    <xdr:row>16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4075C-EB0E-8B4F-85C4-CA1785943305}">
  <sheetPr codeName="Sheet6">
    <pageSetUpPr fitToPage="1"/>
  </sheetPr>
  <dimension ref="A1:AX57"/>
  <sheetViews>
    <sheetView topLeftCell="C1" zoomScale="75" zoomScaleNormal="100" workbookViewId="0">
      <selection activeCell="AD22" sqref="AD22"/>
    </sheetView>
    <sheetView topLeftCell="A15" zoomScaleNormal="100" workbookViewId="1">
      <selection activeCell="E14" sqref="E14"/>
    </sheetView>
  </sheetViews>
  <sheetFormatPr baseColWidth="10" defaultColWidth="8.83203125" defaultRowHeight="14"/>
  <cols>
    <col min="1" max="1" width="0.83203125" style="83" customWidth="1"/>
    <col min="2" max="2" width="11.33203125" style="83" customWidth="1"/>
    <col min="3" max="3" width="14.6640625" style="83" customWidth="1"/>
    <col min="4" max="4" width="10.1640625" style="83" customWidth="1"/>
    <col min="5" max="5" width="13.5" style="83" customWidth="1"/>
    <col min="6" max="6" width="11.6640625" style="83" bestFit="1" customWidth="1"/>
    <col min="7" max="7" width="10.1640625" style="83" customWidth="1"/>
    <col min="8" max="8" width="18.83203125" style="83" customWidth="1"/>
    <col min="9" max="9" width="13.33203125" style="83" customWidth="1"/>
    <col min="10" max="10" width="2.5" style="83" customWidth="1"/>
    <col min="11" max="11" width="5.83203125" style="83" hidden="1" customWidth="1"/>
    <col min="12" max="12" width="6.33203125" style="83" hidden="1" customWidth="1"/>
    <col min="13" max="13" width="6.1640625" style="83" hidden="1" customWidth="1"/>
    <col min="14" max="14" width="5.6640625" style="83" hidden="1" customWidth="1"/>
    <col min="15" max="15" width="5.33203125" style="83" hidden="1" customWidth="1"/>
    <col min="16" max="16" width="5.6640625" style="83" hidden="1" customWidth="1"/>
    <col min="17" max="18" width="5" style="83" hidden="1" customWidth="1"/>
    <col min="19" max="21" width="5.83203125" style="83" hidden="1" customWidth="1"/>
    <col min="22" max="22" width="6.1640625" style="83" hidden="1" customWidth="1"/>
    <col min="23" max="24" width="7.6640625" style="83" hidden="1" customWidth="1"/>
    <col min="25" max="30" width="7" style="83" hidden="1" customWidth="1"/>
    <col min="31" max="31" width="8.6640625" style="83" hidden="1" customWidth="1"/>
    <col min="32" max="32" width="3.33203125" style="83" hidden="1" customWidth="1"/>
    <col min="33" max="33" width="5.1640625" style="83" hidden="1" customWidth="1"/>
    <col min="34" max="34" width="8.83203125" style="83" hidden="1" customWidth="1"/>
    <col min="35" max="35" width="6" style="83" customWidth="1"/>
    <col min="36" max="37" width="13" style="83" customWidth="1"/>
    <col min="38" max="38" width="10.6640625" style="83" customWidth="1"/>
    <col min="39" max="39" width="14.1640625" style="83" customWidth="1"/>
    <col min="40" max="40" width="13" style="83" customWidth="1"/>
    <col min="41" max="41" width="36" style="83" customWidth="1"/>
    <col min="42" max="16384" width="8.83203125" style="83"/>
  </cols>
  <sheetData>
    <row r="1" spans="1:47" ht="45" customHeight="1">
      <c r="A1" s="77"/>
      <c r="B1" s="78" t="str">
        <f>IF(TRIM(ProductionCompany)="", "Production Company", ProductionCompany)</f>
        <v>Production Company</v>
      </c>
      <c r="C1" s="79"/>
      <c r="D1" s="79"/>
      <c r="E1" s="79"/>
      <c r="F1" s="80"/>
      <c r="G1" s="279"/>
      <c r="H1" s="279"/>
      <c r="I1" s="280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2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</row>
    <row r="2" spans="1:47" ht="12.75" customHeight="1">
      <c r="A2" s="84"/>
      <c r="B2" s="281"/>
      <c r="C2" s="282"/>
      <c r="D2" s="283"/>
      <c r="E2" s="283"/>
      <c r="F2" s="283"/>
      <c r="G2" s="283"/>
      <c r="I2" s="85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2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</row>
    <row r="3" spans="1:47" ht="22">
      <c r="A3" s="84"/>
      <c r="B3" s="86" t="s">
        <v>13</v>
      </c>
      <c r="C3" s="202"/>
      <c r="D3" s="203"/>
      <c r="E3" s="203"/>
      <c r="F3" s="204" t="s">
        <v>12</v>
      </c>
      <c r="G3" s="284" t="s">
        <v>241</v>
      </c>
      <c r="H3" s="284"/>
      <c r="I3" s="285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8"/>
      <c r="Y3" s="89"/>
      <c r="Z3" s="89"/>
      <c r="AA3" s="89"/>
      <c r="AD3" s="88"/>
      <c r="AR3" s="81"/>
      <c r="AS3" s="81"/>
      <c r="AT3" s="81"/>
      <c r="AU3" s="81"/>
    </row>
    <row r="4" spans="1:47" s="94" customFormat="1" ht="29" customHeight="1">
      <c r="A4" s="90"/>
      <c r="B4" s="286"/>
      <c r="C4" s="287"/>
      <c r="D4" s="287"/>
      <c r="E4" s="287"/>
      <c r="F4" s="287"/>
      <c r="G4" s="287"/>
      <c r="H4" s="205"/>
      <c r="I4" s="91"/>
      <c r="J4" s="92"/>
      <c r="AF4" s="95"/>
      <c r="AM4" s="96"/>
      <c r="AR4" s="92"/>
      <c r="AS4" s="92"/>
      <c r="AT4" s="92"/>
      <c r="AU4" s="92"/>
    </row>
    <row r="5" spans="1:47" s="93" customFormat="1" ht="16" customHeight="1">
      <c r="A5" s="97"/>
      <c r="B5" s="98" t="s">
        <v>249</v>
      </c>
      <c r="C5" s="276" t="str">
        <f>IF(TRIM(Job_Number)="", "", Street_address)</f>
        <v/>
      </c>
      <c r="D5" s="277"/>
      <c r="E5" s="272"/>
      <c r="F5" s="272"/>
      <c r="G5" s="272"/>
      <c r="H5" s="272"/>
      <c r="I5" s="99"/>
      <c r="J5" s="100"/>
      <c r="AF5" s="101"/>
      <c r="AH5" s="45"/>
      <c r="AR5" s="100"/>
      <c r="AS5" s="100"/>
      <c r="AT5" s="100"/>
      <c r="AU5" s="100"/>
    </row>
    <row r="6" spans="1:47" s="93" customFormat="1" ht="16">
      <c r="A6" s="97"/>
      <c r="B6" s="102"/>
      <c r="C6" s="263" t="str">
        <f>IF(TRIM(Job_Number)="", "", city_address)</f>
        <v/>
      </c>
      <c r="D6" s="278"/>
      <c r="E6" s="272"/>
      <c r="F6" s="272"/>
      <c r="G6" s="272"/>
      <c r="H6" s="272"/>
      <c r="I6" s="103"/>
      <c r="J6" s="100"/>
      <c r="AF6" s="101"/>
      <c r="AR6" s="100"/>
      <c r="AS6" s="100"/>
      <c r="AT6" s="100"/>
      <c r="AU6" s="100"/>
    </row>
    <row r="7" spans="1:47" s="93" customFormat="1" ht="16">
      <c r="A7" s="97"/>
      <c r="B7" s="273"/>
      <c r="C7" s="274"/>
      <c r="D7" s="275"/>
      <c r="E7" s="275"/>
      <c r="F7" s="208"/>
      <c r="G7" s="208"/>
      <c r="H7" s="208"/>
      <c r="I7" s="105"/>
      <c r="J7" s="100"/>
      <c r="AF7" s="101"/>
      <c r="AR7" s="100"/>
      <c r="AS7" s="100"/>
      <c r="AT7" s="100"/>
      <c r="AU7" s="100"/>
    </row>
    <row r="8" spans="1:47" s="93" customFormat="1" ht="16">
      <c r="A8" s="97"/>
      <c r="B8" s="104"/>
      <c r="C8" s="206"/>
      <c r="D8" s="207"/>
      <c r="E8" s="207"/>
      <c r="F8" s="208"/>
      <c r="G8" s="208"/>
      <c r="H8" s="208"/>
      <c r="I8" s="105"/>
      <c r="J8" s="100"/>
      <c r="AF8" s="101"/>
      <c r="AR8" s="100"/>
      <c r="AS8" s="100"/>
      <c r="AT8" s="100"/>
      <c r="AU8" s="100"/>
    </row>
    <row r="9" spans="1:47" s="93" customFormat="1" ht="16">
      <c r="A9" s="97"/>
      <c r="B9" s="106" t="s">
        <v>11</v>
      </c>
      <c r="C9" s="262"/>
      <c r="D9" s="262"/>
      <c r="E9" s="209" t="s">
        <v>10</v>
      </c>
      <c r="F9" s="263" t="str">
        <f>IF(TRIM(Job_Number)="", "", Job_Number)</f>
        <v/>
      </c>
      <c r="G9" s="263"/>
      <c r="H9" s="263"/>
      <c r="I9" s="264"/>
      <c r="J9" s="100"/>
      <c r="AF9" s="101"/>
      <c r="AR9" s="100"/>
      <c r="AS9" s="100"/>
      <c r="AT9" s="100"/>
      <c r="AU9" s="100"/>
    </row>
    <row r="10" spans="1:47" s="93" customFormat="1" ht="14" customHeight="1">
      <c r="A10" s="97"/>
      <c r="B10" s="106" t="s">
        <v>9</v>
      </c>
      <c r="C10" s="268"/>
      <c r="D10" s="268"/>
      <c r="E10" s="209" t="s">
        <v>8</v>
      </c>
      <c r="F10" s="269" t="str">
        <f>IF(TRIM(Job_Name)="", "", Job_Name)</f>
        <v/>
      </c>
      <c r="G10" s="269"/>
      <c r="H10" s="269"/>
      <c r="I10" s="270"/>
      <c r="J10" s="100"/>
      <c r="AR10" s="100"/>
      <c r="AS10" s="100"/>
      <c r="AT10" s="100"/>
      <c r="AU10" s="100"/>
    </row>
    <row r="11" spans="1:47" s="93" customFormat="1" ht="16">
      <c r="A11" s="97"/>
      <c r="B11" s="107"/>
      <c r="C11" s="268"/>
      <c r="D11" s="268"/>
      <c r="E11" s="210"/>
      <c r="I11" s="108"/>
      <c r="J11" s="100"/>
      <c r="AR11" s="100"/>
      <c r="AS11" s="100"/>
      <c r="AT11" s="100"/>
      <c r="AU11" s="100"/>
    </row>
    <row r="12" spans="1:47" s="93" customFormat="1" ht="22" customHeight="1">
      <c r="A12" s="97"/>
      <c r="B12" s="106" t="s">
        <v>7</v>
      </c>
      <c r="C12" s="237"/>
      <c r="D12" s="234"/>
      <c r="E12" s="209" t="s">
        <v>6</v>
      </c>
      <c r="F12" s="290"/>
      <c r="G12" s="290"/>
      <c r="H12" s="290"/>
      <c r="I12" s="291"/>
      <c r="J12" s="100"/>
      <c r="AR12" s="100"/>
      <c r="AS12" s="100"/>
      <c r="AT12" s="100"/>
      <c r="AU12" s="100"/>
    </row>
    <row r="13" spans="1:47" s="93" customFormat="1" ht="16">
      <c r="A13" s="97"/>
      <c r="B13" s="110"/>
      <c r="C13" s="237"/>
      <c r="D13" s="234"/>
      <c r="E13" s="209" t="s">
        <v>382</v>
      </c>
      <c r="F13" s="292"/>
      <c r="G13" s="293"/>
      <c r="H13" s="293"/>
      <c r="I13" s="294"/>
      <c r="J13" s="100"/>
      <c r="AR13" s="100"/>
      <c r="AS13" s="100"/>
      <c r="AT13" s="100"/>
      <c r="AU13" s="100"/>
    </row>
    <row r="14" spans="1:47" s="93" customFormat="1" ht="16">
      <c r="A14" s="97"/>
      <c r="B14" s="110"/>
      <c r="C14" s="271"/>
      <c r="D14" s="271"/>
      <c r="E14" s="209" t="s">
        <v>381</v>
      </c>
      <c r="F14" s="292"/>
      <c r="G14" s="293"/>
      <c r="H14" s="293"/>
      <c r="I14" s="294"/>
      <c r="J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</row>
    <row r="15" spans="1:47" s="93" customFormat="1" ht="16">
      <c r="A15" s="97"/>
      <c r="B15" s="19"/>
      <c r="C15" s="211"/>
      <c r="D15" s="211"/>
      <c r="I15" s="108"/>
      <c r="J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</row>
    <row r="16" spans="1:47" s="93" customFormat="1" ht="16">
      <c r="A16" s="97"/>
      <c r="B16" s="196" t="s">
        <v>5</v>
      </c>
      <c r="C16" s="212"/>
      <c r="D16" s="212"/>
      <c r="E16" s="212"/>
      <c r="F16" s="212"/>
      <c r="G16" s="213"/>
      <c r="H16" s="197"/>
      <c r="I16" s="198"/>
      <c r="J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</row>
    <row r="17" spans="1:50" s="94" customFormat="1" ht="13" customHeight="1">
      <c r="A17" s="90"/>
      <c r="B17" s="196"/>
      <c r="C17" s="199"/>
      <c r="D17" s="199"/>
      <c r="E17" s="199"/>
      <c r="F17" s="199"/>
      <c r="G17" s="200"/>
      <c r="H17" s="197"/>
      <c r="I17" s="198"/>
      <c r="J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</row>
    <row r="18" spans="1:50" s="94" customFormat="1" ht="13" customHeight="1">
      <c r="A18" s="90"/>
      <c r="B18" s="196"/>
      <c r="C18" s="255"/>
      <c r="D18" s="255"/>
      <c r="E18" s="255"/>
      <c r="F18" s="255"/>
      <c r="G18" s="255"/>
      <c r="H18" s="255"/>
      <c r="I18" s="256"/>
      <c r="J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</row>
    <row r="19" spans="1:50" s="94" customFormat="1" ht="13" customHeight="1">
      <c r="A19" s="90"/>
      <c r="B19" s="196"/>
      <c r="C19" s="201"/>
      <c r="D19" s="201"/>
      <c r="E19" s="201"/>
      <c r="F19" s="201"/>
      <c r="G19" s="201"/>
      <c r="H19" s="201"/>
      <c r="I19" s="214"/>
      <c r="J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</row>
    <row r="20" spans="1:50" s="94" customFormat="1" ht="12" customHeight="1" thickBot="1">
      <c r="A20" s="90"/>
      <c r="B20" s="196"/>
      <c r="C20" s="255"/>
      <c r="D20" s="255"/>
      <c r="E20" s="255"/>
      <c r="F20" s="255"/>
      <c r="G20" s="255"/>
      <c r="H20" s="255"/>
      <c r="I20" s="256"/>
      <c r="J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</row>
    <row r="21" spans="1:50" s="94" customFormat="1" ht="3" customHeight="1" thickBot="1">
      <c r="A21" s="90"/>
      <c r="B21" s="196"/>
      <c r="I21" s="194"/>
      <c r="J21" s="92"/>
      <c r="K21" s="93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72" t="s">
        <v>265</v>
      </c>
      <c r="X21" s="173" t="s">
        <v>270</v>
      </c>
      <c r="Y21" s="174" t="s">
        <v>266</v>
      </c>
      <c r="Z21" s="174" t="s">
        <v>267</v>
      </c>
      <c r="AA21" s="174" t="s">
        <v>268</v>
      </c>
      <c r="AB21" s="175" t="s">
        <v>269</v>
      </c>
      <c r="AC21" s="166" t="s">
        <v>278</v>
      </c>
      <c r="AD21" s="166" t="s">
        <v>277</v>
      </c>
      <c r="AE21" s="166" t="s">
        <v>323</v>
      </c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</row>
    <row r="22" spans="1:50" s="94" customFormat="1" ht="13" customHeight="1" thickBot="1">
      <c r="A22" s="90"/>
      <c r="B22" s="196"/>
      <c r="I22" s="194"/>
      <c r="J22" s="92"/>
      <c r="K22" s="112" t="s">
        <v>271</v>
      </c>
      <c r="L22" s="149" t="str" cm="1">
        <f t="array" ref="L22:S24">IFERROR(
    _xlfn.WRAPCOLS(
        _xlfn.TOCOL(
            INDEX(
                _xlfn._xlws.FILTER(
                    _xlfn.UNIQUE(_xlfn.HSTACK(LineEntry, DateEntry, PayIDEntry)),
                    _xlfn.BYROW(_xlfn.UNIQUE(_xlfn.HSTACK(LineEntry, DateEntry, PayIDEntry)), _xlfn.LAMBDA(_xlpm.row, AND(_xlpm.row&lt;&gt;"")))
                ),
                _xlfn.SEQUENCE(8,1),
                {1,2,3}
            )
        ),
        3
    ),
    ""
)</f>
        <v/>
      </c>
      <c r="M22" s="150" t="str">
        <v/>
      </c>
      <c r="N22" s="150" t="str">
        <v/>
      </c>
      <c r="O22" s="150" t="str">
        <v/>
      </c>
      <c r="P22" s="150" t="str">
        <v/>
      </c>
      <c r="Q22" s="150" t="str">
        <v/>
      </c>
      <c r="R22" s="150" t="str">
        <v/>
      </c>
      <c r="S22" s="150" t="str">
        <v/>
      </c>
      <c r="T22" s="151"/>
      <c r="U22" s="152" cm="1">
        <f t="array" ref="U22">SUMPRODUCT(--(TRIM(L22:T22)&lt;&gt;""))</f>
        <v>0</v>
      </c>
      <c r="V22" s="153" t="s">
        <v>271</v>
      </c>
      <c r="W22" s="154" t="str" cm="1">
        <f t="array" ref="W22">IF(U22=0,"",TRANSPOSE(_xlfn._xlws.SORT(TRANSPOSE(INDEX(L22:T24,_xlfn.SEQUENCE(ROWS(L22:T24)),_xlfn.SEQUENCE(,U22))),1,TRUE)))</f>
        <v/>
      </c>
      <c r="X22" s="154"/>
      <c r="Y22" s="154"/>
      <c r="Z22" s="154"/>
      <c r="AA22" s="154"/>
      <c r="AB22" s="154"/>
      <c r="AC22" s="154"/>
      <c r="AD22" s="154"/>
      <c r="AE22" s="154"/>
      <c r="AF22" s="111"/>
      <c r="AG22" s="111"/>
      <c r="AH22" s="111"/>
      <c r="AI22" s="111"/>
      <c r="AJ22" s="92"/>
      <c r="AK22" s="92"/>
      <c r="AS22" s="92"/>
      <c r="AT22" s="92"/>
      <c r="AU22" s="92"/>
    </row>
    <row r="23" spans="1:50" s="94" customFormat="1" ht="13" customHeight="1" thickTop="1">
      <c r="A23" s="90"/>
      <c r="B23" s="257" t="s">
        <v>350</v>
      </c>
      <c r="C23" s="216" t="s">
        <v>340</v>
      </c>
      <c r="D23" s="217" t="s">
        <v>341</v>
      </c>
      <c r="E23" s="217" t="s">
        <v>342</v>
      </c>
      <c r="F23" s="217" t="s">
        <v>343</v>
      </c>
      <c r="G23" s="218" t="s">
        <v>344</v>
      </c>
      <c r="H23" s="219"/>
      <c r="I23" s="220" t="s">
        <v>345</v>
      </c>
      <c r="K23" s="112" t="s">
        <v>272</v>
      </c>
      <c r="L23" s="155" t="str">
        <v/>
      </c>
      <c r="M23" s="156" t="str">
        <v/>
      </c>
      <c r="N23" s="156" t="str">
        <v/>
      </c>
      <c r="O23" s="156" t="str">
        <v/>
      </c>
      <c r="P23" s="156" t="str">
        <v/>
      </c>
      <c r="Q23" s="156" t="str">
        <v/>
      </c>
      <c r="R23" s="156" t="str">
        <v/>
      </c>
      <c r="S23" s="156" t="str">
        <v/>
      </c>
      <c r="T23" s="157"/>
      <c r="U23" s="152"/>
      <c r="V23" s="153" t="s">
        <v>272</v>
      </c>
      <c r="W23" s="158"/>
      <c r="X23" s="158"/>
      <c r="Y23" s="158"/>
      <c r="Z23" s="158"/>
      <c r="AA23" s="158"/>
      <c r="AB23" s="158"/>
      <c r="AC23" s="158"/>
      <c r="AD23" s="158"/>
      <c r="AE23" s="158"/>
      <c r="AL23" s="109"/>
    </row>
    <row r="24" spans="1:50" s="94" customFormat="1" ht="13" customHeight="1" thickBot="1">
      <c r="A24" s="90"/>
      <c r="B24" s="257"/>
      <c r="C24" s="221" t="s">
        <v>346</v>
      </c>
      <c r="D24" s="222" t="s">
        <v>346</v>
      </c>
      <c r="E24" s="223" t="s">
        <v>326</v>
      </c>
      <c r="F24" s="223" t="s">
        <v>347</v>
      </c>
      <c r="G24" s="224" t="s">
        <v>348</v>
      </c>
      <c r="H24" s="219"/>
      <c r="I24" s="225" t="s">
        <v>349</v>
      </c>
      <c r="K24" s="112" t="s">
        <v>273</v>
      </c>
      <c r="L24" s="159" t="str">
        <v/>
      </c>
      <c r="M24" s="160" t="str">
        <v/>
      </c>
      <c r="N24" s="160" t="str">
        <v/>
      </c>
      <c r="O24" s="160" t="str">
        <v/>
      </c>
      <c r="P24" s="160" t="str">
        <v/>
      </c>
      <c r="Q24" s="160" t="str">
        <v/>
      </c>
      <c r="R24" s="160" t="str">
        <v/>
      </c>
      <c r="S24" s="160" t="str">
        <v/>
      </c>
      <c r="T24" s="161"/>
      <c r="U24" s="162"/>
      <c r="V24" s="153" t="s">
        <v>273</v>
      </c>
      <c r="W24" s="163"/>
      <c r="X24" s="163"/>
      <c r="Y24" s="163"/>
      <c r="Z24" s="163"/>
      <c r="AA24" s="163"/>
      <c r="AB24" s="163"/>
      <c r="AC24" s="163"/>
      <c r="AD24" s="163"/>
      <c r="AE24" s="164"/>
      <c r="AF24" s="93"/>
      <c r="AG24" s="93"/>
      <c r="AH24" s="93"/>
      <c r="AI24" s="93"/>
      <c r="AJ24" s="93"/>
      <c r="AK24" s="93"/>
    </row>
    <row r="25" spans="1:50" s="94" customFormat="1" ht="21" customHeight="1" thickTop="1" thickBot="1">
      <c r="A25" s="90"/>
      <c r="B25" s="257"/>
      <c r="C25" s="226"/>
      <c r="D25" s="226"/>
      <c r="E25" s="226"/>
      <c r="F25" s="226"/>
      <c r="G25" s="227"/>
      <c r="H25" s="228"/>
      <c r="I25" s="229"/>
      <c r="K25" s="93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6" t="s">
        <v>265</v>
      </c>
      <c r="X25" s="166" t="s">
        <v>270</v>
      </c>
      <c r="Y25" s="166" t="s">
        <v>266</v>
      </c>
      <c r="Z25" s="166" t="s">
        <v>267</v>
      </c>
      <c r="AA25" s="166" t="s">
        <v>268</v>
      </c>
      <c r="AB25" s="166" t="s">
        <v>269</v>
      </c>
      <c r="AC25" s="166" t="s">
        <v>278</v>
      </c>
      <c r="AD25" s="166" t="s">
        <v>277</v>
      </c>
      <c r="AE25" s="166" t="s">
        <v>323</v>
      </c>
      <c r="AL25" s="93"/>
      <c r="AM25" s="93"/>
      <c r="AN25" s="93"/>
      <c r="AO25" s="93"/>
      <c r="AP25" s="93"/>
      <c r="AQ25" s="93"/>
      <c r="AR25" s="93"/>
    </row>
    <row r="26" spans="1:50" s="94" customFormat="1" ht="15" customHeight="1" thickBot="1">
      <c r="A26" s="90"/>
      <c r="B26" s="257"/>
      <c r="C26" s="230"/>
      <c r="D26" s="230"/>
      <c r="E26" s="230"/>
      <c r="F26" s="230"/>
      <c r="G26" s="231"/>
      <c r="H26" s="232"/>
      <c r="I26" s="233"/>
      <c r="K26" s="93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7" t="str">
        <f t="shared" ref="W26:AD26" si="0">IF($B29="", "", IF(AND($I29, $B29=W$22, $E29=W$23, $F29=W$24, SUM($I$29)&gt;0), $I29, ""))</f>
        <v/>
      </c>
      <c r="X26" s="167" t="str">
        <f t="shared" si="0"/>
        <v/>
      </c>
      <c r="Y26" s="167" t="str">
        <f t="shared" si="0"/>
        <v/>
      </c>
      <c r="Z26" s="167" t="str">
        <f t="shared" si="0"/>
        <v/>
      </c>
      <c r="AA26" s="167" t="str">
        <f t="shared" si="0"/>
        <v/>
      </c>
      <c r="AB26" s="167" t="str">
        <f t="shared" si="0"/>
        <v/>
      </c>
      <c r="AC26" s="167" t="str">
        <f t="shared" si="0"/>
        <v/>
      </c>
      <c r="AD26" s="167" t="str">
        <f t="shared" si="0"/>
        <v/>
      </c>
      <c r="AE26" s="167" t="str">
        <f t="shared" ref="AE26:AE36" si="1">IF(AND(B29="", E29="", F29=""), "", IF(OR(B29="", E29="", F29=""), I29, ""))</f>
        <v/>
      </c>
      <c r="AL26" s="113"/>
    </row>
    <row r="27" spans="1:50" ht="16" customHeight="1" thickTop="1">
      <c r="A27" s="84"/>
      <c r="B27" s="195"/>
      <c r="I27" s="85"/>
      <c r="K27" s="93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7" t="str">
        <f t="shared" ref="W27:AD27" si="2">IF($B30="", "", IF(AND($I30, $B30=W$22, $E30=W$23, $F30=W$24, SUM($I$30)&gt;0), $I30, ""))</f>
        <v/>
      </c>
      <c r="X27" s="167" t="str">
        <f t="shared" si="2"/>
        <v/>
      </c>
      <c r="Y27" s="167" t="str">
        <f t="shared" si="2"/>
        <v/>
      </c>
      <c r="Z27" s="167" t="str">
        <f t="shared" si="2"/>
        <v/>
      </c>
      <c r="AA27" s="167" t="str">
        <f t="shared" si="2"/>
        <v/>
      </c>
      <c r="AB27" s="167" t="str">
        <f t="shared" si="2"/>
        <v/>
      </c>
      <c r="AC27" s="167" t="str">
        <f t="shared" si="2"/>
        <v/>
      </c>
      <c r="AD27" s="167" t="str">
        <f t="shared" si="2"/>
        <v/>
      </c>
      <c r="AE27" s="167" t="str">
        <f t="shared" si="1"/>
        <v/>
      </c>
      <c r="AL27" s="94"/>
      <c r="AM27" s="94"/>
      <c r="AN27" s="94"/>
      <c r="AO27" s="94"/>
      <c r="AP27" s="94"/>
      <c r="AQ27" s="94"/>
      <c r="AR27" s="94"/>
      <c r="AS27" s="114"/>
      <c r="AT27" s="114"/>
      <c r="AU27" s="114"/>
      <c r="AV27" s="114"/>
      <c r="AW27" s="114"/>
      <c r="AX27" s="114"/>
    </row>
    <row r="28" spans="1:50" s="93" customFormat="1" ht="16" customHeight="1">
      <c r="A28" s="97"/>
      <c r="B28" s="115" t="s">
        <v>4</v>
      </c>
      <c r="C28" s="260" t="s">
        <v>3</v>
      </c>
      <c r="D28" s="261"/>
      <c r="E28" s="116" t="s">
        <v>11</v>
      </c>
      <c r="F28" s="116" t="s">
        <v>17</v>
      </c>
      <c r="G28" s="116" t="s">
        <v>2</v>
      </c>
      <c r="H28" s="116" t="s">
        <v>1</v>
      </c>
      <c r="I28" s="117" t="s">
        <v>0</v>
      </c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7" t="str">
        <f t="shared" ref="W28:AD28" si="3">IF($B31="", "", IF(AND($I31, $B31=W$22, $E31=W$23, $F31=W$24, SUM($I$31)&gt;0), $I31, ""))</f>
        <v/>
      </c>
      <c r="X28" s="167" t="str">
        <f t="shared" si="3"/>
        <v/>
      </c>
      <c r="Y28" s="167" t="str">
        <f t="shared" si="3"/>
        <v/>
      </c>
      <c r="Z28" s="167" t="str">
        <f t="shared" si="3"/>
        <v/>
      </c>
      <c r="AA28" s="167" t="str">
        <f t="shared" si="3"/>
        <v/>
      </c>
      <c r="AB28" s="167" t="str">
        <f t="shared" si="3"/>
        <v/>
      </c>
      <c r="AC28" s="167" t="str">
        <f t="shared" si="3"/>
        <v/>
      </c>
      <c r="AD28" s="167" t="str">
        <f t="shared" si="3"/>
        <v/>
      </c>
      <c r="AE28" s="167" t="str">
        <f t="shared" si="1"/>
        <v/>
      </c>
      <c r="AL28" s="83"/>
      <c r="AM28" s="83"/>
      <c r="AN28" s="83"/>
      <c r="AO28" s="83"/>
      <c r="AP28" s="83"/>
      <c r="AQ28" s="83"/>
      <c r="AR28" s="83"/>
    </row>
    <row r="29" spans="1:50" s="93" customFormat="1" ht="16" customHeight="1">
      <c r="A29" s="97"/>
      <c r="B29" s="25"/>
      <c r="C29" s="258"/>
      <c r="D29" s="259"/>
      <c r="E29" s="24"/>
      <c r="F29" s="26"/>
      <c r="G29" s="2"/>
      <c r="H29" s="1"/>
      <c r="I29" s="148">
        <f>G29*H29</f>
        <v>0</v>
      </c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7" t="str">
        <f t="shared" ref="W29:AD29" si="4">IF($B32="", "", IF(AND($I32, $B32=W$22, $E32=W$23, $F32=W$24, SUM($I$32)&gt;0), $I32, ""))</f>
        <v/>
      </c>
      <c r="X29" s="167" t="str">
        <f t="shared" si="4"/>
        <v/>
      </c>
      <c r="Y29" s="167" t="str">
        <f t="shared" si="4"/>
        <v/>
      </c>
      <c r="Z29" s="167" t="str">
        <f t="shared" si="4"/>
        <v/>
      </c>
      <c r="AA29" s="167" t="str">
        <f t="shared" si="4"/>
        <v/>
      </c>
      <c r="AB29" s="167" t="str">
        <f t="shared" si="4"/>
        <v/>
      </c>
      <c r="AC29" s="167" t="str">
        <f t="shared" si="4"/>
        <v/>
      </c>
      <c r="AD29" s="167" t="str">
        <f t="shared" si="4"/>
        <v/>
      </c>
      <c r="AE29" s="167" t="str">
        <f t="shared" si="1"/>
        <v/>
      </c>
    </row>
    <row r="30" spans="1:50" s="93" customFormat="1" ht="16" customHeight="1">
      <c r="A30" s="97"/>
      <c r="B30" s="25"/>
      <c r="C30" s="258"/>
      <c r="D30" s="259"/>
      <c r="E30" s="24"/>
      <c r="F30" s="26"/>
      <c r="G30" s="2"/>
      <c r="H30" s="1"/>
      <c r="I30" s="148">
        <f t="shared" ref="I30:I31" si="5">G30*H30</f>
        <v>0</v>
      </c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7" t="str">
        <f t="shared" ref="W30:AD30" si="6">IF($B33="", "", IF(AND($I33, $B33=W$22, $E33=W$23, $F33=W$24, SUM($I$33)&gt;0), $I33, ""))</f>
        <v/>
      </c>
      <c r="X30" s="167" t="str">
        <f t="shared" si="6"/>
        <v/>
      </c>
      <c r="Y30" s="167" t="str">
        <f t="shared" si="6"/>
        <v/>
      </c>
      <c r="Z30" s="167" t="str">
        <f t="shared" si="6"/>
        <v/>
      </c>
      <c r="AA30" s="167" t="str">
        <f t="shared" si="6"/>
        <v/>
      </c>
      <c r="AB30" s="167" t="str">
        <f t="shared" si="6"/>
        <v/>
      </c>
      <c r="AC30" s="167" t="str">
        <f t="shared" si="6"/>
        <v/>
      </c>
      <c r="AD30" s="167" t="str">
        <f t="shared" si="6"/>
        <v/>
      </c>
      <c r="AE30" s="167" t="str">
        <f t="shared" si="1"/>
        <v/>
      </c>
    </row>
    <row r="31" spans="1:50" s="93" customFormat="1" ht="16" customHeight="1">
      <c r="A31" s="97"/>
      <c r="B31" s="25"/>
      <c r="C31" s="258"/>
      <c r="D31" s="259"/>
      <c r="E31" s="24"/>
      <c r="F31" s="26"/>
      <c r="G31" s="2"/>
      <c r="H31" s="1"/>
      <c r="I31" s="148">
        <f t="shared" si="5"/>
        <v>0</v>
      </c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7" t="str">
        <f t="shared" ref="W31:AD31" si="7">IF($B34="", "", IF(AND($I34, $B34=W$22, $E34=W$23, $F34=W$24, SUM($I$34)&gt;0), $I34, ""))</f>
        <v/>
      </c>
      <c r="X31" s="167" t="str">
        <f t="shared" si="7"/>
        <v/>
      </c>
      <c r="Y31" s="167" t="str">
        <f t="shared" si="7"/>
        <v/>
      </c>
      <c r="Z31" s="167" t="str">
        <f t="shared" si="7"/>
        <v/>
      </c>
      <c r="AA31" s="167" t="str">
        <f t="shared" si="7"/>
        <v/>
      </c>
      <c r="AB31" s="167" t="str">
        <f t="shared" si="7"/>
        <v/>
      </c>
      <c r="AC31" s="167" t="str">
        <f t="shared" si="7"/>
        <v/>
      </c>
      <c r="AD31" s="167" t="str">
        <f t="shared" si="7"/>
        <v/>
      </c>
      <c r="AE31" s="167" t="str">
        <f t="shared" si="1"/>
        <v/>
      </c>
    </row>
    <row r="32" spans="1:50" s="93" customFormat="1" ht="16">
      <c r="A32" s="97"/>
      <c r="B32" s="25"/>
      <c r="C32" s="258"/>
      <c r="D32" s="259"/>
      <c r="E32" s="24"/>
      <c r="F32" s="26"/>
      <c r="G32" s="2"/>
      <c r="H32" s="1"/>
      <c r="I32" s="148">
        <f t="shared" ref="I32:I39" si="8">G32*H32</f>
        <v>0</v>
      </c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7" t="str">
        <f t="shared" ref="W32:AD32" si="9">IF($B35="", "", IF(AND($I35, $B35=W$22, $E35=W$23, $F35=W$24, SUM($I$35)&gt;0), $I35, ""))</f>
        <v/>
      </c>
      <c r="X32" s="167" t="str">
        <f t="shared" si="9"/>
        <v/>
      </c>
      <c r="Y32" s="167" t="str">
        <f t="shared" si="9"/>
        <v/>
      </c>
      <c r="Z32" s="167" t="str">
        <f t="shared" si="9"/>
        <v/>
      </c>
      <c r="AA32" s="167" t="str">
        <f t="shared" si="9"/>
        <v/>
      </c>
      <c r="AB32" s="167" t="str">
        <f t="shared" si="9"/>
        <v/>
      </c>
      <c r="AC32" s="167" t="str">
        <f t="shared" si="9"/>
        <v/>
      </c>
      <c r="AD32" s="167" t="str">
        <f t="shared" si="9"/>
        <v/>
      </c>
      <c r="AE32" s="167" t="str">
        <f t="shared" si="1"/>
        <v/>
      </c>
    </row>
    <row r="33" spans="1:42" s="93" customFormat="1" ht="16" customHeight="1">
      <c r="A33" s="97"/>
      <c r="B33" s="25"/>
      <c r="C33" s="258"/>
      <c r="D33" s="259"/>
      <c r="E33" s="24"/>
      <c r="F33" s="26"/>
      <c r="G33" s="2"/>
      <c r="H33" s="1"/>
      <c r="I33" s="148">
        <f t="shared" si="8"/>
        <v>0</v>
      </c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7" t="str">
        <f t="shared" ref="W33:AD33" si="10">IF($B36="", "", IF(AND($I36, $B36=W$22, $E36=W$23, $F36=W$24, SUM($I$36)&gt;0), $I36, ""))</f>
        <v/>
      </c>
      <c r="X33" s="167" t="str">
        <f t="shared" si="10"/>
        <v/>
      </c>
      <c r="Y33" s="167" t="str">
        <f t="shared" si="10"/>
        <v/>
      </c>
      <c r="Z33" s="167" t="str">
        <f t="shared" si="10"/>
        <v/>
      </c>
      <c r="AA33" s="167" t="str">
        <f t="shared" si="10"/>
        <v/>
      </c>
      <c r="AB33" s="167" t="str">
        <f t="shared" si="10"/>
        <v/>
      </c>
      <c r="AC33" s="167" t="str">
        <f t="shared" si="10"/>
        <v/>
      </c>
      <c r="AD33" s="167" t="str">
        <f t="shared" si="10"/>
        <v/>
      </c>
      <c r="AE33" s="167" t="str">
        <f t="shared" si="1"/>
        <v/>
      </c>
    </row>
    <row r="34" spans="1:42" s="93" customFormat="1" ht="16" customHeight="1">
      <c r="A34" s="97"/>
      <c r="B34" s="25"/>
      <c r="C34" s="258"/>
      <c r="D34" s="259"/>
      <c r="E34" s="24"/>
      <c r="F34" s="26"/>
      <c r="G34" s="2"/>
      <c r="H34" s="1"/>
      <c r="I34" s="148">
        <f t="shared" si="8"/>
        <v>0</v>
      </c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7" t="str">
        <f t="shared" ref="W34:AD34" si="11">IF($B37="", "", IF(AND($I37, $B37=W$22, $E37=W$23, $F37=W$24, SUM($I$37)&gt;0), $I37, ""))</f>
        <v/>
      </c>
      <c r="X34" s="167" t="str">
        <f t="shared" si="11"/>
        <v/>
      </c>
      <c r="Y34" s="167" t="str">
        <f t="shared" si="11"/>
        <v/>
      </c>
      <c r="Z34" s="167" t="str">
        <f t="shared" si="11"/>
        <v/>
      </c>
      <c r="AA34" s="167" t="str">
        <f t="shared" si="11"/>
        <v/>
      </c>
      <c r="AB34" s="167" t="str">
        <f t="shared" si="11"/>
        <v/>
      </c>
      <c r="AC34" s="167" t="str">
        <f t="shared" si="11"/>
        <v/>
      </c>
      <c r="AD34" s="167" t="str">
        <f t="shared" si="11"/>
        <v/>
      </c>
      <c r="AE34" s="167" t="str">
        <f t="shared" si="1"/>
        <v/>
      </c>
    </row>
    <row r="35" spans="1:42" s="93" customFormat="1" ht="16" customHeight="1">
      <c r="A35" s="97"/>
      <c r="B35" s="25"/>
      <c r="C35" s="258"/>
      <c r="D35" s="259"/>
      <c r="E35" s="24"/>
      <c r="F35" s="26"/>
      <c r="G35" s="2"/>
      <c r="H35" s="1"/>
      <c r="I35" s="148">
        <f t="shared" si="8"/>
        <v>0</v>
      </c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7" t="str">
        <f t="shared" ref="W35:AD35" si="12">IF($B38="", "", IF(AND($I38, $B38=W$22, $E38=W$23, $F38=W$24, SUM($I$38)&gt;0), $I38, ""))</f>
        <v/>
      </c>
      <c r="X35" s="167" t="str">
        <f t="shared" si="12"/>
        <v/>
      </c>
      <c r="Y35" s="167" t="str">
        <f t="shared" si="12"/>
        <v/>
      </c>
      <c r="Z35" s="167" t="str">
        <f t="shared" si="12"/>
        <v/>
      </c>
      <c r="AA35" s="167" t="str">
        <f t="shared" si="12"/>
        <v/>
      </c>
      <c r="AB35" s="167" t="str">
        <f t="shared" si="12"/>
        <v/>
      </c>
      <c r="AC35" s="167" t="str">
        <f t="shared" si="12"/>
        <v/>
      </c>
      <c r="AD35" s="167" t="str">
        <f t="shared" si="12"/>
        <v/>
      </c>
      <c r="AE35" s="167" t="str">
        <f t="shared" si="1"/>
        <v/>
      </c>
    </row>
    <row r="36" spans="1:42" s="93" customFormat="1" ht="16" customHeight="1" thickBot="1">
      <c r="A36" s="97"/>
      <c r="B36" s="25"/>
      <c r="C36" s="258"/>
      <c r="D36" s="259"/>
      <c r="E36" s="24"/>
      <c r="F36" s="26"/>
      <c r="G36" s="2"/>
      <c r="H36" s="1"/>
      <c r="I36" s="148">
        <f t="shared" si="8"/>
        <v>0</v>
      </c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7" t="str">
        <f t="shared" ref="W36:AD36" si="13">IF($B39="", "", IF(AND($I39, $B39=W$22, $E39=W$23, $F39=W$24, SUM($I$39)&gt;0), $I39, ""))</f>
        <v/>
      </c>
      <c r="X36" s="167" t="str">
        <f t="shared" si="13"/>
        <v/>
      </c>
      <c r="Y36" s="167" t="str">
        <f t="shared" si="13"/>
        <v/>
      </c>
      <c r="Z36" s="167" t="str">
        <f t="shared" si="13"/>
        <v/>
      </c>
      <c r="AA36" s="167" t="str">
        <f t="shared" si="13"/>
        <v/>
      </c>
      <c r="AB36" s="167" t="str">
        <f t="shared" si="13"/>
        <v/>
      </c>
      <c r="AC36" s="167" t="str">
        <f t="shared" si="13"/>
        <v/>
      </c>
      <c r="AD36" s="167" t="str">
        <f t="shared" si="13"/>
        <v/>
      </c>
      <c r="AE36" s="167" t="str">
        <f t="shared" si="1"/>
        <v/>
      </c>
    </row>
    <row r="37" spans="1:42" s="93" customFormat="1" ht="16" customHeight="1">
      <c r="A37" s="97"/>
      <c r="B37" s="25"/>
      <c r="C37" s="258"/>
      <c r="D37" s="259"/>
      <c r="E37" s="24"/>
      <c r="F37" s="26"/>
      <c r="G37" s="2"/>
      <c r="H37" s="1"/>
      <c r="I37" s="148">
        <f t="shared" si="8"/>
        <v>0</v>
      </c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8" t="str">
        <f>IF(SUM($W$26:$W$36), SUM($W$26:$W$36),"")</f>
        <v/>
      </c>
      <c r="X37" s="169" t="str">
        <f>IF(SUM($X$26:$X$36), SUM($X26:$X36),"")</f>
        <v/>
      </c>
      <c r="Y37" s="170" t="str">
        <f t="shared" ref="Y37:AD37" si="14">IF(SUM(Y$26:Y$36), SUM(Y$26:Y$36),"")</f>
        <v/>
      </c>
      <c r="Z37" s="170" t="str">
        <f t="shared" si="14"/>
        <v/>
      </c>
      <c r="AA37" s="170" t="str">
        <f t="shared" si="14"/>
        <v/>
      </c>
      <c r="AB37" s="170" t="str">
        <f t="shared" si="14"/>
        <v/>
      </c>
      <c r="AC37" s="170" t="str">
        <f t="shared" si="14"/>
        <v/>
      </c>
      <c r="AD37" s="170" t="str">
        <f t="shared" si="14"/>
        <v/>
      </c>
      <c r="AE37" s="171" t="str">
        <f>IF(SUM($AE$26:$AE$36), SUM($AE$26:$AE$36),"")</f>
        <v/>
      </c>
    </row>
    <row r="38" spans="1:42" s="93" customFormat="1" ht="16" customHeight="1">
      <c r="A38" s="97"/>
      <c r="B38" s="25"/>
      <c r="C38" s="258"/>
      <c r="D38" s="259"/>
      <c r="E38" s="24"/>
      <c r="F38" s="26"/>
      <c r="G38" s="2"/>
      <c r="H38" s="1"/>
      <c r="I38" s="148">
        <f t="shared" si="8"/>
        <v>0</v>
      </c>
    </row>
    <row r="39" spans="1:42" s="93" customFormat="1" ht="16" customHeight="1">
      <c r="A39" s="97"/>
      <c r="B39" s="25"/>
      <c r="C39" s="258"/>
      <c r="D39" s="259"/>
      <c r="E39" s="24"/>
      <c r="F39" s="26"/>
      <c r="G39" s="2"/>
      <c r="H39" s="1"/>
      <c r="I39" s="148">
        <f t="shared" si="8"/>
        <v>0</v>
      </c>
    </row>
    <row r="40" spans="1:42" s="93" customFormat="1" ht="16" customHeight="1" thickBot="1">
      <c r="A40" s="97"/>
      <c r="B40" s="20"/>
      <c r="C40" s="215"/>
      <c r="D40" s="215"/>
      <c r="E40" s="215"/>
      <c r="F40" s="215"/>
      <c r="G40" s="124"/>
      <c r="H40" s="124"/>
      <c r="I40" s="118"/>
    </row>
    <row r="41" spans="1:42" s="93" customFormat="1" ht="16" customHeight="1">
      <c r="A41" s="97"/>
      <c r="B41" s="119" t="s">
        <v>253</v>
      </c>
      <c r="C41" s="120"/>
      <c r="D41" s="120"/>
      <c r="E41" s="120"/>
      <c r="F41" s="120"/>
      <c r="G41" s="121" t="s">
        <v>251</v>
      </c>
      <c r="H41" s="122"/>
      <c r="I41" s="143">
        <f>SUM(I28:I39)</f>
        <v>0</v>
      </c>
    </row>
    <row r="42" spans="1:42" s="93" customFormat="1" ht="16" customHeight="1">
      <c r="A42" s="97"/>
      <c r="B42" s="119"/>
      <c r="D42" s="83"/>
      <c r="E42" s="83"/>
      <c r="F42" s="83"/>
      <c r="G42" s="123"/>
      <c r="H42" s="124"/>
      <c r="I42" s="125"/>
      <c r="AH42" s="101"/>
    </row>
    <row r="43" spans="1:42" s="93" customFormat="1" ht="25" customHeight="1">
      <c r="A43" s="97"/>
      <c r="B43" s="119"/>
      <c r="C43" s="83"/>
      <c r="D43" s="83"/>
      <c r="E43" s="83"/>
      <c r="F43" s="83"/>
      <c r="G43" s="123" t="s">
        <v>250</v>
      </c>
      <c r="H43" s="126" t="s">
        <v>252</v>
      </c>
      <c r="I43" s="127"/>
    </row>
    <row r="44" spans="1:42" ht="16" customHeight="1">
      <c r="A44" s="84"/>
      <c r="B44" s="119" t="s">
        <v>254</v>
      </c>
      <c r="C44" s="120"/>
      <c r="D44" s="120"/>
      <c r="E44" s="120"/>
      <c r="F44" s="120"/>
      <c r="G44" s="123" t="s">
        <v>19</v>
      </c>
      <c r="H44" s="126"/>
      <c r="I44" s="128">
        <f>SUM(I41:I43)</f>
        <v>0</v>
      </c>
      <c r="AI44" s="184" t="str">
        <f>IF(AN57&lt;&gt;I44, "ERROR IN BREAKDOWN!!!", "")</f>
        <v/>
      </c>
      <c r="AL44" s="183" t="str">
        <f>IF(AI44="ERROR IN BREAKDOWN!!!", "Exceeded Max Pay IDs. OR missing details", "")</f>
        <v/>
      </c>
    </row>
    <row r="45" spans="1:42" ht="16" customHeight="1" thickBot="1">
      <c r="B45" s="130"/>
      <c r="C45" s="131"/>
      <c r="D45" s="131"/>
      <c r="E45" s="131"/>
      <c r="F45" s="131"/>
      <c r="G45" s="130"/>
      <c r="H45" s="131"/>
      <c r="I45" s="132"/>
    </row>
    <row r="46" spans="1:42" ht="16" customHeight="1" thickTop="1" thickBot="1">
      <c r="AG46" s="165"/>
      <c r="AH46" s="176"/>
      <c r="AI46" s="265" t="s">
        <v>274</v>
      </c>
      <c r="AJ46" s="266"/>
      <c r="AK46" s="266"/>
      <c r="AL46" s="266"/>
      <c r="AM46" s="266"/>
      <c r="AN46" s="266"/>
      <c r="AO46" s="267"/>
      <c r="AP46" s="93"/>
    </row>
    <row r="47" spans="1:42" ht="16" customHeight="1" thickTop="1">
      <c r="G47" s="126"/>
      <c r="H47" s="126"/>
      <c r="I47" s="126"/>
      <c r="AG47" s="162"/>
      <c r="AH47" s="177" t="s">
        <v>275</v>
      </c>
      <c r="AI47" s="133" t="s">
        <v>4</v>
      </c>
      <c r="AJ47" s="133" t="s">
        <v>15</v>
      </c>
      <c r="AK47" s="133" t="s">
        <v>16</v>
      </c>
      <c r="AL47" s="133" t="s">
        <v>11</v>
      </c>
      <c r="AM47" s="133" t="s">
        <v>17</v>
      </c>
      <c r="AN47" s="133" t="s">
        <v>240</v>
      </c>
      <c r="AO47" s="133" t="s">
        <v>18</v>
      </c>
    </row>
    <row r="48" spans="1:42" ht="16" customHeight="1">
      <c r="G48" s="126"/>
      <c r="H48" s="134"/>
      <c r="I48" s="126"/>
      <c r="AG48" s="162"/>
      <c r="AH48" s="178" t="str">
        <f>IF(SUM($W$26:$W$36), "#A","")</f>
        <v/>
      </c>
      <c r="AI48" s="144" t="str">
        <f>IF(TemplatePO!$AH48="#A", W22,"")</f>
        <v/>
      </c>
      <c r="AJ48" s="144" t="str">
        <f>IF(TemplatePO!$AH48="#A", Vendor,"")</f>
        <v/>
      </c>
      <c r="AK48" s="145" t="str">
        <f>IF(TemplatePO!$AH48="#A", Sheet_PO,"")</f>
        <v/>
      </c>
      <c r="AL48" s="146" t="str">
        <f>IF(TemplatePO!$AH48="#A", W$23,"")</f>
        <v/>
      </c>
      <c r="AM48" s="145" t="str">
        <f>IF(TemplatePO!$AH48="#A", W$24,"")</f>
        <v/>
      </c>
      <c r="AN48" s="147" t="str">
        <f>IF(TemplatePO!$AH48="#A", W$37,"")</f>
        <v/>
      </c>
      <c r="AO48" s="135" t="str">
        <f>IF(TemplatePO!$AH48="#A",
      INDEX(LineNo!$B$1:$B$374, MATCH(TemplatePO!$AI48, LineNo!$A$1:$A$374, 0)),
      "")</f>
        <v/>
      </c>
    </row>
    <row r="49" spans="3:45" ht="16" customHeight="1">
      <c r="C49" s="136"/>
      <c r="E49" s="136"/>
      <c r="F49" s="136"/>
      <c r="G49" s="137"/>
      <c r="H49" s="137"/>
      <c r="I49" s="138"/>
      <c r="AG49" s="162"/>
      <c r="AH49" s="179" t="str">
        <f>IF(SUM($X$26:$X$36), "#B", "")</f>
        <v/>
      </c>
      <c r="AI49" s="144" t="str">
        <f>IF(TemplatePO!$AH49="#B", X22,"")</f>
        <v/>
      </c>
      <c r="AJ49" s="144" t="str">
        <f>IF(TemplatePO!$AH49="#B", Vendor,"")</f>
        <v/>
      </c>
      <c r="AK49" s="145" t="str">
        <f>IF(TemplatePO!$AH49="#B", Sheet_PO,"")</f>
        <v/>
      </c>
      <c r="AL49" s="146" t="str">
        <f>IF(TemplatePO!$AH49="#B", X23,"")</f>
        <v/>
      </c>
      <c r="AM49" s="145" t="str">
        <f>IF(TemplatePO!$AH49="#B", X24,"")</f>
        <v/>
      </c>
      <c r="AN49" s="147" t="str">
        <f>IF(TemplatePO!$AH49="#B", X37,"")</f>
        <v/>
      </c>
      <c r="AO49" s="135" t="str">
        <f>IF(TemplatePO!$AH49="#B",
      INDEX(LineNo!$B$1:$B$374, MATCH(TemplatePO!$AI49, LineNo!$A$1:$A$374, 0)),
      "")</f>
        <v/>
      </c>
    </row>
    <row r="50" spans="3:45" ht="16" customHeight="1">
      <c r="AG50" s="162"/>
      <c r="AH50" s="180" t="str">
        <f>IF(SUM($Y$26:$Y$36), "#C", "")</f>
        <v/>
      </c>
      <c r="AI50" s="144" t="str">
        <f>IF(TemplatePO!$AH50="#C", Y22,"")</f>
        <v/>
      </c>
      <c r="AJ50" s="144" t="str">
        <f>IF(TemplatePO!$AH50="#C", Vendor,"")</f>
        <v/>
      </c>
      <c r="AK50" s="145" t="str">
        <f>IF(TemplatePO!$AH50="#C", Sheet_PO,"")</f>
        <v/>
      </c>
      <c r="AL50" s="146" t="str">
        <f>IF(TemplatePO!$AH50="#C", Y23,"")</f>
        <v/>
      </c>
      <c r="AM50" s="145" t="str">
        <f>IF(TemplatePO!$AH50="#C", Y24,"")</f>
        <v/>
      </c>
      <c r="AN50" s="147" t="str">
        <f>IF(TemplatePO!$AH50="#C", Y37,"")</f>
        <v/>
      </c>
      <c r="AO50" s="135" t="str">
        <f>IF(TemplatePO!$AH50="#C",
      INDEX(LineNo!$B$1:$B$374, MATCH(TemplatePO!$AI50, LineNo!$A$1:$A$374, 0)),
      "")</f>
        <v/>
      </c>
    </row>
    <row r="51" spans="3:45" ht="16" customHeight="1">
      <c r="AG51" s="162"/>
      <c r="AH51" s="179" t="str">
        <f>IF(SUM($Z$26:$Z$36), "#D", "")</f>
        <v/>
      </c>
      <c r="AI51" s="144" t="str">
        <f>IF(TemplatePO!$AH51="#D", Z22,"")</f>
        <v/>
      </c>
      <c r="AJ51" s="144" t="str">
        <f>IF(TemplatePO!$AH51="#D", Vendor,"")</f>
        <v/>
      </c>
      <c r="AK51" s="145" t="str">
        <f>IF(TemplatePO!$AH51="#D", Sheet_PO,"")</f>
        <v/>
      </c>
      <c r="AL51" s="146" t="str">
        <f>IF(TemplatePO!$AH51="#D", Z23,"")</f>
        <v/>
      </c>
      <c r="AM51" s="145" t="str">
        <f>IF(TemplatePO!$AH51="#D", Z24,"")</f>
        <v/>
      </c>
      <c r="AN51" s="147" t="str">
        <f>IF(TemplatePO!$AH51="#D", Z37,"")</f>
        <v/>
      </c>
      <c r="AO51" s="135" t="str">
        <f>IF(TemplatePO!$AH51="#D",
      INDEX(LineNo!$B$1:$B$374, MATCH(TemplatePO!$AI51, LineNo!$A$1:$A$374, 0)),
      "")</f>
        <v/>
      </c>
    </row>
    <row r="52" spans="3:45" ht="16" customHeight="1">
      <c r="AG52" s="162"/>
      <c r="AH52" s="180" t="str">
        <f>IF(SUM($AA$26:$AA$36), "#E", "")</f>
        <v/>
      </c>
      <c r="AI52" s="144" t="str">
        <f>IF(TemplatePO!$AH52="#E", AA22,"")</f>
        <v/>
      </c>
      <c r="AJ52" s="144" t="str">
        <f>IF(TemplatePO!$AH52="#E", Vendor,"")</f>
        <v/>
      </c>
      <c r="AK52" s="145" t="str">
        <f>IF(TemplatePO!$AH52="#E", Sheet_PO,"")</f>
        <v/>
      </c>
      <c r="AL52" s="146" t="str">
        <f>IF(TemplatePO!$AH52="#E", AA23,"")</f>
        <v/>
      </c>
      <c r="AM52" s="145" t="str">
        <f>IF(TemplatePO!$AH52="#E", AA24,"")</f>
        <v/>
      </c>
      <c r="AN52" s="147" t="str">
        <f>IF(TemplatePO!$AH52="#E",AA37, "")</f>
        <v/>
      </c>
      <c r="AO52" s="135" t="str">
        <f>IF(TemplatePO!$AH52="#E",
      INDEX(LineNo!$B$1:$B$374, MATCH(TemplatePO!$AI52, LineNo!$A$1:$A$374, 0)),
      "")</f>
        <v/>
      </c>
    </row>
    <row r="53" spans="3:45" ht="24" customHeight="1">
      <c r="AG53" s="162"/>
      <c r="AH53" s="179" t="str">
        <f>IF(SUM($AB$26:$AB$36), "#F", "")</f>
        <v/>
      </c>
      <c r="AI53" s="144" t="str">
        <f>IF(TemplatePO!$AH53="#F", AB22,"")</f>
        <v/>
      </c>
      <c r="AJ53" s="144" t="str">
        <f>IF(TemplatePO!$AH53="#F", Vendor,"")</f>
        <v/>
      </c>
      <c r="AK53" s="145" t="str">
        <f>IF(TemplatePO!$AH53="#F", Sheet_PO,"")</f>
        <v/>
      </c>
      <c r="AL53" s="146" t="str">
        <f>IF(TemplatePO!$AH53="#F", AB23,"")</f>
        <v/>
      </c>
      <c r="AM53" s="145" t="str">
        <f>IF(TemplatePO!$AH53="#F", AB24,"")</f>
        <v/>
      </c>
      <c r="AN53" s="147" t="str">
        <f>IF(TemplatePO!$AH53="#F", AB37,"")</f>
        <v/>
      </c>
      <c r="AO53" s="135" t="str">
        <f>IF(TemplatePO!$AH53="#F",
      INDEX(LineNo!$B$1:$B$374, MATCH(TemplatePO!$AI53, LineNo!$A$1:$A$374, 0)),
      "")</f>
        <v/>
      </c>
    </row>
    <row r="54" spans="3:45" ht="16" customHeight="1">
      <c r="W54" s="139"/>
      <c r="X54" s="139"/>
      <c r="Y54" s="140"/>
      <c r="Z54" s="139"/>
      <c r="AA54" s="139"/>
      <c r="AB54" s="139"/>
      <c r="AC54" s="141"/>
      <c r="AD54" s="139"/>
      <c r="AG54" s="162"/>
      <c r="AH54" s="180" t="str">
        <f>IF(SUM($AC$26:$AC$36), "#G", "")</f>
        <v/>
      </c>
      <c r="AI54" s="144" t="str">
        <f>IF(TemplatePO!$AH54="#G", AC22,"")</f>
        <v/>
      </c>
      <c r="AJ54" s="144" t="str">
        <f>IF(TemplatePO!$AH54="#G", Vendor,"")</f>
        <v/>
      </c>
      <c r="AK54" s="145" t="str">
        <f>IF(TemplatePO!$AH54="#G", Sheet_PO,"")</f>
        <v/>
      </c>
      <c r="AL54" s="146" t="str">
        <f>IF(TemplatePO!$AH54="#G", AC23,"")</f>
        <v/>
      </c>
      <c r="AM54" s="145" t="str">
        <f>IF(TemplatePO!$AH54="#G", AC24,"")</f>
        <v/>
      </c>
      <c r="AN54" s="147" t="str">
        <f>IF(TemplatePO!$AH54="#G", AC37,"")</f>
        <v/>
      </c>
      <c r="AO54" s="135" t="str">
        <f>IF(TemplatePO!$AH54="#G",
      INDEX(LineNo!$B$1:$B$374, MATCH(TemplatePO!$AI54, LineNo!$A$1:$A$374, 0)),
      "")</f>
        <v/>
      </c>
    </row>
    <row r="55" spans="3:45" ht="19">
      <c r="AG55" s="162" t="s">
        <v>324</v>
      </c>
      <c r="AH55" s="179" t="str">
        <f>IF(SUM($AD$26:$AD$36), "#H", "")</f>
        <v/>
      </c>
      <c r="AI55" s="144" t="str">
        <f>IF(TemplatePO!$AH55="#H", AD22,"")</f>
        <v/>
      </c>
      <c r="AJ55" s="144" t="str">
        <f>IF(TemplatePO!$AH55="#H", Vendor,"")</f>
        <v/>
      </c>
      <c r="AK55" s="145" t="str">
        <f>IF(TemplatePO!$AH55="#H", Sheet_PO,"")</f>
        <v/>
      </c>
      <c r="AL55" s="146" t="str">
        <f>IF(TemplatePO!$AH55="#H", AD23,"")</f>
        <v/>
      </c>
      <c r="AM55" s="145" t="str">
        <f>IF(TemplatePO!$AH55="#H", AD24,"")</f>
        <v/>
      </c>
      <c r="AN55" s="147" t="str">
        <f>IF(TemplatePO!$AH55="#H", AD37,"")</f>
        <v/>
      </c>
      <c r="AO55" s="135" t="str">
        <f>IF(TemplatePO!$AH55="#H",
      INDEX(LineNo!$B$1:$B$374, MATCH(TemplatePO!$AI55, LineNo!$A$1:$A$374, 0)),
      "")</f>
        <v/>
      </c>
      <c r="AQ55" s="129"/>
      <c r="AR55" s="129"/>
      <c r="AS55" s="129"/>
    </row>
    <row r="56" spans="3:45" ht="16" thickBot="1">
      <c r="AG56" s="162" cm="1">
        <f t="array" ref="AG56">SUMPRODUCT(--(AH48:AH55&lt;&gt;""))</f>
        <v>0</v>
      </c>
      <c r="AH56" s="181" t="str">
        <f>IF(SUM($AE$26:$AE$36), "#OTHER", "")</f>
        <v/>
      </c>
      <c r="AI56" s="62"/>
      <c r="AJ56" s="63" t="str">
        <f>IF(TemplatePO!$AH56="#OTHER", Vendor,"")</f>
        <v/>
      </c>
      <c r="AK56" s="64" t="str">
        <f>IF(TemplatePO!$AH56="#OTHER", Sheet_PO,"")</f>
        <v/>
      </c>
      <c r="AL56" s="65"/>
      <c r="AM56" s="66"/>
      <c r="AN56" s="67" t="str">
        <f>IF(TemplatePO!$AH56="#OTHER", AE37,"")</f>
        <v/>
      </c>
      <c r="AO56" s="68" t="str">
        <f>IF(TemplatePO!$AH56="#OTHER",
     "Line No., Date, Pay ID required for PO Log",
     "")</f>
        <v/>
      </c>
    </row>
    <row r="57" spans="3:45" hidden="1">
      <c r="AM57" s="162" t="s">
        <v>325</v>
      </c>
      <c r="AN57" s="182">
        <f>SUM(Template_table[ACTUAL])</f>
        <v>0</v>
      </c>
    </row>
  </sheetData>
  <sheetProtection formatCells="0" formatColumns="0" formatRows="0" insertHyperlinks="0"/>
  <mergeCells count="37">
    <mergeCell ref="G1:I1"/>
    <mergeCell ref="B2:C2"/>
    <mergeCell ref="D2:G2"/>
    <mergeCell ref="G3:I3"/>
    <mergeCell ref="B4:G4"/>
    <mergeCell ref="E5:H6"/>
    <mergeCell ref="B7:C7"/>
    <mergeCell ref="D7:E7"/>
    <mergeCell ref="C5:D5"/>
    <mergeCell ref="C6:D6"/>
    <mergeCell ref="C9:D9"/>
    <mergeCell ref="F9:I9"/>
    <mergeCell ref="AI46:AO46"/>
    <mergeCell ref="C10:D10"/>
    <mergeCell ref="F10:I10"/>
    <mergeCell ref="C29:D29"/>
    <mergeCell ref="C11:D11"/>
    <mergeCell ref="F13:I13"/>
    <mergeCell ref="C14:D14"/>
    <mergeCell ref="F14:I14"/>
    <mergeCell ref="C30:D30"/>
    <mergeCell ref="C31:D31"/>
    <mergeCell ref="F12:I12"/>
    <mergeCell ref="C39:D39"/>
    <mergeCell ref="C36:D36"/>
    <mergeCell ref="C28:D28"/>
    <mergeCell ref="C33:D33"/>
    <mergeCell ref="C34:D34"/>
    <mergeCell ref="C35:D35"/>
    <mergeCell ref="C32:D32"/>
    <mergeCell ref="C37:D37"/>
    <mergeCell ref="C38:D38"/>
    <mergeCell ref="C18:E18"/>
    <mergeCell ref="F18:I18"/>
    <mergeCell ref="C20:E20"/>
    <mergeCell ref="F20:I20"/>
    <mergeCell ref="B23:B26"/>
  </mergeCells>
  <conditionalFormatting sqref="AO56">
    <cfRule type="containsText" dxfId="18" priority="2" operator="containsText" text="zzzz">
      <formula>NOT(ISERROR(SEARCH("zzzz",AO56)))</formula>
    </cfRule>
  </conditionalFormatting>
  <conditionalFormatting sqref="AO48:AO55">
    <cfRule type="containsText" dxfId="17" priority="1" operator="containsText" text="zzzz">
      <formula>NOT(ISERROR(SEARCH("zzzz",AO48)))</formula>
    </cfRule>
  </conditionalFormatting>
  <printOptions horizontalCentered="1"/>
  <pageMargins left="0.75" right="0.75" top="0.5" bottom="0.5" header="0.5" footer="0.5"/>
  <pageSetup scale="81" orientation="portrait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CFA28-89B5-0B47-A4B8-071A592096E2}">
  <sheetPr codeName="Sheet12"/>
  <dimension ref="A1:L39"/>
  <sheetViews>
    <sheetView zoomScale="86" workbookViewId="0">
      <pane xSplit="8" ySplit="3" topLeftCell="I4" activePane="bottomRight" state="frozen"/>
      <selection pane="topRight" activeCell="J1" sqref="J1"/>
      <selection pane="bottomLeft" activeCell="A3" sqref="A3"/>
      <selection pane="bottomRight" activeCell="O1" sqref="O1:XFD1048576"/>
    </sheetView>
    <sheetView tabSelected="1" topLeftCell="B1" zoomScaleNormal="100" workbookViewId="1">
      <pane ySplit="1" topLeftCell="A2" activePane="bottomLeft" state="frozen"/>
      <selection pane="bottomLeft" activeCell="D31" sqref="D31"/>
    </sheetView>
  </sheetViews>
  <sheetFormatPr baseColWidth="10" defaultRowHeight="16"/>
  <cols>
    <col min="1" max="1" width="7.6640625" style="185" hidden="1" customWidth="1"/>
    <col min="2" max="2" width="11" style="51" customWidth="1"/>
    <col min="3" max="3" width="28.1640625" style="51" customWidth="1"/>
    <col min="4" max="4" width="10.83203125" style="53"/>
    <col min="5" max="5" width="10.83203125" style="71" customWidth="1"/>
    <col min="6" max="6" width="15.33203125" style="53" customWidth="1"/>
    <col min="7" max="7" width="26.6640625" style="74" customWidth="1"/>
    <col min="8" max="8" width="41.5" style="51" customWidth="1"/>
    <col min="9" max="9" width="4.33203125" style="45" customWidth="1"/>
    <col min="10" max="16384" width="10.83203125" style="45"/>
  </cols>
  <sheetData>
    <row r="1" spans="1:8" ht="24">
      <c r="B1" s="59" t="s">
        <v>19</v>
      </c>
      <c r="C1" s="142">
        <f ca="1">SUM(INDEX(PO_Log, 2, 7):INDEX(PO_Log, ROWS(PO_Log)-1, 7))</f>
        <v>0</v>
      </c>
    </row>
    <row r="2" spans="1:8" ht="29" customHeight="1">
      <c r="B2" s="60"/>
      <c r="C2" s="60"/>
      <c r="D2" s="61"/>
      <c r="E2" s="72"/>
      <c r="F2" s="61"/>
      <c r="G2" s="75"/>
      <c r="H2" s="60"/>
    </row>
    <row r="3" spans="1:8">
      <c r="C3" s="52"/>
      <c r="D3" s="54"/>
      <c r="E3" s="56"/>
      <c r="F3" s="54"/>
      <c r="G3" s="76"/>
      <c r="H3" s="52"/>
    </row>
    <row r="4" spans="1:8" ht="23">
      <c r="B4" s="288" t="s">
        <v>14</v>
      </c>
      <c r="C4" s="288"/>
      <c r="D4" s="288"/>
      <c r="E4" s="288"/>
      <c r="F4" s="288"/>
      <c r="G4" s="288"/>
      <c r="H4" s="288"/>
    </row>
    <row r="5" spans="1:8">
      <c r="B5" s="52"/>
      <c r="C5" s="52"/>
      <c r="D5" s="54"/>
      <c r="E5" s="56"/>
      <c r="F5" s="54"/>
      <c r="G5" s="76"/>
      <c r="H5" s="52"/>
    </row>
    <row r="6" spans="1:8">
      <c r="B6" s="48" t="s">
        <v>4</v>
      </c>
      <c r="C6" s="48" t="s">
        <v>15</v>
      </c>
      <c r="D6" s="48" t="s">
        <v>16</v>
      </c>
      <c r="E6" s="48" t="s">
        <v>11</v>
      </c>
      <c r="F6" s="48" t="s">
        <v>17</v>
      </c>
      <c r="G6" s="48" t="s">
        <v>240</v>
      </c>
      <c r="H6" s="48" t="s">
        <v>18</v>
      </c>
    </row>
    <row r="7" spans="1:8">
      <c r="A7" s="186" t="e" cm="1" vm="1">
        <f t="array" aca="1" ref="A7" ca="1">_xlfn.LET(
    _xlpm.poList, PO_Index[PO],
    _xlpm.rowCounts, PO_Index[RowCount],
    _xlpm.firstPO, _xlfn.TAKE(
        INDIRECT("'" &amp; INDEX(_xlpm.poList, 1) &amp; "'!_" &amp; SUBSTITUTE(INDEX(_xlpm.poList, 1), "-", "_") &amp; "_table"),
        INDEX(_xlpm.rowCounts, 1)
    ),
    _xlfn.REDUCE(
        _xlpm.firstPO, _xlfn.SEQUENCE(ROWS(_xlpm.poList)-1, ,2),
        _xlfn.LAMBDA(_xlpm.a,_xlpm.i,
            _xlfn.VSTACK(_xlpm.a, _xlfn.TAKE(
                INDIRECT("'" &amp; INDEX(_xlpm.poList, _xlpm.i) &amp; "'!_" &amp; SUBSTITUTE(INDEX(_xlpm.poList, _xlpm.i), "-", "_") &amp; "_table"),
                INDEX(_xlpm.rowCounts, _xlpm.i)
            ))
        )
    )
)</f>
        <v>#VALUE!</v>
      </c>
      <c r="B7" s="289"/>
      <c r="C7" s="57"/>
      <c r="D7" s="58"/>
      <c r="E7" s="69"/>
      <c r="F7" s="58"/>
      <c r="G7" s="188"/>
      <c r="H7" s="49"/>
    </row>
    <row r="8" spans="1:8">
      <c r="B8" s="289"/>
      <c r="C8" s="57"/>
      <c r="D8" s="58"/>
      <c r="E8" s="69"/>
      <c r="F8" s="58"/>
      <c r="G8" s="188"/>
      <c r="H8" s="49"/>
    </row>
    <row r="9" spans="1:8">
      <c r="B9" s="289"/>
      <c r="C9" s="57"/>
      <c r="D9" s="58"/>
      <c r="E9" s="69"/>
      <c r="F9" s="58"/>
      <c r="G9" s="188"/>
      <c r="H9" s="49"/>
    </row>
    <row r="10" spans="1:8">
      <c r="B10" s="289"/>
      <c r="C10" s="57"/>
      <c r="D10" s="58"/>
      <c r="E10" s="69"/>
      <c r="F10" s="58"/>
      <c r="G10" s="188"/>
      <c r="H10" s="49"/>
    </row>
    <row r="11" spans="1:8">
      <c r="B11" s="289"/>
      <c r="C11" s="57"/>
      <c r="D11" s="58"/>
      <c r="E11" s="69"/>
      <c r="F11" s="58"/>
      <c r="G11" s="188"/>
      <c r="H11" s="49"/>
    </row>
    <row r="12" spans="1:8">
      <c r="B12" s="289"/>
      <c r="C12" s="57"/>
      <c r="D12" s="58"/>
      <c r="E12" s="69"/>
      <c r="F12" s="58"/>
      <c r="G12" s="188"/>
      <c r="H12" s="49"/>
    </row>
    <row r="13" spans="1:8">
      <c r="B13" s="289"/>
      <c r="C13" s="57"/>
      <c r="D13" s="58"/>
      <c r="E13" s="69"/>
      <c r="F13" s="58"/>
      <c r="G13" s="188"/>
      <c r="H13" s="49"/>
    </row>
    <row r="14" spans="1:8">
      <c r="B14" s="289"/>
      <c r="C14" s="57"/>
      <c r="D14" s="58"/>
      <c r="E14" s="69"/>
      <c r="F14" s="58"/>
      <c r="G14" s="188"/>
      <c r="H14" s="49"/>
    </row>
    <row r="15" spans="1:8">
      <c r="B15" s="289"/>
      <c r="C15" s="57"/>
      <c r="D15" s="58"/>
      <c r="E15" s="69"/>
      <c r="F15" s="58"/>
      <c r="G15" s="188"/>
      <c r="H15" s="49"/>
    </row>
    <row r="16" spans="1:8">
      <c r="B16" s="289"/>
      <c r="C16" s="57"/>
      <c r="D16" s="58"/>
      <c r="E16" s="69"/>
      <c r="F16" s="58"/>
      <c r="G16" s="188"/>
      <c r="H16" s="49"/>
    </row>
    <row r="17" spans="2:12" ht="16" customHeight="1">
      <c r="B17" s="289"/>
      <c r="C17" s="57"/>
      <c r="D17" s="58"/>
      <c r="E17" s="69"/>
      <c r="F17" s="58"/>
      <c r="G17" s="188"/>
      <c r="H17" s="49"/>
      <c r="L17" s="46"/>
    </row>
    <row r="18" spans="2:12" ht="17" customHeight="1">
      <c r="B18" s="289"/>
      <c r="C18" s="57"/>
      <c r="D18" s="58"/>
      <c r="E18" s="69"/>
      <c r="F18" s="58"/>
      <c r="G18" s="188"/>
      <c r="H18" s="49"/>
      <c r="J18" s="47"/>
      <c r="K18" s="46"/>
      <c r="L18" s="46"/>
    </row>
    <row r="19" spans="2:12">
      <c r="B19" s="289"/>
      <c r="C19" s="57"/>
      <c r="D19" s="58"/>
      <c r="E19" s="69"/>
      <c r="F19" s="58"/>
      <c r="G19" s="188"/>
      <c r="H19" s="49"/>
    </row>
    <row r="20" spans="2:12">
      <c r="B20" s="289"/>
      <c r="C20" s="57"/>
      <c r="D20" s="58"/>
      <c r="E20" s="69"/>
      <c r="F20" s="58"/>
      <c r="G20" s="188"/>
      <c r="H20" s="49"/>
    </row>
    <row r="21" spans="2:12">
      <c r="B21" s="289"/>
      <c r="C21" s="57"/>
      <c r="D21" s="58"/>
      <c r="E21" s="69"/>
      <c r="F21" s="58"/>
      <c r="G21" s="188"/>
      <c r="H21" s="49"/>
    </row>
    <row r="22" spans="2:12">
      <c r="B22" s="50"/>
      <c r="C22" s="50"/>
      <c r="D22" s="55"/>
      <c r="E22" s="70"/>
      <c r="F22" s="55"/>
      <c r="G22" s="73"/>
      <c r="H22" s="50"/>
    </row>
    <row r="23" spans="2:12">
      <c r="B23" s="50"/>
      <c r="C23" s="50"/>
      <c r="D23" s="55"/>
      <c r="E23" s="70"/>
      <c r="F23" s="55"/>
      <c r="G23" s="73"/>
      <c r="H23" s="50"/>
    </row>
    <row r="24" spans="2:12">
      <c r="B24" s="50"/>
      <c r="C24" s="50"/>
      <c r="D24" s="55"/>
      <c r="E24" s="70"/>
      <c r="F24" s="55"/>
      <c r="G24" s="73"/>
      <c r="H24" s="50"/>
    </row>
    <row r="25" spans="2:12">
      <c r="B25" s="50"/>
      <c r="C25" s="50"/>
      <c r="D25" s="55"/>
      <c r="E25" s="70"/>
      <c r="F25" s="55"/>
      <c r="G25" s="73"/>
      <c r="H25" s="50"/>
    </row>
    <row r="26" spans="2:12">
      <c r="B26" s="50"/>
      <c r="C26" s="50"/>
      <c r="D26" s="55"/>
      <c r="E26" s="70"/>
      <c r="F26" s="55"/>
      <c r="G26" s="73"/>
      <c r="H26" s="50"/>
    </row>
    <row r="27" spans="2:12">
      <c r="B27" s="50"/>
      <c r="C27" s="50"/>
      <c r="D27" s="55"/>
      <c r="E27" s="70"/>
      <c r="F27" s="55"/>
      <c r="G27" s="73"/>
      <c r="H27" s="50"/>
    </row>
    <row r="28" spans="2:12">
      <c r="B28" s="50"/>
      <c r="C28" s="50"/>
      <c r="D28" s="55"/>
      <c r="E28" s="70"/>
      <c r="F28" s="55"/>
      <c r="G28" s="73"/>
      <c r="H28" s="50"/>
    </row>
    <row r="29" spans="2:12">
      <c r="B29" s="50"/>
      <c r="C29" s="50"/>
      <c r="D29" s="55"/>
      <c r="E29" s="70"/>
      <c r="F29" s="55"/>
      <c r="G29" s="73"/>
      <c r="H29" s="50"/>
    </row>
    <row r="30" spans="2:12">
      <c r="B30" s="50"/>
      <c r="C30" s="50"/>
      <c r="D30" s="55"/>
      <c r="E30" s="70"/>
      <c r="F30" s="55"/>
      <c r="G30" s="73"/>
      <c r="H30" s="50"/>
    </row>
    <row r="31" spans="2:12">
      <c r="B31" s="50"/>
      <c r="C31" s="50"/>
      <c r="D31" s="55"/>
      <c r="E31" s="70"/>
      <c r="F31" s="55"/>
      <c r="G31" s="73"/>
      <c r="H31" s="50"/>
    </row>
    <row r="32" spans="2:12">
      <c r="B32" s="50"/>
      <c r="C32" s="50"/>
      <c r="D32" s="55"/>
      <c r="E32" s="70"/>
      <c r="F32" s="55"/>
      <c r="G32" s="73"/>
      <c r="H32" s="50"/>
    </row>
    <row r="33" spans="2:8">
      <c r="B33" s="50"/>
      <c r="C33" s="50"/>
      <c r="D33" s="55"/>
      <c r="E33" s="70"/>
      <c r="F33" s="55"/>
      <c r="G33" s="73"/>
      <c r="H33" s="50"/>
    </row>
    <row r="34" spans="2:8">
      <c r="B34" s="50"/>
      <c r="C34" s="50"/>
      <c r="D34" s="55"/>
      <c r="E34" s="70"/>
      <c r="F34" s="55"/>
      <c r="G34" s="73"/>
      <c r="H34" s="50"/>
    </row>
    <row r="35" spans="2:8">
      <c r="B35" s="50"/>
      <c r="C35" s="50"/>
      <c r="D35" s="55"/>
      <c r="E35" s="70"/>
      <c r="F35" s="55"/>
      <c r="G35" s="73"/>
      <c r="H35" s="50"/>
    </row>
    <row r="36" spans="2:8">
      <c r="B36" s="50"/>
      <c r="C36" s="50"/>
      <c r="D36" s="55"/>
      <c r="E36" s="70"/>
      <c r="F36" s="55"/>
      <c r="G36" s="73"/>
      <c r="H36" s="50"/>
    </row>
    <row r="37" spans="2:8">
      <c r="B37" s="50"/>
      <c r="C37" s="50"/>
      <c r="D37" s="55"/>
      <c r="E37" s="70"/>
      <c r="F37" s="55"/>
      <c r="G37" s="73"/>
      <c r="H37" s="50"/>
    </row>
    <row r="38" spans="2:8">
      <c r="B38" s="50"/>
      <c r="C38" s="50"/>
      <c r="D38" s="55"/>
      <c r="E38" s="70"/>
      <c r="F38" s="55"/>
      <c r="G38" s="73"/>
      <c r="H38" s="50"/>
    </row>
    <row r="39" spans="2:8">
      <c r="B39" s="50"/>
      <c r="C39" s="50"/>
      <c r="D39" s="55"/>
      <c r="E39" s="70"/>
      <c r="F39" s="55"/>
      <c r="G39" s="73"/>
      <c r="H39" s="50"/>
    </row>
  </sheetData>
  <sheetProtection sheet="1" objects="1" scenarios="1" formatCells="0" formatColumns="0" formatRows="0" sort="0"/>
  <mergeCells count="1">
    <mergeCell ref="B4:H4"/>
  </mergeCells>
  <conditionalFormatting sqref="H7:H21">
    <cfRule type="containsText" dxfId="5" priority="2" operator="containsText" text="zzzz">
      <formula>NOT(ISERROR(SEARCH("zzzz",H7)))</formula>
    </cfRule>
  </conditionalFormatting>
  <conditionalFormatting sqref="B7:H500">
    <cfRule type="expression" dxfId="4" priority="1">
      <formula>INDEX($B$7:$H$500, ROW(B7)-ROW($B$7)+1, COLUMN(B7)-COLUMN($B$7)+1)&lt;&gt;""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1FB68-F23E-584C-B36B-50EE2AF260DB}">
  <sheetPr codeName="Sheet5"/>
  <dimension ref="A1:C10"/>
  <sheetViews>
    <sheetView workbookViewId="0"/>
    <sheetView workbookViewId="1">
      <selection activeCell="F30" sqref="F30"/>
    </sheetView>
  </sheetViews>
  <sheetFormatPr baseColWidth="10" defaultRowHeight="16"/>
  <cols>
    <col min="1" max="1" width="4.83203125" customWidth="1"/>
  </cols>
  <sheetData>
    <row r="1" spans="1:3">
      <c r="A1" s="7" t="s">
        <v>367</v>
      </c>
      <c r="B1" s="7"/>
      <c r="C1" s="8"/>
    </row>
    <row r="2" spans="1:3">
      <c r="A2" s="21" t="s">
        <v>255</v>
      </c>
      <c r="B2" t="s">
        <v>368</v>
      </c>
    </row>
    <row r="3" spans="1:3">
      <c r="A3" s="21" t="s">
        <v>255</v>
      </c>
      <c r="B3" t="s">
        <v>369</v>
      </c>
    </row>
    <row r="9" spans="1:3">
      <c r="A9" s="21" t="s">
        <v>255</v>
      </c>
      <c r="B9" t="s">
        <v>370</v>
      </c>
    </row>
    <row r="10" spans="1:3">
      <c r="B10" t="s">
        <v>371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3" name="Button 1">
              <controlPr defaultSize="0" print="0" autoFill="0" autoPict="0" macro="[0]!ExportPOSheetsToPDF">
                <anchor moveWithCells="1" sizeWithCells="1">
                  <from>
                    <xdr:col>1</xdr:col>
                    <xdr:colOff>88900</xdr:colOff>
                    <xdr:row>4</xdr:row>
                    <xdr:rowOff>0</xdr:rowOff>
                  </from>
                  <to>
                    <xdr:col>3</xdr:col>
                    <xdr:colOff>76200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7383B-89A7-A84A-A5DE-BD22423138A1}">
  <sheetPr codeName="Sheet2"/>
  <dimension ref="A1:H5"/>
  <sheetViews>
    <sheetView tabSelected="1" workbookViewId="0"/>
    <sheetView workbookViewId="1">
      <selection activeCell="D11" sqref="D11"/>
    </sheetView>
  </sheetViews>
  <sheetFormatPr baseColWidth="10" defaultRowHeight="16"/>
  <cols>
    <col min="1" max="1" width="5" customWidth="1"/>
    <col min="2" max="3" width="10.83203125" style="3"/>
  </cols>
  <sheetData>
    <row r="1" spans="1:8">
      <c r="A1" s="8"/>
      <c r="B1" s="193" t="s">
        <v>328</v>
      </c>
      <c r="C1" s="192"/>
      <c r="D1" s="8"/>
      <c r="E1" s="8"/>
      <c r="F1" s="8"/>
      <c r="G1" s="8"/>
      <c r="H1" s="8"/>
    </row>
    <row r="3" spans="1:8">
      <c r="B3" s="189" t="s">
        <v>327</v>
      </c>
      <c r="C3" s="189"/>
    </row>
    <row r="4" spans="1:8">
      <c r="B4" s="3" t="s">
        <v>16</v>
      </c>
      <c r="C4" s="3" t="s">
        <v>276</v>
      </c>
    </row>
    <row r="5" spans="1:8">
      <c r="B5" s="190"/>
      <c r="C5" s="191"/>
      <c r="H5" s="187"/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30</vt:i4>
      </vt:variant>
    </vt:vector>
  </HeadingPairs>
  <TitlesOfParts>
    <vt:vector size="37" baseType="lpstr">
      <vt:lpstr>Instructions</vt:lpstr>
      <vt:lpstr>LineNo</vt:lpstr>
      <vt:lpstr>POData</vt:lpstr>
      <vt:lpstr>TemplatePO</vt:lpstr>
      <vt:lpstr>POLog</vt:lpstr>
      <vt:lpstr>Export</vt:lpstr>
      <vt:lpstr>POIndex</vt:lpstr>
      <vt:lpstr>city_address</vt:lpstr>
      <vt:lpstr>TemplatePO!count</vt:lpstr>
      <vt:lpstr>DateEntry</vt:lpstr>
      <vt:lpstr>DateEntryOld</vt:lpstr>
      <vt:lpstr>DateEntryOld3</vt:lpstr>
      <vt:lpstr>dis</vt:lpstr>
      <vt:lpstr>End</vt:lpstr>
      <vt:lpstr>Job_Name</vt:lpstr>
      <vt:lpstr>Job_Number</vt:lpstr>
      <vt:lpstr>Line</vt:lpstr>
      <vt:lpstr>TemplatePO!LineEntry</vt:lpstr>
      <vt:lpstr>LineEntryOLD</vt:lpstr>
      <vt:lpstr>LineEntryOLD2</vt:lpstr>
      <vt:lpstr>LineEntryOld3</vt:lpstr>
      <vt:lpstr>OLD</vt:lpstr>
      <vt:lpstr>TemplatePO!PAYEE</vt:lpstr>
      <vt:lpstr>PayIDEntry</vt:lpstr>
      <vt:lpstr>PayIDEntryOLD</vt:lpstr>
      <vt:lpstr>PayIDEntryOld2</vt:lpstr>
      <vt:lpstr>PayIDEntryOld3</vt:lpstr>
      <vt:lpstr>PO_range</vt:lpstr>
      <vt:lpstr>POtable_header</vt:lpstr>
      <vt:lpstr>Prefix</vt:lpstr>
      <vt:lpstr>POLog!Print_Area</vt:lpstr>
      <vt:lpstr>TemplatePO!Print_Area</vt:lpstr>
      <vt:lpstr>ProductionCompany</vt:lpstr>
      <vt:lpstr>Sheet_PO</vt:lpstr>
      <vt:lpstr>Start</vt:lpstr>
      <vt:lpstr>Street_address</vt:lpstr>
      <vt:lpstr>Vendor</vt:lpstr>
    </vt:vector>
  </TitlesOfParts>
  <Manager/>
  <Company>Directors Work LLC</Company>
  <LinksUpToDate>false</LinksUpToDate>
  <SharedDoc>false</SharedDoc>
  <HyperlinkBase>https://filmshit.tv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Smart PO Book template</dc:title>
  <dc:subject>PO Generation</dc:subject>
  <dc:creator>Joshua Parkhill</dc:creator>
  <cp:keywords>PO Book, PO Log, PO Export, Batch PO Generation, Purchase Orders, Template, Production,</cp:keywords>
  <dc:description>Generative PO Pages. Fluid PO Log tracking. PO Exporting.</dc:description>
  <cp:lastModifiedBy>Joshua Parkhill</cp:lastModifiedBy>
  <cp:lastPrinted>2025-03-02T23:46:07Z</cp:lastPrinted>
  <dcterms:created xsi:type="dcterms:W3CDTF">2024-07-31T22:19:32Z</dcterms:created>
  <dcterms:modified xsi:type="dcterms:W3CDTF">2025-09-07T14:29:52Z</dcterms:modified>
  <cp:category>Production</cp:category>
</cp:coreProperties>
</file>