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N17" i="1" l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AM16" i="1"/>
  <c r="AL16" i="1"/>
  <c r="AK16" i="1"/>
  <c r="AI16" i="1"/>
  <c r="AH16" i="1"/>
  <c r="AB16" i="1"/>
  <c r="T16" i="1"/>
  <c r="R16" i="1"/>
  <c r="P16" i="1"/>
  <c r="N16" i="1"/>
  <c r="K16" i="1"/>
  <c r="AN15" i="1"/>
  <c r="AL15" i="1"/>
  <c r="AK15" i="1"/>
  <c r="AI15" i="1"/>
  <c r="AH15" i="1"/>
  <c r="AB15" i="1"/>
  <c r="T15" i="1"/>
  <c r="R15" i="1"/>
  <c r="P15" i="1"/>
  <c r="N15" i="1"/>
  <c r="K15" i="1"/>
  <c r="AM14" i="1"/>
  <c r="AL14" i="1"/>
  <c r="AK14" i="1"/>
  <c r="AI14" i="1"/>
  <c r="AH14" i="1"/>
  <c r="AB14" i="1"/>
  <c r="T14" i="1"/>
  <c r="R14" i="1"/>
  <c r="P14" i="1"/>
  <c r="N14" i="1"/>
  <c r="K14" i="1"/>
  <c r="AN13" i="1"/>
  <c r="AL13" i="1"/>
  <c r="AK13" i="1"/>
  <c r="AI13" i="1"/>
  <c r="AH13" i="1"/>
  <c r="AB13" i="1"/>
  <c r="T13" i="1"/>
  <c r="R13" i="1"/>
  <c r="P13" i="1"/>
  <c r="N13" i="1"/>
  <c r="K13" i="1"/>
  <c r="AN12" i="1"/>
  <c r="AL12" i="1"/>
  <c r="AK12" i="1"/>
  <c r="AI12" i="1"/>
  <c r="AH12" i="1"/>
  <c r="AB12" i="1"/>
  <c r="T12" i="1"/>
  <c r="R12" i="1"/>
  <c r="P12" i="1"/>
  <c r="N12" i="1"/>
  <c r="K12" i="1"/>
  <c r="AN11" i="1"/>
  <c r="AL11" i="1"/>
  <c r="AK11" i="1"/>
  <c r="AI11" i="1"/>
  <c r="AH11" i="1"/>
  <c r="AB11" i="1"/>
  <c r="T11" i="1"/>
  <c r="R11" i="1"/>
  <c r="P11" i="1"/>
  <c r="N11" i="1"/>
  <c r="K11" i="1"/>
  <c r="AN10" i="1"/>
  <c r="AL10" i="1"/>
  <c r="AK10" i="1"/>
  <c r="AI10" i="1"/>
  <c r="AH10" i="1"/>
  <c r="AB10" i="1"/>
  <c r="T10" i="1"/>
  <c r="R10" i="1"/>
  <c r="P10" i="1"/>
  <c r="N10" i="1"/>
  <c r="K10" i="1"/>
  <c r="AN9" i="1"/>
  <c r="AL9" i="1"/>
  <c r="AK9" i="1"/>
  <c r="AI9" i="1"/>
  <c r="AH9" i="1"/>
  <c r="AB9" i="1"/>
  <c r="T9" i="1"/>
  <c r="R9" i="1"/>
  <c r="P9" i="1"/>
  <c r="N9" i="1"/>
  <c r="K9" i="1"/>
  <c r="AN8" i="1"/>
  <c r="AL8" i="1"/>
  <c r="AK8" i="1"/>
  <c r="AI8" i="1"/>
  <c r="AH8" i="1"/>
  <c r="AB8" i="1"/>
  <c r="T8" i="1"/>
  <c r="R8" i="1"/>
  <c r="P8" i="1"/>
  <c r="N8" i="1"/>
  <c r="K8" i="1"/>
</calcChain>
</file>

<file path=xl/sharedStrings.xml><?xml version="1.0" encoding="utf-8"?>
<sst xmlns="http://schemas.openxmlformats.org/spreadsheetml/2006/main" count="98" uniqueCount="81">
  <si>
    <t>BAÛNG THANH TOAÙN LÖÔNG THAÙNG   05 NAÊM  2021</t>
  </si>
  <si>
    <t>(PIECE RATE PAYROLL FOR THE MONTH OF 05-2021)</t>
  </si>
  <si>
    <t>STT
(No.)</t>
  </si>
  <si>
    <t>MSNV
(Code)</t>
  </si>
  <si>
    <t>HOÏ VAØ TEÂN
(Name)</t>
  </si>
  <si>
    <t>GIÔÙI TÍNH
(Sex)</t>
  </si>
  <si>
    <t>BOÄ PHAÄN
(Dept.)</t>
  </si>
  <si>
    <t>CHÖÙC VUÏ
(Positions)</t>
  </si>
  <si>
    <t>NGAØY VAØO
(Hiring date)</t>
  </si>
  <si>
    <t>LÖÔNG CB
(Basic salary)</t>
  </si>
  <si>
    <t>NC
(Work-ing day)</t>
  </si>
  <si>
    <t>LÖÔNG QC
(Salary QC)</t>
  </si>
  <si>
    <t>LÖÔNG NC QC
(QC workday pays)</t>
  </si>
  <si>
    <t>LÖÔNG SP
(Piece-rate salary)</t>
  </si>
  <si>
    <t>PHEÙP
(Leave day)</t>
  </si>
  <si>
    <t>TIEÀN PHEÙP
(Amount)</t>
  </si>
  <si>
    <t>LEÃ TEÁT
(Leave)</t>
  </si>
  <si>
    <t>TIEÀN LEÃ TEÁT
(Amount)</t>
  </si>
  <si>
    <t>R+K+CT+L+T
(Electricity)</t>
  </si>
  <si>
    <t>TIEÀN R+K+CT+L+T
(Amount)</t>
  </si>
  <si>
    <t>CD NÖÕ
(Women's regime)</t>
  </si>
  <si>
    <t>TIEÀN CN NÖÕ
(Amount)</t>
  </si>
  <si>
    <t>ÑIEÅM CC
(Attendance allowance)</t>
  </si>
  <si>
    <t>HOÃ TRÔÏ NHAØ ÔÛ
(Housing money)</t>
  </si>
  <si>
    <t>HOÃ TRÔÏ ÑIEÄN THOAÏI
(Telephone fee)</t>
  </si>
  <si>
    <t>HOÃ TRÔÏ XAÊNG XE
(Petrol money)</t>
  </si>
  <si>
    <t>HOÃ TRÔÏ NUOÂI CON NHOÛ
(Allowances for children)</t>
  </si>
  <si>
    <t>TIEÀN NGUYEÄT SAN
(Woman money)</t>
  </si>
  <si>
    <t>THANH TOAN KHAÙC
(Other payment)</t>
  </si>
  <si>
    <t>TOÅNG THANH TOAÙN
(Total payment)</t>
  </si>
  <si>
    <t>BHXH+BHYT+BHTN
(Social + health + jobless insurance)</t>
  </si>
  <si>
    <t>THUEÁ TNCN
(Payable of PIT)</t>
  </si>
  <si>
    <t>CÑ PHÍ
(Trade Union Fee)</t>
  </si>
  <si>
    <t>TAÏM ÖÙNG
Advance</t>
  </si>
  <si>
    <t>KHAÁU TRÖØ KHAÙC
(Other deduction)</t>
  </si>
  <si>
    <t>TOÅNG KHAÁU TRÖØ
(Total deduction)</t>
  </si>
  <si>
    <t>TOÅNG NHAÄN CUOÁI THAÙNG
(Total received)</t>
  </si>
  <si>
    <t>NGAØY PHEÙP TOÀN
(Leave day exist)</t>
  </si>
  <si>
    <t>LÖÔNG PHEÙP TOÀN
(Amount)</t>
  </si>
  <si>
    <t>THÖÏC LÓNH
(Salary)</t>
  </si>
  <si>
    <t>TIEÀN MAËT
(Cash)</t>
  </si>
  <si>
    <t>ATM
(ATM card)</t>
  </si>
  <si>
    <t>KYÙ NHAÄN
(Signature)</t>
  </si>
  <si>
    <t>QC-1524</t>
  </si>
  <si>
    <t>NGUYEÃN THÒ NGHỆ GIANG</t>
  </si>
  <si>
    <t>Nöõ</t>
  </si>
  <si>
    <t>C. 01</t>
  </si>
  <si>
    <t>CN - KCS</t>
  </si>
  <si>
    <t>1524</t>
  </si>
  <si>
    <t>QC2-0135</t>
  </si>
  <si>
    <t>NGUYEÃN THÒ MYÕ LINH</t>
  </si>
  <si>
    <t>C. 02</t>
  </si>
  <si>
    <t>0135</t>
  </si>
  <si>
    <t>QC3-0114</t>
  </si>
  <si>
    <t>NGUYEÃN THÒ DIEÄU</t>
  </si>
  <si>
    <t>C. 03</t>
  </si>
  <si>
    <t>0114</t>
  </si>
  <si>
    <t>QC4-0607</t>
  </si>
  <si>
    <t>VOÕ THÒ BÍCH PHÖÔÏNG</t>
  </si>
  <si>
    <t>C. 04</t>
  </si>
  <si>
    <t>0607</t>
  </si>
  <si>
    <t>QC5-0112</t>
  </si>
  <si>
    <t>LEÂ THÒ MYÕ HAÏNH</t>
  </si>
  <si>
    <t>C. 05</t>
  </si>
  <si>
    <t>0112</t>
  </si>
  <si>
    <t>QC6-0060</t>
  </si>
  <si>
    <t>PHAÏM THÒ HOAØI THU</t>
  </si>
  <si>
    <t>C. 06</t>
  </si>
  <si>
    <t>0060</t>
  </si>
  <si>
    <t>QC7-1534</t>
  </si>
  <si>
    <t>NGUYEÃN THÒ THUÙY HAÈNG</t>
  </si>
  <si>
    <t>C. 07</t>
  </si>
  <si>
    <t>1534</t>
  </si>
  <si>
    <t>QC-1165</t>
  </si>
  <si>
    <t>TRAÀN THÒ LINH CHI</t>
  </si>
  <si>
    <t>C. 08</t>
  </si>
  <si>
    <t>1165</t>
  </si>
  <si>
    <t>QC8-0027</t>
  </si>
  <si>
    <t>CAO THÒ DUNG</t>
  </si>
  <si>
    <t>0027</t>
  </si>
  <si>
    <t>Toång coäng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</si>
</sst>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#"/>
    <numFmt numFmtId="165" formatCode="#,###.0;\(#,###.0\);\ ;\ "/>
    <numFmt numFmtId="166" formatCode="#,###;\(#,###\);\ ;\ "/>
    <numFmt numFmtId="167" formatCode="#,##0.0;\(#,##0.0\);\ ;\ 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NI-Helve-Condense"/>
    </font>
    <font>
      <b/>
      <sz val="20"/>
      <color rgb="FFFF0000"/>
      <name val="VNI-Helve-Condense"/>
    </font>
    <font>
      <b/>
      <sz val="8"/>
      <color rgb="FF0000FF"/>
      <name val="VNI-Helve-Condense"/>
    </font>
    <font>
      <b/>
      <sz val="8"/>
      <color rgb="FFFF0000"/>
      <name val="VNI-Helve-Condense"/>
    </font>
    <font>
      <sz val="8"/>
      <color theme="1"/>
      <name val="VNI-Times"/>
    </font>
    <font>
      <b/>
      <sz val="8"/>
      <color rgb="FF0000FF"/>
      <name val="VNI-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14" fontId="5" fillId="0" borderId="2" xfId="0" applyNumberFormat="1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166" fontId="5" fillId="0" borderId="2" xfId="0" applyNumberFormat="1" applyFont="1" applyBorder="1"/>
    <xf numFmtId="167" fontId="5" fillId="0" borderId="2" xfId="0" applyNumberFormat="1" applyFont="1" applyBorder="1"/>
    <xf numFmtId="49" fontId="5" fillId="0" borderId="2" xfId="0" applyNumberFormat="1" applyFont="1" applyBorder="1"/>
    <xf numFmtId="0" fontId="6" fillId="0" borderId="2" xfId="0" applyFont="1" applyBorder="1"/>
    <xf numFmtId="0" fontId="6" fillId="0" borderId="2" xfId="0" applyFont="1" applyBorder="1"/>
    <xf numFmtId="166" fontId="6" fillId="0" borderId="2" xfId="0" applyNumberFormat="1" applyFont="1" applyBorder="1"/>
    <xf numFmtId="165" fontId="6" fillId="0" borderId="2" xfId="0" applyNumberFormat="1" applyFont="1" applyBorder="1"/>
    <xf numFmtId="167" fontId="6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tabSelected="1" workbookViewId="0"/>
  </sheetViews>
  <sheetFormatPr defaultRowHeight="15" x14ac:dyDescent="0.25"/>
  <cols>
    <col min="1" max="1" width="3.7109375" customWidth="1"/>
    <col min="3" max="3" width="16.28515625" customWidth="1"/>
    <col min="4" max="4" width="8.7109375" customWidth="1"/>
    <col min="5" max="10" width="9.7109375" customWidth="1"/>
    <col min="11" max="12" width="10.7109375" customWidth="1"/>
    <col min="13" max="13" width="5.7109375" customWidth="1"/>
    <col min="14" max="14" width="9.7109375" customWidth="1"/>
    <col min="15" max="15" width="5.7109375" customWidth="1"/>
    <col min="16" max="16" width="9.7109375" customWidth="1"/>
    <col min="18" max="18" width="9.7109375" customWidth="1"/>
    <col min="20" max="20" width="9.7109375" customWidth="1"/>
    <col min="21" max="21" width="5.7109375" customWidth="1"/>
    <col min="25" max="26" width="8.7109375" customWidth="1"/>
    <col min="27" max="30" width="9.7109375" customWidth="1"/>
    <col min="32" max="40" width="9.7109375" customWidth="1"/>
  </cols>
  <sheetData>
    <row r="1" spans="1:42" ht="15.75" x14ac:dyDescent="0.3">
      <c r="C1" s="1"/>
    </row>
    <row r="2" spans="1:42" ht="15.75" x14ac:dyDescent="0.3">
      <c r="C2" s="1"/>
    </row>
    <row r="3" spans="1:42" ht="33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2" ht="33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6" spans="1:42" ht="85.5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  <c r="AJ6" s="3" t="s">
        <v>37</v>
      </c>
      <c r="AK6" s="3" t="s">
        <v>38</v>
      </c>
      <c r="AL6" s="3" t="s">
        <v>39</v>
      </c>
      <c r="AM6" s="3" t="s">
        <v>40</v>
      </c>
      <c r="AN6" s="3" t="s">
        <v>41</v>
      </c>
      <c r="AO6" s="3" t="s">
        <v>42</v>
      </c>
    </row>
    <row r="7" spans="1:42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  <c r="T7" s="4">
        <v>20</v>
      </c>
      <c r="U7" s="4">
        <v>21</v>
      </c>
      <c r="V7" s="4">
        <v>22</v>
      </c>
      <c r="W7" s="4">
        <v>23</v>
      </c>
      <c r="X7" s="4">
        <v>24</v>
      </c>
      <c r="Y7" s="4">
        <v>25</v>
      </c>
      <c r="Z7" s="4">
        <v>26</v>
      </c>
      <c r="AA7" s="4">
        <v>27</v>
      </c>
      <c r="AB7" s="4">
        <v>28</v>
      </c>
      <c r="AC7" s="4">
        <v>29</v>
      </c>
      <c r="AD7" s="4">
        <v>30</v>
      </c>
      <c r="AE7" s="4">
        <v>31</v>
      </c>
      <c r="AF7" s="4">
        <v>32</v>
      </c>
      <c r="AG7" s="4">
        <v>33</v>
      </c>
      <c r="AH7" s="4">
        <v>34</v>
      </c>
      <c r="AI7" s="4">
        <v>35</v>
      </c>
      <c r="AJ7" s="4">
        <v>36</v>
      </c>
      <c r="AK7" s="4">
        <v>37</v>
      </c>
      <c r="AL7" s="4">
        <v>38</v>
      </c>
      <c r="AM7" s="4">
        <v>39</v>
      </c>
      <c r="AN7" s="4">
        <v>40</v>
      </c>
      <c r="AO7" s="4">
        <v>41</v>
      </c>
    </row>
    <row r="8" spans="1:42" x14ac:dyDescent="0.25">
      <c r="A8" s="5">
        <v>1</v>
      </c>
      <c r="B8" s="5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6">
        <v>44153</v>
      </c>
      <c r="H8" s="7">
        <v>4553457.9999944</v>
      </c>
      <c r="I8" s="8">
        <v>23</v>
      </c>
      <c r="J8" s="9">
        <v>5106000</v>
      </c>
      <c r="K8" s="9">
        <f>J8/26*I8</f>
        <v>4516846.153846154</v>
      </c>
      <c r="L8" s="9">
        <v>82800</v>
      </c>
      <c r="M8" s="5">
        <v>1</v>
      </c>
      <c r="N8" s="9">
        <f>H8/26*M8</f>
        <v>175132.9999997846</v>
      </c>
      <c r="O8" s="5">
        <v>1</v>
      </c>
      <c r="P8" s="9">
        <f>H8/26*O8</f>
        <v>175132.9999997846</v>
      </c>
      <c r="Q8" s="5">
        <v>1</v>
      </c>
      <c r="R8" s="9">
        <f>H8/26*Q8</f>
        <v>175132.9999997846</v>
      </c>
      <c r="S8" s="5">
        <v>0</v>
      </c>
      <c r="T8" s="9">
        <f>H8/208*S8</f>
        <v>0</v>
      </c>
      <c r="U8" s="5">
        <v>14</v>
      </c>
      <c r="V8" s="9">
        <v>300000</v>
      </c>
      <c r="W8" s="9">
        <v>0</v>
      </c>
      <c r="X8" s="9">
        <v>184615</v>
      </c>
      <c r="Y8" s="9"/>
      <c r="Z8" s="9">
        <v>32837</v>
      </c>
      <c r="AA8" s="9">
        <v>0</v>
      </c>
      <c r="AB8" s="9">
        <f>ROUND(K8+L8+N8+P8+R8+T8+V8+W8+X8+Y8+Z8+AA8,0)</f>
        <v>5642497</v>
      </c>
      <c r="AC8" s="9">
        <v>478114</v>
      </c>
      <c r="AD8" s="9"/>
      <c r="AE8" s="9">
        <v>45535</v>
      </c>
      <c r="AF8" s="9">
        <v>0</v>
      </c>
      <c r="AG8" s="9">
        <v>0</v>
      </c>
      <c r="AH8" s="9">
        <f>ROUND(SUM(AC8:AG8),0)</f>
        <v>523649</v>
      </c>
      <c r="AI8" s="9">
        <f>AB8-AH8</f>
        <v>5118848</v>
      </c>
      <c r="AJ8" s="10">
        <v>0</v>
      </c>
      <c r="AK8" s="9">
        <f>H8/26*AJ8</f>
        <v>0</v>
      </c>
      <c r="AL8" s="9">
        <f>AI8+AK8</f>
        <v>5118848</v>
      </c>
      <c r="AM8" s="9">
        <v>0</v>
      </c>
      <c r="AN8" s="9">
        <f>AL8-IF(AM8&gt;0,AM8,0)</f>
        <v>5118848</v>
      </c>
      <c r="AO8" s="5"/>
      <c r="AP8" s="11" t="s">
        <v>48</v>
      </c>
    </row>
    <row r="9" spans="1:42" x14ac:dyDescent="0.25">
      <c r="A9" s="5">
        <v>2</v>
      </c>
      <c r="B9" s="5" t="s">
        <v>49</v>
      </c>
      <c r="C9" s="5" t="s">
        <v>50</v>
      </c>
      <c r="D9" s="5" t="s">
        <v>45</v>
      </c>
      <c r="E9" s="5" t="s">
        <v>51</v>
      </c>
      <c r="F9" s="5" t="s">
        <v>47</v>
      </c>
      <c r="G9" s="6">
        <v>38749</v>
      </c>
      <c r="H9" s="7">
        <v>4553457.9999944</v>
      </c>
      <c r="I9" s="8">
        <v>24</v>
      </c>
      <c r="J9" s="9">
        <v>5349000</v>
      </c>
      <c r="K9" s="9">
        <f>J9/26*I9</f>
        <v>4937538.461538461</v>
      </c>
      <c r="L9" s="9">
        <v>71460</v>
      </c>
      <c r="M9" s="5">
        <v>0</v>
      </c>
      <c r="N9" s="9">
        <f>H9/26*M9</f>
        <v>0</v>
      </c>
      <c r="O9" s="5">
        <v>1</v>
      </c>
      <c r="P9" s="9">
        <f>H9/26*O9</f>
        <v>175132.9999997846</v>
      </c>
      <c r="Q9" s="5">
        <v>1</v>
      </c>
      <c r="R9" s="9">
        <f>H9/26*Q9</f>
        <v>175132.9999997846</v>
      </c>
      <c r="S9" s="5">
        <v>0</v>
      </c>
      <c r="T9" s="9">
        <f>H9/208*S9</f>
        <v>0</v>
      </c>
      <c r="U9" s="5">
        <v>14</v>
      </c>
      <c r="V9" s="9">
        <v>300000</v>
      </c>
      <c r="W9" s="9">
        <v>276923</v>
      </c>
      <c r="X9" s="9">
        <v>192308</v>
      </c>
      <c r="Y9" s="9"/>
      <c r="Z9" s="9">
        <v>32837</v>
      </c>
      <c r="AA9" s="9">
        <v>0</v>
      </c>
      <c r="AB9" s="9">
        <f>ROUND(K9+L9+N9+P9+R9+T9+V9+W9+X9+Y9+Z9+AA9,0)</f>
        <v>6161332</v>
      </c>
      <c r="AC9" s="9">
        <v>478114</v>
      </c>
      <c r="AD9" s="9"/>
      <c r="AE9" s="9">
        <v>45535</v>
      </c>
      <c r="AF9" s="9">
        <v>0</v>
      </c>
      <c r="AG9" s="9">
        <v>0</v>
      </c>
      <c r="AH9" s="9">
        <f>ROUND(SUM(AC9:AG9),0)</f>
        <v>523649</v>
      </c>
      <c r="AI9" s="9">
        <f>AB9-AH9</f>
        <v>5637683</v>
      </c>
      <c r="AJ9" s="10">
        <v>0</v>
      </c>
      <c r="AK9" s="9">
        <f>H9/26*AJ9</f>
        <v>0</v>
      </c>
      <c r="AL9" s="9">
        <f>AI9+AK9</f>
        <v>5637683</v>
      </c>
      <c r="AM9" s="9">
        <v>0</v>
      </c>
      <c r="AN9" s="9">
        <f>AL9-IF(AM9&gt;0,AM9,0)</f>
        <v>5637683</v>
      </c>
      <c r="AO9" s="5"/>
      <c r="AP9" s="11" t="s">
        <v>52</v>
      </c>
    </row>
    <row r="10" spans="1:42" x14ac:dyDescent="0.25">
      <c r="A10" s="5">
        <v>3</v>
      </c>
      <c r="B10" s="5" t="s">
        <v>53</v>
      </c>
      <c r="C10" s="5" t="s">
        <v>54</v>
      </c>
      <c r="D10" s="5" t="s">
        <v>45</v>
      </c>
      <c r="E10" s="5" t="s">
        <v>55</v>
      </c>
      <c r="F10" s="5" t="s">
        <v>47</v>
      </c>
      <c r="G10" s="6">
        <v>38018</v>
      </c>
      <c r="H10" s="7">
        <v>4553457.9999944</v>
      </c>
      <c r="I10" s="8">
        <v>24</v>
      </c>
      <c r="J10" s="9">
        <v>5241000</v>
      </c>
      <c r="K10" s="9">
        <f>J10/26*I10</f>
        <v>4837846.153846154</v>
      </c>
      <c r="L10" s="9">
        <v>18900</v>
      </c>
      <c r="M10" s="5">
        <v>0</v>
      </c>
      <c r="N10" s="9">
        <f>H10/26*M10</f>
        <v>0</v>
      </c>
      <c r="O10" s="5">
        <v>1</v>
      </c>
      <c r="P10" s="9">
        <f>H10/26*O10</f>
        <v>175132.9999997846</v>
      </c>
      <c r="Q10" s="5">
        <v>1</v>
      </c>
      <c r="R10" s="9">
        <f>H10/26*Q10</f>
        <v>175132.9999997846</v>
      </c>
      <c r="S10" s="5">
        <v>0</v>
      </c>
      <c r="T10" s="9">
        <f>H10/208*S10</f>
        <v>0</v>
      </c>
      <c r="U10" s="5">
        <v>14</v>
      </c>
      <c r="V10" s="9">
        <v>300000</v>
      </c>
      <c r="W10" s="9">
        <v>276923</v>
      </c>
      <c r="X10" s="9">
        <v>192308</v>
      </c>
      <c r="Y10" s="9"/>
      <c r="Z10" s="9">
        <v>32837</v>
      </c>
      <c r="AA10" s="9">
        <v>0</v>
      </c>
      <c r="AB10" s="9">
        <f>ROUND(K10+L10+N10+P10+R10+T10+V10+W10+X10+Y10+Z10+AA10,0)</f>
        <v>6009080</v>
      </c>
      <c r="AC10" s="9">
        <v>478114</v>
      </c>
      <c r="AD10" s="9"/>
      <c r="AE10" s="9">
        <v>45535</v>
      </c>
      <c r="AF10" s="9">
        <v>0</v>
      </c>
      <c r="AG10" s="9">
        <v>0</v>
      </c>
      <c r="AH10" s="9">
        <f>ROUND(SUM(AC10:AG10),0)</f>
        <v>523649</v>
      </c>
      <c r="AI10" s="9">
        <f>AB10-AH10</f>
        <v>5485431</v>
      </c>
      <c r="AJ10" s="10">
        <v>0</v>
      </c>
      <c r="AK10" s="9">
        <f>H10/26*AJ10</f>
        <v>0</v>
      </c>
      <c r="AL10" s="9">
        <f>AI10+AK10</f>
        <v>5485431</v>
      </c>
      <c r="AM10" s="9">
        <v>0</v>
      </c>
      <c r="AN10" s="9">
        <f>AL10-IF(AM10&gt;0,AM10,0)</f>
        <v>5485431</v>
      </c>
      <c r="AO10" s="5"/>
      <c r="AP10" s="11" t="s">
        <v>56</v>
      </c>
    </row>
    <row r="11" spans="1:42" x14ac:dyDescent="0.25">
      <c r="A11" s="5">
        <v>4</v>
      </c>
      <c r="B11" s="5" t="s">
        <v>57</v>
      </c>
      <c r="C11" s="5" t="s">
        <v>58</v>
      </c>
      <c r="D11" s="5" t="s">
        <v>45</v>
      </c>
      <c r="E11" s="5" t="s">
        <v>59</v>
      </c>
      <c r="F11" s="5" t="s">
        <v>47</v>
      </c>
      <c r="G11" s="6">
        <v>41793</v>
      </c>
      <c r="H11" s="7">
        <v>4553457.9999944</v>
      </c>
      <c r="I11" s="8">
        <v>24</v>
      </c>
      <c r="J11" s="9">
        <v>5052000</v>
      </c>
      <c r="K11" s="9">
        <f>J11/26*I11</f>
        <v>4663384.615384616</v>
      </c>
      <c r="L11" s="9">
        <v>65700</v>
      </c>
      <c r="M11" s="5">
        <v>0</v>
      </c>
      <c r="N11" s="9">
        <f>H11/26*M11</f>
        <v>0</v>
      </c>
      <c r="O11" s="5">
        <v>1</v>
      </c>
      <c r="P11" s="9">
        <f>H11/26*O11</f>
        <v>175132.9999997846</v>
      </c>
      <c r="Q11" s="5">
        <v>1</v>
      </c>
      <c r="R11" s="9">
        <f>H11/26*Q11</f>
        <v>175132.9999997846</v>
      </c>
      <c r="S11" s="5">
        <v>0</v>
      </c>
      <c r="T11" s="9">
        <f>H11/208*S11</f>
        <v>0</v>
      </c>
      <c r="U11" s="5">
        <v>14</v>
      </c>
      <c r="V11" s="9">
        <v>300000</v>
      </c>
      <c r="W11" s="9">
        <v>276923</v>
      </c>
      <c r="X11" s="9">
        <v>192308</v>
      </c>
      <c r="Y11" s="9"/>
      <c r="Z11" s="9"/>
      <c r="AA11" s="9">
        <v>0</v>
      </c>
      <c r="AB11" s="9">
        <f>ROUND(K11+L11+N11+P11+R11+T11+V11+W11+X11+Y11+Z11+AA11,0)</f>
        <v>5848582</v>
      </c>
      <c r="AC11" s="9">
        <v>478114</v>
      </c>
      <c r="AD11" s="9"/>
      <c r="AE11" s="9">
        <v>45535</v>
      </c>
      <c r="AF11" s="9">
        <v>0</v>
      </c>
      <c r="AG11" s="9">
        <v>0</v>
      </c>
      <c r="AH11" s="9">
        <f>ROUND(SUM(AC11:AG11),0)</f>
        <v>523649</v>
      </c>
      <c r="AI11" s="9">
        <f>AB11-AH11</f>
        <v>5324933</v>
      </c>
      <c r="AJ11" s="10">
        <v>0</v>
      </c>
      <c r="AK11" s="9">
        <f>H11/26*AJ11</f>
        <v>0</v>
      </c>
      <c r="AL11" s="9">
        <f>AI11+AK11</f>
        <v>5324933</v>
      </c>
      <c r="AM11" s="9">
        <v>0</v>
      </c>
      <c r="AN11" s="9">
        <f>AL11-IF(AM11&gt;0,AM11,0)</f>
        <v>5324933</v>
      </c>
      <c r="AO11" s="5"/>
      <c r="AP11" s="11" t="s">
        <v>60</v>
      </c>
    </row>
    <row r="12" spans="1:42" x14ac:dyDescent="0.25">
      <c r="A12" s="5">
        <v>5</v>
      </c>
      <c r="B12" s="5" t="s">
        <v>61</v>
      </c>
      <c r="C12" s="5" t="s">
        <v>62</v>
      </c>
      <c r="D12" s="5" t="s">
        <v>45</v>
      </c>
      <c r="E12" s="5" t="s">
        <v>63</v>
      </c>
      <c r="F12" s="5" t="s">
        <v>47</v>
      </c>
      <c r="G12" s="6">
        <v>37803</v>
      </c>
      <c r="H12" s="7">
        <v>4553457.9999944</v>
      </c>
      <c r="I12" s="8">
        <v>24</v>
      </c>
      <c r="J12" s="9">
        <v>5214000</v>
      </c>
      <c r="K12" s="9">
        <f>J12/26*I12</f>
        <v>4812923.076923077</v>
      </c>
      <c r="L12" s="9">
        <v>731970</v>
      </c>
      <c r="M12" s="5">
        <v>0</v>
      </c>
      <c r="N12" s="9">
        <f>H12/26*M12</f>
        <v>0</v>
      </c>
      <c r="O12" s="5">
        <v>1</v>
      </c>
      <c r="P12" s="9">
        <f>H12/26*O12</f>
        <v>175132.9999997846</v>
      </c>
      <c r="Q12" s="5">
        <v>1</v>
      </c>
      <c r="R12" s="9">
        <f>H12/26*Q12</f>
        <v>175132.9999997846</v>
      </c>
      <c r="S12" s="5">
        <v>0</v>
      </c>
      <c r="T12" s="9">
        <f>H12/208*S12</f>
        <v>0</v>
      </c>
      <c r="U12" s="5">
        <v>14</v>
      </c>
      <c r="V12" s="9">
        <v>300000</v>
      </c>
      <c r="W12" s="9">
        <v>276923</v>
      </c>
      <c r="X12" s="9">
        <v>192308</v>
      </c>
      <c r="Y12" s="9"/>
      <c r="Z12" s="9">
        <v>32837</v>
      </c>
      <c r="AA12" s="9">
        <v>0</v>
      </c>
      <c r="AB12" s="9">
        <f>ROUND(K12+L12+N12+P12+R12+T12+V12+W12+X12+Y12+Z12+AA12,0)</f>
        <v>6697227</v>
      </c>
      <c r="AC12" s="9">
        <v>478114</v>
      </c>
      <c r="AD12" s="9"/>
      <c r="AE12" s="9">
        <v>45535</v>
      </c>
      <c r="AF12" s="9">
        <v>0</v>
      </c>
      <c r="AG12" s="9">
        <v>0</v>
      </c>
      <c r="AH12" s="9">
        <f>ROUND(SUM(AC12:AG12),0)</f>
        <v>523649</v>
      </c>
      <c r="AI12" s="9">
        <f>AB12-AH12</f>
        <v>6173578</v>
      </c>
      <c r="AJ12" s="10">
        <v>0</v>
      </c>
      <c r="AK12" s="9">
        <f>H12/26*AJ12</f>
        <v>0</v>
      </c>
      <c r="AL12" s="9">
        <f>AI12+AK12</f>
        <v>6173578</v>
      </c>
      <c r="AM12" s="9">
        <v>0</v>
      </c>
      <c r="AN12" s="9">
        <f>AL12-IF(AM12&gt;0,AM12,0)</f>
        <v>6173578</v>
      </c>
      <c r="AO12" s="5"/>
      <c r="AP12" s="11" t="s">
        <v>64</v>
      </c>
    </row>
    <row r="13" spans="1:42" x14ac:dyDescent="0.25">
      <c r="A13" s="5">
        <v>6</v>
      </c>
      <c r="B13" s="5" t="s">
        <v>65</v>
      </c>
      <c r="C13" s="5" t="s">
        <v>66</v>
      </c>
      <c r="D13" s="5" t="s">
        <v>45</v>
      </c>
      <c r="E13" s="5" t="s">
        <v>67</v>
      </c>
      <c r="F13" s="5" t="s">
        <v>47</v>
      </c>
      <c r="G13" s="6">
        <v>43724</v>
      </c>
      <c r="H13" s="7">
        <v>4685849.9999871003</v>
      </c>
      <c r="I13" s="8">
        <v>24</v>
      </c>
      <c r="J13" s="9">
        <v>4917000</v>
      </c>
      <c r="K13" s="9">
        <f>J13/26*I13</f>
        <v>4538769.230769231</v>
      </c>
      <c r="L13" s="9">
        <v>174060</v>
      </c>
      <c r="M13" s="5">
        <v>0</v>
      </c>
      <c r="N13" s="9">
        <f>H13/26*M13</f>
        <v>0</v>
      </c>
      <c r="O13" s="5">
        <v>1</v>
      </c>
      <c r="P13" s="9">
        <f>H13/26*O13</f>
        <v>180224.99999950387</v>
      </c>
      <c r="Q13" s="5">
        <v>1</v>
      </c>
      <c r="R13" s="9">
        <f>H13/26*Q13</f>
        <v>180224.99999950387</v>
      </c>
      <c r="S13" s="5">
        <v>0</v>
      </c>
      <c r="T13" s="9">
        <f>H13/208*S13</f>
        <v>0</v>
      </c>
      <c r="U13" s="5">
        <v>14</v>
      </c>
      <c r="V13" s="9">
        <v>300000</v>
      </c>
      <c r="W13" s="9">
        <v>46154</v>
      </c>
      <c r="X13" s="9">
        <v>192308</v>
      </c>
      <c r="Y13" s="9"/>
      <c r="Z13" s="9">
        <v>33792</v>
      </c>
      <c r="AA13" s="9">
        <v>0</v>
      </c>
      <c r="AB13" s="9">
        <f>ROUND(K13+L13+N13+P13+R13+T13+V13+W13+X13+Y13+Z13+AA13,0)</f>
        <v>5645533</v>
      </c>
      <c r="AC13" s="9">
        <v>492014</v>
      </c>
      <c r="AD13" s="9"/>
      <c r="AE13" s="9">
        <v>46858</v>
      </c>
      <c r="AF13" s="9">
        <v>0</v>
      </c>
      <c r="AG13" s="9">
        <v>0</v>
      </c>
      <c r="AH13" s="9">
        <f>ROUND(SUM(AC13:AG13),0)</f>
        <v>538872</v>
      </c>
      <c r="AI13" s="9">
        <f>AB13-AH13</f>
        <v>5106661</v>
      </c>
      <c r="AJ13" s="10">
        <v>0</v>
      </c>
      <c r="AK13" s="9">
        <f>H13/26*AJ13</f>
        <v>0</v>
      </c>
      <c r="AL13" s="9">
        <f>AI13+AK13</f>
        <v>5106661</v>
      </c>
      <c r="AM13" s="9">
        <v>0</v>
      </c>
      <c r="AN13" s="9">
        <f>AL13-IF(AM13&gt;0,AM13,0)</f>
        <v>5106661</v>
      </c>
      <c r="AO13" s="5"/>
      <c r="AP13" s="11" t="s">
        <v>68</v>
      </c>
    </row>
    <row r="14" spans="1:42" x14ac:dyDescent="0.25">
      <c r="A14" s="5">
        <v>7</v>
      </c>
      <c r="B14" s="5" t="s">
        <v>69</v>
      </c>
      <c r="C14" s="5" t="s">
        <v>70</v>
      </c>
      <c r="D14" s="5" t="s">
        <v>45</v>
      </c>
      <c r="E14" s="5" t="s">
        <v>71</v>
      </c>
      <c r="F14" s="5" t="s">
        <v>47</v>
      </c>
      <c r="G14" s="6">
        <v>44196</v>
      </c>
      <c r="H14" s="7">
        <v>4553457.9999944</v>
      </c>
      <c r="I14" s="8">
        <v>24</v>
      </c>
      <c r="J14" s="9">
        <v>5322000</v>
      </c>
      <c r="K14" s="9">
        <f>J14/26*I14</f>
        <v>4912615.384615384</v>
      </c>
      <c r="L14" s="9">
        <v>54000</v>
      </c>
      <c r="M14" s="5">
        <v>0</v>
      </c>
      <c r="N14" s="9">
        <f>H14/26*M14</f>
        <v>0</v>
      </c>
      <c r="O14" s="5">
        <v>1</v>
      </c>
      <c r="P14" s="9">
        <f>H14/26*O14</f>
        <v>175132.9999997846</v>
      </c>
      <c r="Q14" s="5">
        <v>1</v>
      </c>
      <c r="R14" s="9">
        <f>H14/26*Q14</f>
        <v>175132.9999997846</v>
      </c>
      <c r="S14" s="5">
        <v>0</v>
      </c>
      <c r="T14" s="9">
        <f>H14/208*S14</f>
        <v>0</v>
      </c>
      <c r="U14" s="5">
        <v>14</v>
      </c>
      <c r="V14" s="9">
        <v>300000</v>
      </c>
      <c r="W14" s="9">
        <v>0</v>
      </c>
      <c r="X14" s="9">
        <v>192308</v>
      </c>
      <c r="Y14" s="9"/>
      <c r="Z14" s="9"/>
      <c r="AA14" s="9">
        <v>0</v>
      </c>
      <c r="AB14" s="9">
        <f>ROUND(K14+L14+N14+P14+R14+T14+V14+W14+X14+Y14+Z14+AA14,0)</f>
        <v>5809189</v>
      </c>
      <c r="AC14" s="9">
        <v>0</v>
      </c>
      <c r="AD14" s="9"/>
      <c r="AE14" s="9"/>
      <c r="AF14" s="9">
        <v>0</v>
      </c>
      <c r="AG14" s="9">
        <v>0</v>
      </c>
      <c r="AH14" s="9">
        <f>ROUND(SUM(AC14:AG14),0)</f>
        <v>0</v>
      </c>
      <c r="AI14" s="9">
        <f>AB14-AH14</f>
        <v>5809189</v>
      </c>
      <c r="AJ14" s="10">
        <v>0</v>
      </c>
      <c r="AK14" s="9">
        <f>H14/26*AJ14</f>
        <v>0</v>
      </c>
      <c r="AL14" s="9">
        <f>AI14+AK14</f>
        <v>5809189</v>
      </c>
      <c r="AM14" s="9">
        <f>AL14</f>
        <v>5809189</v>
      </c>
      <c r="AN14" s="9">
        <v>0</v>
      </c>
      <c r="AO14" s="5"/>
      <c r="AP14" s="11" t="s">
        <v>72</v>
      </c>
    </row>
    <row r="15" spans="1:42" x14ac:dyDescent="0.25">
      <c r="A15" s="5">
        <v>8</v>
      </c>
      <c r="B15" s="5" t="s">
        <v>73</v>
      </c>
      <c r="C15" s="5" t="s">
        <v>74</v>
      </c>
      <c r="D15" s="5" t="s">
        <v>45</v>
      </c>
      <c r="E15" s="5" t="s">
        <v>75</v>
      </c>
      <c r="F15" s="5" t="s">
        <v>47</v>
      </c>
      <c r="G15" s="6">
        <v>42772</v>
      </c>
      <c r="H15" s="7">
        <v>4553457.9999944</v>
      </c>
      <c r="I15" s="8">
        <v>24</v>
      </c>
      <c r="J15" s="9">
        <v>5187000</v>
      </c>
      <c r="K15" s="9">
        <f>J15/26*I15</f>
        <v>4788000</v>
      </c>
      <c r="L15" s="9">
        <v>1532293</v>
      </c>
      <c r="M15" s="5">
        <v>0</v>
      </c>
      <c r="N15" s="9">
        <f>H15/26*M15</f>
        <v>0</v>
      </c>
      <c r="O15" s="5">
        <v>1</v>
      </c>
      <c r="P15" s="9">
        <f>H15/26*O15</f>
        <v>175132.9999997846</v>
      </c>
      <c r="Q15" s="5">
        <v>1</v>
      </c>
      <c r="R15" s="9">
        <f>H15/26*Q15</f>
        <v>175132.9999997846</v>
      </c>
      <c r="S15" s="5">
        <v>0</v>
      </c>
      <c r="T15" s="9">
        <f>H15/208*S15</f>
        <v>0</v>
      </c>
      <c r="U15" s="5">
        <v>14</v>
      </c>
      <c r="V15" s="9">
        <v>300000</v>
      </c>
      <c r="W15" s="9">
        <v>184615</v>
      </c>
      <c r="X15" s="9">
        <v>192308</v>
      </c>
      <c r="Y15" s="9"/>
      <c r="Z15" s="9">
        <v>32837</v>
      </c>
      <c r="AA15" s="9">
        <v>200000</v>
      </c>
      <c r="AB15" s="9">
        <f>ROUND(K15+L15+N15+P15+R15+T15+V15+W15+X15+Y15+Z15+AA15,0)</f>
        <v>7580319</v>
      </c>
      <c r="AC15" s="9">
        <v>478114</v>
      </c>
      <c r="AD15" s="9"/>
      <c r="AE15" s="9">
        <v>45535</v>
      </c>
      <c r="AF15" s="9">
        <v>0</v>
      </c>
      <c r="AG15" s="9">
        <v>0</v>
      </c>
      <c r="AH15" s="9">
        <f>ROUND(SUM(AC15:AG15),0)</f>
        <v>523649</v>
      </c>
      <c r="AI15" s="9">
        <f>AB15-AH15</f>
        <v>7056670</v>
      </c>
      <c r="AJ15" s="10">
        <v>0</v>
      </c>
      <c r="AK15" s="9">
        <f>H15/26*AJ15</f>
        <v>0</v>
      </c>
      <c r="AL15" s="9">
        <f>AI15+AK15</f>
        <v>7056670</v>
      </c>
      <c r="AM15" s="9">
        <v>0</v>
      </c>
      <c r="AN15" s="9">
        <f>AL15-IF(AM15&gt;0,AM15,0)</f>
        <v>7056670</v>
      </c>
      <c r="AO15" s="5"/>
      <c r="AP15" s="11" t="s">
        <v>76</v>
      </c>
    </row>
    <row r="16" spans="1:42" x14ac:dyDescent="0.25">
      <c r="A16" s="5">
        <v>9</v>
      </c>
      <c r="B16" s="5" t="s">
        <v>77</v>
      </c>
      <c r="C16" s="5" t="s">
        <v>78</v>
      </c>
      <c r="D16" s="5" t="s">
        <v>45</v>
      </c>
      <c r="E16" s="5" t="s">
        <v>75</v>
      </c>
      <c r="F16" s="5" t="s">
        <v>47</v>
      </c>
      <c r="G16" s="6">
        <v>32994</v>
      </c>
      <c r="H16" s="7">
        <v>5695949.9999952</v>
      </c>
      <c r="I16" s="8">
        <v>24</v>
      </c>
      <c r="J16" s="9">
        <v>5187000</v>
      </c>
      <c r="K16" s="9">
        <f>J16/26*I16</f>
        <v>4788000</v>
      </c>
      <c r="L16" s="9">
        <v>54000</v>
      </c>
      <c r="M16" s="5">
        <v>0</v>
      </c>
      <c r="N16" s="9">
        <f>H16/26*M16</f>
        <v>0</v>
      </c>
      <c r="O16" s="5">
        <v>1</v>
      </c>
      <c r="P16" s="9">
        <f>H16/26*O16</f>
        <v>219074.99999981539</v>
      </c>
      <c r="Q16" s="5">
        <v>1</v>
      </c>
      <c r="R16" s="9">
        <f>H16/26*Q16</f>
        <v>219074.99999981539</v>
      </c>
      <c r="S16" s="5">
        <v>0</v>
      </c>
      <c r="T16" s="9">
        <f>H16/208*S16</f>
        <v>0</v>
      </c>
      <c r="U16" s="5">
        <v>14</v>
      </c>
      <c r="V16" s="9">
        <v>300000</v>
      </c>
      <c r="W16" s="9">
        <v>276923</v>
      </c>
      <c r="X16" s="9">
        <v>192308</v>
      </c>
      <c r="Y16" s="9"/>
      <c r="Z16" s="9">
        <v>41077</v>
      </c>
      <c r="AA16" s="9">
        <v>0</v>
      </c>
      <c r="AB16" s="9">
        <f>ROUND(K16+L16+N16+P16+R16+T16+V16+W16+X16+Y16+Z16+AA16,0)</f>
        <v>6090458</v>
      </c>
      <c r="AC16" s="9">
        <v>598074</v>
      </c>
      <c r="AD16" s="9"/>
      <c r="AE16" s="9">
        <v>56959</v>
      </c>
      <c r="AF16" s="9">
        <v>0</v>
      </c>
      <c r="AG16" s="9">
        <v>0</v>
      </c>
      <c r="AH16" s="9">
        <f>ROUND(SUM(AC16:AG16),0)</f>
        <v>655033</v>
      </c>
      <c r="AI16" s="9">
        <f>AB16-AH16</f>
        <v>5435425</v>
      </c>
      <c r="AJ16" s="10">
        <v>0</v>
      </c>
      <c r="AK16" s="9">
        <f>H16/26*AJ16</f>
        <v>0</v>
      </c>
      <c r="AL16" s="9">
        <f>AI16+AK16</f>
        <v>5435425</v>
      </c>
      <c r="AM16" s="9">
        <f>AI16</f>
        <v>5435425</v>
      </c>
      <c r="AN16" s="9">
        <v>0</v>
      </c>
      <c r="AO16" s="5"/>
      <c r="AP16" s="11" t="s">
        <v>79</v>
      </c>
    </row>
    <row r="17" spans="1:42" x14ac:dyDescent="0.25">
      <c r="A17" s="12" t="s">
        <v>80</v>
      </c>
      <c r="B17" s="12"/>
      <c r="C17" s="12"/>
      <c r="D17" s="12"/>
      <c r="E17" s="12"/>
      <c r="F17" s="12"/>
      <c r="G17" s="13"/>
      <c r="H17" s="14">
        <f>SUM(H8:H16)</f>
        <v>42256005.9999431</v>
      </c>
      <c r="I17" s="15">
        <f>SUM(I8:I16)</f>
        <v>215</v>
      </c>
      <c r="J17" s="14">
        <f>SUM(J8:J16)</f>
        <v>46575000</v>
      </c>
      <c r="K17" s="14">
        <f>SUM(K8:K16)</f>
        <v>42795923.076923072</v>
      </c>
      <c r="L17" s="14">
        <f>SUM(L8:L16)</f>
        <v>2785183</v>
      </c>
      <c r="M17" s="14">
        <f>SUM(M8:M16)</f>
        <v>1</v>
      </c>
      <c r="N17" s="14">
        <f>SUM(N8:N16)</f>
        <v>175132.9999997846</v>
      </c>
      <c r="O17" s="14">
        <f>SUM(O8:O16)</f>
        <v>9</v>
      </c>
      <c r="P17" s="14">
        <f>SUM(P8:P16)</f>
        <v>1625230.9999978116</v>
      </c>
      <c r="Q17" s="14">
        <f>SUM(Q8:Q16)</f>
        <v>9</v>
      </c>
      <c r="R17" s="14">
        <f>SUM(R8:R16)</f>
        <v>1625230.9999978116</v>
      </c>
      <c r="S17" s="14">
        <f>SUM(S8:S16)</f>
        <v>0</v>
      </c>
      <c r="T17" s="14">
        <f>SUM(T8:T16)</f>
        <v>0</v>
      </c>
      <c r="U17" s="14">
        <f>SUM(U8:U16)</f>
        <v>126</v>
      </c>
      <c r="V17" s="14">
        <f>SUM(V8:V16)</f>
        <v>2700000</v>
      </c>
      <c r="W17" s="14">
        <f>SUM(W8:W16)</f>
        <v>1615384</v>
      </c>
      <c r="X17" s="14">
        <f>SUM(X8:X16)</f>
        <v>1723079</v>
      </c>
      <c r="Y17" s="14">
        <f>SUM(Y8:Y16)</f>
        <v>0</v>
      </c>
      <c r="Z17" s="14">
        <f>SUM(Z8:Z16)</f>
        <v>239054</v>
      </c>
      <c r="AA17" s="14">
        <f>SUM(AA8:AA16)</f>
        <v>200000</v>
      </c>
      <c r="AB17" s="14">
        <f>SUM(AB8:AB16)</f>
        <v>55484217</v>
      </c>
      <c r="AC17" s="14">
        <f>SUM(AC8:AC16)</f>
        <v>3958772</v>
      </c>
      <c r="AD17" s="14">
        <f>SUM(AD8:AD16)</f>
        <v>0</v>
      </c>
      <c r="AE17" s="14">
        <f>SUM(AE8:AE16)</f>
        <v>377027</v>
      </c>
      <c r="AF17" s="14">
        <f>SUM(AF8:AF16)</f>
        <v>0</v>
      </c>
      <c r="AG17" s="14">
        <f>SUM(AG8:AG16)</f>
        <v>0</v>
      </c>
      <c r="AH17" s="14">
        <f>SUM(AH8:AH16)</f>
        <v>4335799</v>
      </c>
      <c r="AI17" s="14">
        <f>SUM(AI8:AI16)</f>
        <v>51148418</v>
      </c>
      <c r="AJ17" s="14">
        <f>SUM(AJ8:AJ16)</f>
        <v>0</v>
      </c>
      <c r="AK17" s="14">
        <f>SUM(AK8:AK16)</f>
        <v>0</v>
      </c>
      <c r="AL17" s="16">
        <f>SUM(AL8:AL16)</f>
        <v>51148418</v>
      </c>
      <c r="AM17" s="14">
        <f>SUM(AM8:AM16)</f>
        <v>11244614</v>
      </c>
      <c r="AN17" s="14">
        <f>SUM(AN8:AN16)</f>
        <v>39903804</v>
      </c>
      <c r="AO17" s="13"/>
      <c r="AP17" s="13"/>
    </row>
  </sheetData>
  <mergeCells count="3">
    <mergeCell ref="A3:AO3"/>
    <mergeCell ref="A4:AO4"/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2021-12-17T21:48:16Z</dcterms:created>
  <dcterms:modified xsi:type="dcterms:W3CDTF">2021-12-17T21:51:23Z</dcterms:modified>
</cp:coreProperties>
</file>