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24" i="1" l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Q23" i="1"/>
  <c r="AO23" i="1"/>
  <c r="AN23" i="1"/>
  <c r="AL23" i="1"/>
  <c r="AK23" i="1"/>
  <c r="AE23" i="1"/>
  <c r="W23" i="1"/>
  <c r="U23" i="1"/>
  <c r="S23" i="1"/>
  <c r="Q23" i="1"/>
  <c r="O23" i="1"/>
  <c r="N23" i="1"/>
  <c r="M23" i="1"/>
  <c r="AP22" i="1"/>
  <c r="AO22" i="1"/>
  <c r="AN22" i="1"/>
  <c r="AL22" i="1"/>
  <c r="AK22" i="1"/>
  <c r="AE22" i="1"/>
  <c r="W22" i="1"/>
  <c r="U22" i="1"/>
  <c r="S22" i="1"/>
  <c r="Q22" i="1"/>
  <c r="O22" i="1"/>
  <c r="N22" i="1"/>
  <c r="M22" i="1"/>
  <c r="AP21" i="1"/>
  <c r="AO21" i="1"/>
  <c r="AN21" i="1"/>
  <c r="AL21" i="1"/>
  <c r="AK21" i="1"/>
  <c r="AE21" i="1"/>
  <c r="W21" i="1"/>
  <c r="U21" i="1"/>
  <c r="S21" i="1"/>
  <c r="Q21" i="1"/>
  <c r="O21" i="1"/>
  <c r="N21" i="1"/>
  <c r="M21" i="1"/>
  <c r="AQ20" i="1"/>
  <c r="AO20" i="1"/>
  <c r="AN20" i="1"/>
  <c r="AL20" i="1"/>
  <c r="AK20" i="1"/>
  <c r="AE20" i="1"/>
  <c r="W20" i="1"/>
  <c r="U20" i="1"/>
  <c r="S20" i="1"/>
  <c r="Q20" i="1"/>
  <c r="O20" i="1"/>
  <c r="N20" i="1"/>
  <c r="M20" i="1"/>
  <c r="AQ19" i="1"/>
  <c r="AO19" i="1"/>
  <c r="AN19" i="1"/>
  <c r="AL19" i="1"/>
  <c r="AK19" i="1"/>
  <c r="AE19" i="1"/>
  <c r="W19" i="1"/>
  <c r="U19" i="1"/>
  <c r="S19" i="1"/>
  <c r="Q19" i="1"/>
  <c r="O19" i="1"/>
  <c r="N19" i="1"/>
  <c r="M19" i="1"/>
  <c r="AQ18" i="1"/>
  <c r="AO18" i="1"/>
  <c r="AN18" i="1"/>
  <c r="AL18" i="1"/>
  <c r="AK18" i="1"/>
  <c r="AE18" i="1"/>
  <c r="W18" i="1"/>
  <c r="U18" i="1"/>
  <c r="S18" i="1"/>
  <c r="Q18" i="1"/>
  <c r="O18" i="1"/>
  <c r="N18" i="1"/>
  <c r="M18" i="1"/>
  <c r="AQ17" i="1"/>
  <c r="AO17" i="1"/>
  <c r="AN17" i="1"/>
  <c r="AL17" i="1"/>
  <c r="AK17" i="1"/>
  <c r="AE17" i="1"/>
  <c r="W17" i="1"/>
  <c r="U17" i="1"/>
  <c r="S17" i="1"/>
  <c r="Q17" i="1"/>
  <c r="O17" i="1"/>
  <c r="N17" i="1"/>
  <c r="M17" i="1"/>
  <c r="AQ16" i="1"/>
  <c r="AO16" i="1"/>
  <c r="AN16" i="1"/>
  <c r="AL16" i="1"/>
  <c r="AK16" i="1"/>
  <c r="AE16" i="1"/>
  <c r="W16" i="1"/>
  <c r="U16" i="1"/>
  <c r="S16" i="1"/>
  <c r="Q16" i="1"/>
  <c r="O16" i="1"/>
  <c r="N16" i="1"/>
  <c r="M16" i="1"/>
  <c r="AP15" i="1"/>
  <c r="AO15" i="1"/>
  <c r="AN15" i="1"/>
  <c r="AL15" i="1"/>
  <c r="AK15" i="1"/>
  <c r="AE15" i="1"/>
  <c r="W15" i="1"/>
  <c r="U15" i="1"/>
  <c r="S15" i="1"/>
  <c r="Q15" i="1"/>
  <c r="O15" i="1"/>
  <c r="N15" i="1"/>
  <c r="M15" i="1"/>
  <c r="AQ14" i="1"/>
  <c r="AO14" i="1"/>
  <c r="AN14" i="1"/>
  <c r="AL14" i="1"/>
  <c r="AK14" i="1"/>
  <c r="AE14" i="1"/>
  <c r="W14" i="1"/>
  <c r="U14" i="1"/>
  <c r="S14" i="1"/>
  <c r="Q14" i="1"/>
  <c r="O14" i="1"/>
  <c r="N14" i="1"/>
  <c r="M14" i="1"/>
  <c r="AQ13" i="1"/>
  <c r="AO13" i="1"/>
  <c r="AN13" i="1"/>
  <c r="AL13" i="1"/>
  <c r="AK13" i="1"/>
  <c r="AE13" i="1"/>
  <c r="W13" i="1"/>
  <c r="U13" i="1"/>
  <c r="S13" i="1"/>
  <c r="Q13" i="1"/>
  <c r="O13" i="1"/>
  <c r="N13" i="1"/>
  <c r="M13" i="1"/>
  <c r="AQ12" i="1"/>
  <c r="AO12" i="1"/>
  <c r="AN12" i="1"/>
  <c r="AL12" i="1"/>
  <c r="AK12" i="1"/>
  <c r="AE12" i="1"/>
  <c r="W12" i="1"/>
  <c r="U12" i="1"/>
  <c r="S12" i="1"/>
  <c r="Q12" i="1"/>
  <c r="O12" i="1"/>
  <c r="N12" i="1"/>
  <c r="M12" i="1"/>
  <c r="AQ11" i="1"/>
  <c r="AO11" i="1"/>
  <c r="AN11" i="1"/>
  <c r="AL11" i="1"/>
  <c r="AK11" i="1"/>
  <c r="AE11" i="1"/>
  <c r="W11" i="1"/>
  <c r="U11" i="1"/>
  <c r="S11" i="1"/>
  <c r="Q11" i="1"/>
  <c r="O11" i="1"/>
  <c r="N11" i="1"/>
  <c r="M11" i="1"/>
  <c r="AQ10" i="1"/>
  <c r="AO10" i="1"/>
  <c r="AN10" i="1"/>
  <c r="AL10" i="1"/>
  <c r="AK10" i="1"/>
  <c r="AE10" i="1"/>
  <c r="W10" i="1"/>
  <c r="U10" i="1"/>
  <c r="S10" i="1"/>
  <c r="Q10" i="1"/>
  <c r="O10" i="1"/>
  <c r="N10" i="1"/>
  <c r="M10" i="1"/>
  <c r="AP9" i="1"/>
  <c r="AO9" i="1"/>
  <c r="AN9" i="1"/>
  <c r="AL9" i="1"/>
  <c r="AK9" i="1"/>
  <c r="AE9" i="1"/>
  <c r="W9" i="1"/>
  <c r="U9" i="1"/>
  <c r="S9" i="1"/>
  <c r="Q9" i="1"/>
  <c r="O9" i="1"/>
  <c r="N9" i="1"/>
  <c r="M9" i="1"/>
  <c r="AQ8" i="1"/>
  <c r="AO8" i="1"/>
  <c r="AN8" i="1"/>
  <c r="AL8" i="1"/>
  <c r="AK8" i="1"/>
  <c r="AE8" i="1"/>
  <c r="W8" i="1"/>
  <c r="U8" i="1"/>
  <c r="S8" i="1"/>
  <c r="Q8" i="1"/>
  <c r="O8" i="1"/>
  <c r="N8" i="1"/>
  <c r="M8" i="1"/>
</calcChain>
</file>

<file path=xl/sharedStrings.xml><?xml version="1.0" encoding="utf-8"?>
<sst xmlns="http://schemas.openxmlformats.org/spreadsheetml/2006/main" count="143" uniqueCount="113">
  <si>
    <t>BAÛNG THANH TOAÙN LÖÔNG THAÙNG   05 NAÊM  2021</t>
  </si>
  <si>
    <t>(PIECE RATE PAYROLL FOR THE MONTH OF 05-2021)</t>
  </si>
  <si>
    <t>STT
(No.)</t>
  </si>
  <si>
    <t>MSNV
(Code)</t>
  </si>
  <si>
    <t>HOÏ VAØ TEÂN
(Name)</t>
  </si>
  <si>
    <t>Giôùi tính
(Sex)</t>
  </si>
  <si>
    <t>BOÄ PHAÄN
(Dept.)</t>
  </si>
  <si>
    <t>CHÖÙC VUÏ
(Positions)</t>
  </si>
  <si>
    <t>NGAØY VAØO
(Hiring date)</t>
  </si>
  <si>
    <t>LÖÔNG CB
(Basic salary)</t>
  </si>
  <si>
    <t>NC
(Work-ing day)</t>
  </si>
  <si>
    <t>LK CÑ
(Fixed salary)</t>
  </si>
  <si>
    <t>PC DT
(Allowances)</t>
  </si>
  <si>
    <t>%</t>
  </si>
  <si>
    <t>LÖÔNG KHOAÙN
(Actually salary)</t>
  </si>
  <si>
    <t>PHUÏ CAÁP
(Actually allowance)</t>
  </si>
  <si>
    <t>TOÅNG
(Total salary)</t>
  </si>
  <si>
    <t>PHEÙP
(Leave day)</t>
  </si>
  <si>
    <t>TIEÀN PHEÙP
(Amount)</t>
  </si>
  <si>
    <t>LEÃ TEÁT
(Leave)</t>
  </si>
  <si>
    <t>TIEÀN LEÃ TEÁT
(Amount)</t>
  </si>
  <si>
    <t>R+K+CT+L+T
(Electricity)</t>
  </si>
  <si>
    <t>TIEÀN R+K+CT+L+T
(Amount)</t>
  </si>
  <si>
    <t>CD NÖÕ
(Women's regime)</t>
  </si>
  <si>
    <t>TIEÀN CN NÖÕ
(Amount)</t>
  </si>
  <si>
    <t>ÑIEÅM CC
(Attendance allowance)</t>
  </si>
  <si>
    <t>HOÃ TRÔÏ NHAØ ÔÛ
(Housing money)</t>
  </si>
  <si>
    <t>HOÃ TRÔÏ ÑIEÄN THOAÏI
(Telephone fee)</t>
  </si>
  <si>
    <t>HOÃ TRÔÏ XAÊNG XE
(Petrol money)</t>
  </si>
  <si>
    <t>HOÃ TRÔÏ NUOÂI CON NHOÛ
(Allowances for children)</t>
  </si>
  <si>
    <t>TIEÀN NGUYEÄT SAN
(Woman money)</t>
  </si>
  <si>
    <t>THANH TOAN KHAÙC
(Other payment)</t>
  </si>
  <si>
    <t>TOÅNG THANH TOAÙN
(Total payment)</t>
  </si>
  <si>
    <t>BHXH+BHYT+BHTN
(Social + health + jobless insurance)</t>
  </si>
  <si>
    <t>THUEÁ TNCN
(Payable of PIT)</t>
  </si>
  <si>
    <t>CÑ PHÍ
(Trade Union Fee)</t>
  </si>
  <si>
    <t>TAÏM ÖÙNG
Advance</t>
  </si>
  <si>
    <t>KHAÁU TRÖØ KHAÙC
(Other deduction)</t>
  </si>
  <si>
    <t>TOÅNG KHAÁU TRÖØ
(Total deduction)</t>
  </si>
  <si>
    <t>TOÅNG NHAÄN CUOÁI THAÙNG
(Total received)</t>
  </si>
  <si>
    <t>NGAØY PHEÙP TOÀN
(Leave day exist)</t>
  </si>
  <si>
    <t>LÖÔNG PHEÙP TOÀN
(Amount)</t>
  </si>
  <si>
    <t>THÖÏC LÓNH
(Salary)</t>
  </si>
  <si>
    <t>TIEÀN MAËT
(Cash)</t>
  </si>
  <si>
    <t>ATM
(ATM card)</t>
  </si>
  <si>
    <t>KYÙ NHAÄN
(Signature)</t>
  </si>
  <si>
    <t>S1T-0017</t>
  </si>
  <si>
    <t>ÑOÃ THÒ THANH THUÙY</t>
  </si>
  <si>
    <t>Nöõ</t>
  </si>
  <si>
    <t>C. 01</t>
  </si>
  <si>
    <t>CH. TRÖÔÛNG</t>
  </si>
  <si>
    <t>0017</t>
  </si>
  <si>
    <t>S2T-1517</t>
  </si>
  <si>
    <t>TRÖÔNG ANH TUAÁN</t>
  </si>
  <si>
    <t>Nam</t>
  </si>
  <si>
    <t>C. 02</t>
  </si>
  <si>
    <t>1517</t>
  </si>
  <si>
    <t>S3T-0834</t>
  </si>
  <si>
    <t>LÖÔNG THÒ LÔÏI</t>
  </si>
  <si>
    <t>C. 03</t>
  </si>
  <si>
    <t>0834</t>
  </si>
  <si>
    <t>S4T-0056</t>
  </si>
  <si>
    <t>TRAÀN THÒ NGOAN</t>
  </si>
  <si>
    <t>C. 04</t>
  </si>
  <si>
    <t>0056</t>
  </si>
  <si>
    <t>S5T-0853</t>
  </si>
  <si>
    <t>LEÂ KIM YEÁN</t>
  </si>
  <si>
    <t>C. 05</t>
  </si>
  <si>
    <t>0853</t>
  </si>
  <si>
    <t>S6T-0022</t>
  </si>
  <si>
    <t>PHAÏM THÒ THANH NHAØN</t>
  </si>
  <si>
    <t>C. 06</t>
  </si>
  <si>
    <t>0022</t>
  </si>
  <si>
    <t>S7T-0072</t>
  </si>
  <si>
    <t>KHÖU VINH BOÂNG</t>
  </si>
  <si>
    <t>C. 07</t>
  </si>
  <si>
    <t>0072</t>
  </si>
  <si>
    <t>ST8-1327</t>
  </si>
  <si>
    <t>CAO THÒ XUAÂN HÖÔNG</t>
  </si>
  <si>
    <t>C. 08</t>
  </si>
  <si>
    <t>1327</t>
  </si>
  <si>
    <t>C-0938</t>
  </si>
  <si>
    <t>TRAÀN THÒ THUÛY TIEÂN</t>
  </si>
  <si>
    <t>BP. CAÉT</t>
  </si>
  <si>
    <t>NV - TH. KEÂ</t>
  </si>
  <si>
    <t>0938</t>
  </si>
  <si>
    <t>SK-0003</t>
  </si>
  <si>
    <t>VOÕ THÒ HOÀNG YEÁN</t>
  </si>
  <si>
    <t>KYÕ THUAÄT</t>
  </si>
  <si>
    <t>CN - KTHT</t>
  </si>
  <si>
    <t>0003</t>
  </si>
  <si>
    <t>SK-1122</t>
  </si>
  <si>
    <t>ÑOAØN THANH TUØNG</t>
  </si>
  <si>
    <t>1122</t>
  </si>
  <si>
    <t>SK-1197</t>
  </si>
  <si>
    <t>NGUYEÃN HOÀNG YEÁN</t>
  </si>
  <si>
    <t>1197</t>
  </si>
  <si>
    <t>SK-1427</t>
  </si>
  <si>
    <t>NGUYEÃN THÒ KIM TUYEÁN</t>
  </si>
  <si>
    <t>1427</t>
  </si>
  <si>
    <t>SK-1457</t>
  </si>
  <si>
    <t>TRAÀN THÒ CAÅM THUÙY</t>
  </si>
  <si>
    <t>1457</t>
  </si>
  <si>
    <t>SK-1550</t>
  </si>
  <si>
    <t>HUYØNH THÒ YEÁN OANH</t>
  </si>
  <si>
    <t>TV - K.THT</t>
  </si>
  <si>
    <t>1550</t>
  </si>
  <si>
    <t>PT-0123</t>
  </si>
  <si>
    <t>NGUYEÃN THÒ THANH THUÙY</t>
  </si>
  <si>
    <t>BP. Ñ GOÙI</t>
  </si>
  <si>
    <t>TOÅ TRÖÔÛNG</t>
  </si>
  <si>
    <t>0123</t>
  </si>
  <si>
    <t>Toång coäng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</si>
</sst>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"/>
    <numFmt numFmtId="165" formatCode="#,###.0;\(#,###.0\);\ ;\ "/>
    <numFmt numFmtId="166" formatCode="#,##0.0;\(#,##0.0\);\ ;\ "/>
    <numFmt numFmtId="167" formatCode="#,###;\(#,###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VNI-Helve-Condense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VNI-Times"/>
    </font>
    <font>
      <b/>
      <sz val="8"/>
      <color rgb="FF0000FF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5" fillId="0" borderId="2" xfId="0" applyFont="1" applyBorder="1"/>
    <xf numFmtId="14" fontId="5" fillId="0" borderId="2" xfId="0" applyNumberFormat="1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0" fontId="6" fillId="0" borderId="2" xfId="0" applyFont="1" applyBorder="1"/>
    <xf numFmtId="167" fontId="6" fillId="0" borderId="2" xfId="0" applyNumberFormat="1" applyFont="1" applyBorder="1"/>
    <xf numFmtId="165" fontId="6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abSelected="1" workbookViewId="0"/>
  </sheetViews>
  <sheetFormatPr defaultRowHeight="15" x14ac:dyDescent="0.25"/>
  <cols>
    <col min="1" max="1" width="3.7109375" customWidth="1"/>
    <col min="3" max="3" width="16.28515625" customWidth="1"/>
    <col min="4" max="4" width="8.7109375" customWidth="1"/>
    <col min="5" max="11" width="9.7109375" customWidth="1"/>
    <col min="12" max="12" width="5.7109375" customWidth="1"/>
    <col min="13" max="14" width="9.7109375" customWidth="1"/>
    <col min="15" max="15" width="10.7109375" customWidth="1"/>
    <col min="16" max="16" width="5.7109375" customWidth="1"/>
    <col min="17" max="17" width="9.7109375" customWidth="1"/>
    <col min="18" max="18" width="5.7109375" customWidth="1"/>
    <col min="19" max="19" width="9.7109375" customWidth="1"/>
    <col min="21" max="21" width="9.7109375" customWidth="1"/>
    <col min="23" max="23" width="9.7109375" customWidth="1"/>
    <col min="24" max="24" width="5.7109375" customWidth="1"/>
    <col min="28" max="29" width="8.7109375" customWidth="1"/>
    <col min="30" max="33" width="9.7109375" customWidth="1"/>
    <col min="35" max="43" width="9.7109375" customWidth="1"/>
  </cols>
  <sheetData>
    <row r="1" spans="1:45" ht="15.75" x14ac:dyDescent="0.3">
      <c r="C1" s="1"/>
    </row>
    <row r="2" spans="1:45" ht="15.75" x14ac:dyDescent="0.3">
      <c r="C2" s="1"/>
    </row>
    <row r="3" spans="1:45" ht="33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5" ht="3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6" spans="1:45" ht="85.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3" t="s">
        <v>41</v>
      </c>
      <c r="AO6" s="3" t="s">
        <v>42</v>
      </c>
      <c r="AP6" s="3" t="s">
        <v>43</v>
      </c>
      <c r="AQ6" s="3" t="s">
        <v>44</v>
      </c>
      <c r="AR6" s="3" t="s">
        <v>45</v>
      </c>
    </row>
    <row r="7" spans="1:45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  <c r="AJ7" s="4">
        <v>36</v>
      </c>
      <c r="AK7" s="4">
        <v>37</v>
      </c>
      <c r="AL7" s="4">
        <v>38</v>
      </c>
      <c r="AM7" s="4">
        <v>39</v>
      </c>
      <c r="AN7" s="4">
        <v>40</v>
      </c>
      <c r="AO7" s="4">
        <v>41</v>
      </c>
      <c r="AP7" s="4">
        <v>42</v>
      </c>
      <c r="AQ7" s="4">
        <v>43</v>
      </c>
      <c r="AR7" s="4">
        <v>44</v>
      </c>
    </row>
    <row r="8" spans="1:45" x14ac:dyDescent="0.25">
      <c r="A8" s="6">
        <v>1</v>
      </c>
      <c r="B8" s="6" t="s">
        <v>46</v>
      </c>
      <c r="C8" s="6" t="s">
        <v>47</v>
      </c>
      <c r="D8" s="6" t="s">
        <v>48</v>
      </c>
      <c r="E8" s="6" t="s">
        <v>49</v>
      </c>
      <c r="F8" s="6" t="s">
        <v>50</v>
      </c>
      <c r="G8" s="7">
        <v>44228</v>
      </c>
      <c r="H8" s="8">
        <v>4553457.9999944</v>
      </c>
      <c r="I8" s="9">
        <v>24</v>
      </c>
      <c r="J8" s="8">
        <v>5000000</v>
      </c>
      <c r="K8" s="8">
        <v>4500000</v>
      </c>
      <c r="L8" s="6">
        <v>78</v>
      </c>
      <c r="M8" s="8">
        <f>J8/26*I8</f>
        <v>4615384.615384616</v>
      </c>
      <c r="N8" s="8">
        <f>(K8*L8/100)/26*I8</f>
        <v>3240000</v>
      </c>
      <c r="O8" s="8">
        <f>SUM(M8:N8)</f>
        <v>7855384.615384616</v>
      </c>
      <c r="P8" s="6">
        <v>0</v>
      </c>
      <c r="Q8" s="8">
        <f>H8/26*P8</f>
        <v>0</v>
      </c>
      <c r="R8" s="6">
        <v>1</v>
      </c>
      <c r="S8" s="8">
        <f>H8/26*R8</f>
        <v>175132.9999997846</v>
      </c>
      <c r="T8" s="6">
        <v>1</v>
      </c>
      <c r="U8" s="8">
        <f>H8/26*T8</f>
        <v>175132.9999997846</v>
      </c>
      <c r="V8" s="6">
        <v>0</v>
      </c>
      <c r="W8" s="8">
        <f>H8/208*V8</f>
        <v>0</v>
      </c>
      <c r="X8" s="6">
        <v>14</v>
      </c>
      <c r="Y8" s="8">
        <v>300000</v>
      </c>
      <c r="Z8" s="8">
        <v>0</v>
      </c>
      <c r="AA8" s="8">
        <v>192308</v>
      </c>
      <c r="AB8" s="8"/>
      <c r="AC8" s="8"/>
      <c r="AD8" s="8">
        <v>0</v>
      </c>
      <c r="AE8" s="8">
        <f>ROUND(O8+Q8+S8+U8+W8+Y8+Z8+AA8+AB8+AC8+AD8,0)</f>
        <v>8697959</v>
      </c>
      <c r="AF8" s="8">
        <v>0</v>
      </c>
      <c r="AG8" s="8"/>
      <c r="AH8" s="8"/>
      <c r="AI8" s="8">
        <v>0</v>
      </c>
      <c r="AJ8" s="8">
        <v>0</v>
      </c>
      <c r="AK8" s="8">
        <f>ROUND(SUM(AF8:AJ8),0)</f>
        <v>0</v>
      </c>
      <c r="AL8" s="8">
        <f>AE8-AK8</f>
        <v>8697959</v>
      </c>
      <c r="AM8" s="10">
        <v>0</v>
      </c>
      <c r="AN8" s="8">
        <f>H8/26*AM8</f>
        <v>0</v>
      </c>
      <c r="AO8" s="8">
        <f>AL8+AN8</f>
        <v>8697959</v>
      </c>
      <c r="AP8" s="8">
        <v>0</v>
      </c>
      <c r="AQ8" s="8">
        <f>AO8-IF(AP8&gt;0,AP8,0)</f>
        <v>8697959</v>
      </c>
      <c r="AR8" s="6"/>
      <c r="AS8" s="5" t="s">
        <v>51</v>
      </c>
    </row>
    <row r="9" spans="1:45" x14ac:dyDescent="0.25">
      <c r="A9" s="6">
        <v>2</v>
      </c>
      <c r="B9" s="6" t="s">
        <v>52</v>
      </c>
      <c r="C9" s="6" t="s">
        <v>53</v>
      </c>
      <c r="D9" s="6" t="s">
        <v>54</v>
      </c>
      <c r="E9" s="6" t="s">
        <v>55</v>
      </c>
      <c r="F9" s="6" t="s">
        <v>50</v>
      </c>
      <c r="G9" s="7">
        <v>44116</v>
      </c>
      <c r="H9" s="8">
        <v>4553457.9999944</v>
      </c>
      <c r="I9" s="9">
        <v>21</v>
      </c>
      <c r="J9" s="8">
        <v>5000000</v>
      </c>
      <c r="K9" s="8">
        <v>4500000</v>
      </c>
      <c r="L9" s="6">
        <v>87</v>
      </c>
      <c r="M9" s="8">
        <f>J9/26*I9</f>
        <v>4038461.5384615385</v>
      </c>
      <c r="N9" s="8">
        <f>(K9*L9/100)/26*I9</f>
        <v>3162115.3846153845</v>
      </c>
      <c r="O9" s="8">
        <f>SUM(M9:N9)</f>
        <v>7200576.923076923</v>
      </c>
      <c r="P9" s="6">
        <v>0</v>
      </c>
      <c r="Q9" s="8">
        <f>H9/26*P9</f>
        <v>0</v>
      </c>
      <c r="R9" s="6">
        <v>1</v>
      </c>
      <c r="S9" s="8">
        <f>H9/26*R9</f>
        <v>175132.9999997846</v>
      </c>
      <c r="T9" s="6">
        <v>1</v>
      </c>
      <c r="U9" s="8">
        <f>H9/26*T9</f>
        <v>175132.9999997846</v>
      </c>
      <c r="V9" s="6">
        <v>0</v>
      </c>
      <c r="W9" s="8">
        <f>H9/208*V9</f>
        <v>0</v>
      </c>
      <c r="X9" s="6"/>
      <c r="Y9" s="8">
        <v>0</v>
      </c>
      <c r="Z9" s="8">
        <v>0</v>
      </c>
      <c r="AA9" s="8"/>
      <c r="AB9" s="8"/>
      <c r="AC9" s="8"/>
      <c r="AD9" s="8">
        <v>0</v>
      </c>
      <c r="AE9" s="8">
        <f>ROUND(O9+Q9+S9+U9+W9+Y9+Z9+AA9+AB9+AC9+AD9,0)</f>
        <v>7550843</v>
      </c>
      <c r="AF9" s="8">
        <v>478114</v>
      </c>
      <c r="AG9" s="8"/>
      <c r="AH9" s="8">
        <v>45535</v>
      </c>
      <c r="AI9" s="8">
        <v>0</v>
      </c>
      <c r="AJ9" s="8">
        <v>0</v>
      </c>
      <c r="AK9" s="8">
        <f>ROUND(SUM(AF9:AJ9),0)</f>
        <v>523649</v>
      </c>
      <c r="AL9" s="8">
        <f>AE9-AK9</f>
        <v>7027194</v>
      </c>
      <c r="AM9" s="10">
        <v>0</v>
      </c>
      <c r="AN9" s="8">
        <f>H9/26*AM9</f>
        <v>0</v>
      </c>
      <c r="AO9" s="8">
        <f>AL9+AN9</f>
        <v>7027194</v>
      </c>
      <c r="AP9" s="8">
        <f>AO9</f>
        <v>7027194</v>
      </c>
      <c r="AQ9" s="8">
        <v>0</v>
      </c>
      <c r="AR9" s="6"/>
      <c r="AS9" s="5" t="s">
        <v>56</v>
      </c>
    </row>
    <row r="10" spans="1:45" x14ac:dyDescent="0.25">
      <c r="A10" s="6">
        <v>3</v>
      </c>
      <c r="B10" s="6" t="s">
        <v>57</v>
      </c>
      <c r="C10" s="6" t="s">
        <v>58</v>
      </c>
      <c r="D10" s="6" t="s">
        <v>48</v>
      </c>
      <c r="E10" s="6" t="s">
        <v>59</v>
      </c>
      <c r="F10" s="6" t="s">
        <v>50</v>
      </c>
      <c r="G10" s="7">
        <v>42009</v>
      </c>
      <c r="H10" s="8">
        <v>4553457.9999944</v>
      </c>
      <c r="I10" s="9">
        <v>24</v>
      </c>
      <c r="J10" s="8">
        <v>5000000</v>
      </c>
      <c r="K10" s="8">
        <v>4500000</v>
      </c>
      <c r="L10" s="6">
        <v>83</v>
      </c>
      <c r="M10" s="8">
        <f>J10/26*I10</f>
        <v>4615384.615384616</v>
      </c>
      <c r="N10" s="8">
        <f>(K10*L10/100)/26*I10</f>
        <v>3447692.307692308</v>
      </c>
      <c r="O10" s="8">
        <f>SUM(M10:N10)</f>
        <v>8063076.9230769239</v>
      </c>
      <c r="P10" s="6">
        <v>0</v>
      </c>
      <c r="Q10" s="8">
        <f>H10/26*P10</f>
        <v>0</v>
      </c>
      <c r="R10" s="6">
        <v>1</v>
      </c>
      <c r="S10" s="8">
        <f>H10/26*R10</f>
        <v>175132.9999997846</v>
      </c>
      <c r="T10" s="6">
        <v>1</v>
      </c>
      <c r="U10" s="8">
        <f>H10/26*T10</f>
        <v>175132.9999997846</v>
      </c>
      <c r="V10" s="6">
        <v>0</v>
      </c>
      <c r="W10" s="8">
        <f>H10/208*V10</f>
        <v>0</v>
      </c>
      <c r="X10" s="6">
        <v>14</v>
      </c>
      <c r="Y10" s="8">
        <v>300000</v>
      </c>
      <c r="Z10" s="8">
        <v>276923</v>
      </c>
      <c r="AA10" s="8">
        <v>192308</v>
      </c>
      <c r="AB10" s="8"/>
      <c r="AC10" s="8">
        <v>32837</v>
      </c>
      <c r="AD10" s="8">
        <v>0</v>
      </c>
      <c r="AE10" s="8">
        <f>ROUND(O10+Q10+S10+U10+W10+Y10+Z10+AA10+AB10+AC10+AD10,0)</f>
        <v>9215411</v>
      </c>
      <c r="AF10" s="8">
        <v>478114</v>
      </c>
      <c r="AG10" s="8"/>
      <c r="AH10" s="8">
        <v>45535</v>
      </c>
      <c r="AI10" s="8">
        <v>0</v>
      </c>
      <c r="AJ10" s="8">
        <v>0</v>
      </c>
      <c r="AK10" s="8">
        <f>ROUND(SUM(AF10:AJ10),0)</f>
        <v>523649</v>
      </c>
      <c r="AL10" s="8">
        <f>AE10-AK10</f>
        <v>8691762</v>
      </c>
      <c r="AM10" s="10">
        <v>0</v>
      </c>
      <c r="AN10" s="8">
        <f>H10/26*AM10</f>
        <v>0</v>
      </c>
      <c r="AO10" s="8">
        <f>AL10+AN10</f>
        <v>8691762</v>
      </c>
      <c r="AP10" s="8">
        <v>0</v>
      </c>
      <c r="AQ10" s="8">
        <f>AO10-IF(AP10&gt;0,AP10,0)</f>
        <v>8691762</v>
      </c>
      <c r="AR10" s="6"/>
      <c r="AS10" s="5" t="s">
        <v>60</v>
      </c>
    </row>
    <row r="11" spans="1:45" x14ac:dyDescent="0.25">
      <c r="A11" s="6">
        <v>4</v>
      </c>
      <c r="B11" s="6" t="s">
        <v>61</v>
      </c>
      <c r="C11" s="6" t="s">
        <v>62</v>
      </c>
      <c r="D11" s="6" t="s">
        <v>48</v>
      </c>
      <c r="E11" s="6" t="s">
        <v>63</v>
      </c>
      <c r="F11" s="6" t="s">
        <v>50</v>
      </c>
      <c r="G11" s="7">
        <v>34547</v>
      </c>
      <c r="H11" s="8">
        <v>4685849.9999680007</v>
      </c>
      <c r="I11" s="9">
        <v>24</v>
      </c>
      <c r="J11" s="8">
        <v>5000000</v>
      </c>
      <c r="K11" s="8">
        <v>4500000</v>
      </c>
      <c r="L11" s="6">
        <v>76</v>
      </c>
      <c r="M11" s="8">
        <f>J11/26*I11</f>
        <v>4615384.615384616</v>
      </c>
      <c r="N11" s="8">
        <f>(K11*L11/100)/26*I11</f>
        <v>3156923.076923077</v>
      </c>
      <c r="O11" s="8">
        <f>SUM(M11:N11)</f>
        <v>7772307.692307693</v>
      </c>
      <c r="P11" s="6">
        <v>0</v>
      </c>
      <c r="Q11" s="8">
        <f>H11/26*P11</f>
        <v>0</v>
      </c>
      <c r="R11" s="6">
        <v>1</v>
      </c>
      <c r="S11" s="8">
        <f>H11/26*R11</f>
        <v>180224.99999876926</v>
      </c>
      <c r="T11" s="6">
        <v>1</v>
      </c>
      <c r="U11" s="8">
        <f>H11/26*T11</f>
        <v>180224.99999876926</v>
      </c>
      <c r="V11" s="6">
        <v>0</v>
      </c>
      <c r="W11" s="8">
        <f>H11/208*V11</f>
        <v>0</v>
      </c>
      <c r="X11" s="6">
        <v>14</v>
      </c>
      <c r="Y11" s="8">
        <v>300000</v>
      </c>
      <c r="Z11" s="8">
        <v>276923</v>
      </c>
      <c r="AA11" s="8">
        <v>192308</v>
      </c>
      <c r="AB11" s="8"/>
      <c r="AC11" s="8">
        <v>33792</v>
      </c>
      <c r="AD11" s="8">
        <v>0</v>
      </c>
      <c r="AE11" s="8">
        <f>ROUND(O11+Q11+S11+U11+W11+Y11+Z11+AA11+AB11+AC11+AD11,0)</f>
        <v>8935781</v>
      </c>
      <c r="AF11" s="8">
        <v>492014</v>
      </c>
      <c r="AG11" s="8"/>
      <c r="AH11" s="8">
        <v>46858</v>
      </c>
      <c r="AI11" s="8">
        <v>0</v>
      </c>
      <c r="AJ11" s="8">
        <v>0</v>
      </c>
      <c r="AK11" s="8">
        <f>ROUND(SUM(AF11:AJ11),0)</f>
        <v>538872</v>
      </c>
      <c r="AL11" s="8">
        <f>AE11-AK11</f>
        <v>8396909</v>
      </c>
      <c r="AM11" s="10">
        <v>0</v>
      </c>
      <c r="AN11" s="8">
        <f>H11/26*AM11</f>
        <v>0</v>
      </c>
      <c r="AO11" s="8">
        <f>AL11+AN11</f>
        <v>8396909</v>
      </c>
      <c r="AP11" s="8">
        <v>0</v>
      </c>
      <c r="AQ11" s="8">
        <f>AO11-IF(AP11&gt;0,AP11,0)</f>
        <v>8396909</v>
      </c>
      <c r="AR11" s="6"/>
      <c r="AS11" s="5" t="s">
        <v>64</v>
      </c>
    </row>
    <row r="12" spans="1:45" x14ac:dyDescent="0.25">
      <c r="A12" s="6">
        <v>5</v>
      </c>
      <c r="B12" s="6" t="s">
        <v>65</v>
      </c>
      <c r="C12" s="6" t="s">
        <v>66</v>
      </c>
      <c r="D12" s="6" t="s">
        <v>48</v>
      </c>
      <c r="E12" s="6" t="s">
        <v>67</v>
      </c>
      <c r="F12" s="6" t="s">
        <v>50</v>
      </c>
      <c r="G12" s="7">
        <v>42079</v>
      </c>
      <c r="H12" s="8">
        <v>4553457.9999944</v>
      </c>
      <c r="I12" s="9">
        <v>24</v>
      </c>
      <c r="J12" s="8">
        <v>5000000</v>
      </c>
      <c r="K12" s="8">
        <v>4500000</v>
      </c>
      <c r="L12" s="6">
        <v>82</v>
      </c>
      <c r="M12" s="8">
        <f>J12/26*I12</f>
        <v>4615384.615384616</v>
      </c>
      <c r="N12" s="8">
        <f>(K12*L12/100)/26*I12</f>
        <v>3406153.8461538465</v>
      </c>
      <c r="O12" s="8">
        <f>SUM(M12:N12)</f>
        <v>8021538.461538462</v>
      </c>
      <c r="P12" s="6">
        <v>0</v>
      </c>
      <c r="Q12" s="8">
        <f>H12/26*P12</f>
        <v>0</v>
      </c>
      <c r="R12" s="6">
        <v>1</v>
      </c>
      <c r="S12" s="8">
        <f>H12/26*R12</f>
        <v>175132.9999997846</v>
      </c>
      <c r="T12" s="6">
        <v>1</v>
      </c>
      <c r="U12" s="8">
        <f>H12/26*T12</f>
        <v>175132.9999997846</v>
      </c>
      <c r="V12" s="6">
        <v>0</v>
      </c>
      <c r="W12" s="8">
        <f>H12/208*V12</f>
        <v>0</v>
      </c>
      <c r="X12" s="6">
        <v>14</v>
      </c>
      <c r="Y12" s="8">
        <v>300000</v>
      </c>
      <c r="Z12" s="8">
        <v>276923</v>
      </c>
      <c r="AA12" s="8">
        <v>192308</v>
      </c>
      <c r="AB12" s="8"/>
      <c r="AC12" s="8">
        <v>32837</v>
      </c>
      <c r="AD12" s="8">
        <v>0</v>
      </c>
      <c r="AE12" s="8">
        <f>ROUND(O12+Q12+S12+U12+W12+Y12+Z12+AA12+AB12+AC12+AD12,0)</f>
        <v>9173872</v>
      </c>
      <c r="AF12" s="8">
        <v>478114</v>
      </c>
      <c r="AG12" s="8"/>
      <c r="AH12" s="8">
        <v>45535</v>
      </c>
      <c r="AI12" s="8">
        <v>0</v>
      </c>
      <c r="AJ12" s="8">
        <v>0</v>
      </c>
      <c r="AK12" s="8">
        <f>ROUND(SUM(AF12:AJ12),0)</f>
        <v>523649</v>
      </c>
      <c r="AL12" s="8">
        <f>AE12-AK12</f>
        <v>8650223</v>
      </c>
      <c r="AM12" s="10">
        <v>0</v>
      </c>
      <c r="AN12" s="8">
        <f>H12/26*AM12</f>
        <v>0</v>
      </c>
      <c r="AO12" s="8">
        <f>AL12+AN12</f>
        <v>8650223</v>
      </c>
      <c r="AP12" s="8">
        <v>0</v>
      </c>
      <c r="AQ12" s="8">
        <f>AO12-IF(AP12&gt;0,AP12,0)</f>
        <v>8650223</v>
      </c>
      <c r="AR12" s="6"/>
      <c r="AS12" s="5" t="s">
        <v>68</v>
      </c>
    </row>
    <row r="13" spans="1:45" x14ac:dyDescent="0.25">
      <c r="A13" s="6">
        <v>6</v>
      </c>
      <c r="B13" s="6" t="s">
        <v>69</v>
      </c>
      <c r="C13" s="6" t="s">
        <v>70</v>
      </c>
      <c r="D13" s="6" t="s">
        <v>48</v>
      </c>
      <c r="E13" s="6" t="s">
        <v>71</v>
      </c>
      <c r="F13" s="6" t="s">
        <v>50</v>
      </c>
      <c r="G13" s="7">
        <v>44105</v>
      </c>
      <c r="H13" s="8">
        <v>4553457.9999944</v>
      </c>
      <c r="I13" s="9">
        <v>24</v>
      </c>
      <c r="J13" s="8">
        <v>5000000</v>
      </c>
      <c r="K13" s="8">
        <v>4500000</v>
      </c>
      <c r="L13" s="6">
        <v>71</v>
      </c>
      <c r="M13" s="8">
        <f>J13/26*I13</f>
        <v>4615384.615384616</v>
      </c>
      <c r="N13" s="8">
        <f>(K13*L13/100)/26*I13</f>
        <v>2949230.7692307695</v>
      </c>
      <c r="O13" s="8">
        <f>SUM(M13:N13)</f>
        <v>7564615.3846153859</v>
      </c>
      <c r="P13" s="6">
        <v>0</v>
      </c>
      <c r="Q13" s="8">
        <f>H13/26*P13</f>
        <v>0</v>
      </c>
      <c r="R13" s="6">
        <v>1</v>
      </c>
      <c r="S13" s="8">
        <f>H13/26*R13</f>
        <v>175132.9999997846</v>
      </c>
      <c r="T13" s="6">
        <v>1</v>
      </c>
      <c r="U13" s="8">
        <f>H13/26*T13</f>
        <v>175132.9999997846</v>
      </c>
      <c r="V13" s="6">
        <v>0</v>
      </c>
      <c r="W13" s="8">
        <f>H13/208*V13</f>
        <v>0</v>
      </c>
      <c r="X13" s="6">
        <v>14</v>
      </c>
      <c r="Y13" s="8">
        <v>300000</v>
      </c>
      <c r="Z13" s="8">
        <v>0</v>
      </c>
      <c r="AA13" s="8">
        <v>192308</v>
      </c>
      <c r="AB13" s="8"/>
      <c r="AC13" s="8"/>
      <c r="AD13" s="8">
        <v>0</v>
      </c>
      <c r="AE13" s="8">
        <f>ROUND(O13+Q13+S13+U13+W13+Y13+Z13+AA13+AB13+AC13+AD13,0)</f>
        <v>8407189</v>
      </c>
      <c r="AF13" s="8">
        <v>0</v>
      </c>
      <c r="AG13" s="8"/>
      <c r="AH13" s="8">
        <v>45535</v>
      </c>
      <c r="AI13" s="8">
        <v>0</v>
      </c>
      <c r="AJ13" s="8">
        <v>0</v>
      </c>
      <c r="AK13" s="8">
        <f>ROUND(SUM(AF13:AJ13),0)</f>
        <v>45535</v>
      </c>
      <c r="AL13" s="8">
        <f>AE13-AK13</f>
        <v>8361654</v>
      </c>
      <c r="AM13" s="10">
        <v>0</v>
      </c>
      <c r="AN13" s="8">
        <f>H13/26*AM13</f>
        <v>0</v>
      </c>
      <c r="AO13" s="8">
        <f>AL13+AN13</f>
        <v>8361654</v>
      </c>
      <c r="AP13" s="8">
        <v>0</v>
      </c>
      <c r="AQ13" s="8">
        <f>AO13-IF(AP13&gt;0,AP13,0)</f>
        <v>8361654</v>
      </c>
      <c r="AR13" s="6"/>
      <c r="AS13" s="5" t="s">
        <v>72</v>
      </c>
    </row>
    <row r="14" spans="1:45" x14ac:dyDescent="0.25">
      <c r="A14" s="6">
        <v>7</v>
      </c>
      <c r="B14" s="6" t="s">
        <v>73</v>
      </c>
      <c r="C14" s="6" t="s">
        <v>74</v>
      </c>
      <c r="D14" s="6" t="s">
        <v>48</v>
      </c>
      <c r="E14" s="6" t="s">
        <v>75</v>
      </c>
      <c r="F14" s="6" t="s">
        <v>50</v>
      </c>
      <c r="G14" s="7">
        <v>44013</v>
      </c>
      <c r="H14" s="8">
        <v>4553457.9999944</v>
      </c>
      <c r="I14" s="9">
        <v>24</v>
      </c>
      <c r="J14" s="8">
        <v>5000000</v>
      </c>
      <c r="K14" s="8">
        <v>4500000</v>
      </c>
      <c r="L14" s="6">
        <v>86</v>
      </c>
      <c r="M14" s="8">
        <f>J14/26*I14</f>
        <v>4615384.615384616</v>
      </c>
      <c r="N14" s="8">
        <f>(K14*L14/100)/26*I14</f>
        <v>3572307.692307692</v>
      </c>
      <c r="O14" s="8">
        <f>SUM(M14:N14)</f>
        <v>8187692.307692308</v>
      </c>
      <c r="P14" s="6">
        <v>0</v>
      </c>
      <c r="Q14" s="8">
        <f>H14/26*P14</f>
        <v>0</v>
      </c>
      <c r="R14" s="6">
        <v>1</v>
      </c>
      <c r="S14" s="8">
        <f>H14/26*R14</f>
        <v>175132.9999997846</v>
      </c>
      <c r="T14" s="6">
        <v>1</v>
      </c>
      <c r="U14" s="8">
        <f>H14/26*T14</f>
        <v>175132.9999997846</v>
      </c>
      <c r="V14" s="6">
        <v>0</v>
      </c>
      <c r="W14" s="8">
        <f>H14/208*V14</f>
        <v>0</v>
      </c>
      <c r="X14" s="6">
        <v>14</v>
      </c>
      <c r="Y14" s="8">
        <v>300000</v>
      </c>
      <c r="Z14" s="8">
        <v>0</v>
      </c>
      <c r="AA14" s="8">
        <v>192308</v>
      </c>
      <c r="AB14" s="8"/>
      <c r="AC14" s="8"/>
      <c r="AD14" s="8">
        <v>0</v>
      </c>
      <c r="AE14" s="8">
        <f>ROUND(O14+Q14+S14+U14+W14+Y14+Z14+AA14+AB14+AC14+AD14,0)</f>
        <v>9030266</v>
      </c>
      <c r="AF14" s="8">
        <v>0</v>
      </c>
      <c r="AG14" s="8"/>
      <c r="AH14" s="8">
        <v>45535</v>
      </c>
      <c r="AI14" s="8">
        <v>0</v>
      </c>
      <c r="AJ14" s="8">
        <v>0</v>
      </c>
      <c r="AK14" s="8">
        <f>ROUND(SUM(AF14:AJ14),0)</f>
        <v>45535</v>
      </c>
      <c r="AL14" s="8">
        <f>AE14-AK14</f>
        <v>8984731</v>
      </c>
      <c r="AM14" s="10">
        <v>0</v>
      </c>
      <c r="AN14" s="8">
        <f>H14/26*AM14</f>
        <v>0</v>
      </c>
      <c r="AO14" s="8">
        <f>AL14+AN14</f>
        <v>8984731</v>
      </c>
      <c r="AP14" s="8">
        <v>0</v>
      </c>
      <c r="AQ14" s="8">
        <f>AO14-IF(AP14&gt;0,AP14,0)</f>
        <v>8984731</v>
      </c>
      <c r="AR14" s="6"/>
      <c r="AS14" s="5" t="s">
        <v>76</v>
      </c>
    </row>
    <row r="15" spans="1:45" x14ac:dyDescent="0.25">
      <c r="A15" s="6">
        <v>8</v>
      </c>
      <c r="B15" s="6" t="s">
        <v>77</v>
      </c>
      <c r="C15" s="6" t="s">
        <v>78</v>
      </c>
      <c r="D15" s="6" t="s">
        <v>48</v>
      </c>
      <c r="E15" s="6" t="s">
        <v>79</v>
      </c>
      <c r="F15" s="6" t="s">
        <v>50</v>
      </c>
      <c r="G15" s="7">
        <v>43235</v>
      </c>
      <c r="H15" s="8">
        <v>4553457.9999944</v>
      </c>
      <c r="I15" s="9">
        <v>24</v>
      </c>
      <c r="J15" s="8">
        <v>5000000</v>
      </c>
      <c r="K15" s="8">
        <v>4500000</v>
      </c>
      <c r="L15" s="6">
        <v>81</v>
      </c>
      <c r="M15" s="8">
        <f>J15/26*I15</f>
        <v>4615384.615384616</v>
      </c>
      <c r="N15" s="8">
        <f>(K15*L15/100)/26*I15</f>
        <v>3364615.3846153845</v>
      </c>
      <c r="O15" s="8">
        <f>SUM(M15:N15)</f>
        <v>7980000</v>
      </c>
      <c r="P15" s="6">
        <v>0</v>
      </c>
      <c r="Q15" s="8">
        <f>H15/26*P15</f>
        <v>0</v>
      </c>
      <c r="R15" s="6">
        <v>1</v>
      </c>
      <c r="S15" s="8">
        <f>H15/26*R15</f>
        <v>175132.9999997846</v>
      </c>
      <c r="T15" s="6">
        <v>1</v>
      </c>
      <c r="U15" s="8">
        <f>H15/26*T15</f>
        <v>175132.9999997846</v>
      </c>
      <c r="V15" s="6">
        <v>0</v>
      </c>
      <c r="W15" s="8">
        <f>H15/208*V15</f>
        <v>0</v>
      </c>
      <c r="X15" s="6">
        <v>14</v>
      </c>
      <c r="Y15" s="8">
        <v>300000</v>
      </c>
      <c r="Z15" s="8">
        <v>138462</v>
      </c>
      <c r="AA15" s="8">
        <v>192308</v>
      </c>
      <c r="AB15" s="8"/>
      <c r="AC15" s="8"/>
      <c r="AD15" s="8">
        <v>0</v>
      </c>
      <c r="AE15" s="8">
        <f>ROUND(O15+Q15+S15+U15+W15+Y15+Z15+AA15+AB15+AC15+AD15,0)</f>
        <v>8961036</v>
      </c>
      <c r="AF15" s="8">
        <v>478114</v>
      </c>
      <c r="AG15" s="8"/>
      <c r="AH15" s="8">
        <v>45535</v>
      </c>
      <c r="AI15" s="8">
        <v>0</v>
      </c>
      <c r="AJ15" s="8">
        <v>0</v>
      </c>
      <c r="AK15" s="8">
        <f>ROUND(SUM(AF15:AJ15),0)</f>
        <v>523649</v>
      </c>
      <c r="AL15" s="8">
        <f>AE15-AK15</f>
        <v>8437387</v>
      </c>
      <c r="AM15" s="10">
        <v>0</v>
      </c>
      <c r="AN15" s="8">
        <f>H15/26*AM15</f>
        <v>0</v>
      </c>
      <c r="AO15" s="8">
        <f>AL15+AN15</f>
        <v>8437387</v>
      </c>
      <c r="AP15" s="8">
        <f>AO15</f>
        <v>8437387</v>
      </c>
      <c r="AQ15" s="8">
        <v>0</v>
      </c>
      <c r="AR15" s="6"/>
      <c r="AS15" s="5" t="s">
        <v>80</v>
      </c>
    </row>
    <row r="16" spans="1:45" x14ac:dyDescent="0.25">
      <c r="A16" s="6">
        <v>9</v>
      </c>
      <c r="B16" s="6" t="s">
        <v>81</v>
      </c>
      <c r="C16" s="6" t="s">
        <v>82</v>
      </c>
      <c r="D16" s="6" t="s">
        <v>48</v>
      </c>
      <c r="E16" s="6" t="s">
        <v>83</v>
      </c>
      <c r="F16" s="6" t="s">
        <v>84</v>
      </c>
      <c r="G16" s="7">
        <v>42170</v>
      </c>
      <c r="H16" s="8">
        <v>4566532.9999799998</v>
      </c>
      <c r="I16" s="9">
        <v>24</v>
      </c>
      <c r="J16" s="8">
        <v>5000000</v>
      </c>
      <c r="K16" s="8">
        <v>4500000</v>
      </c>
      <c r="L16" s="6">
        <v>100</v>
      </c>
      <c r="M16" s="8">
        <f>J16/26*I16</f>
        <v>4615384.615384616</v>
      </c>
      <c r="N16" s="8">
        <f>(K16*L16/100)/26*I16</f>
        <v>4153846.1538461535</v>
      </c>
      <c r="O16" s="8">
        <f>SUM(M16:N16)</f>
        <v>8769230.7692307699</v>
      </c>
      <c r="P16" s="6">
        <v>0</v>
      </c>
      <c r="Q16" s="8">
        <f>H16/26*P16</f>
        <v>0</v>
      </c>
      <c r="R16" s="6">
        <v>1</v>
      </c>
      <c r="S16" s="8">
        <f>H16/26*R16</f>
        <v>175635.88461461538</v>
      </c>
      <c r="T16" s="6">
        <v>1</v>
      </c>
      <c r="U16" s="8">
        <f>H16/26*T16</f>
        <v>175635.88461461538</v>
      </c>
      <c r="V16" s="6">
        <v>0</v>
      </c>
      <c r="W16" s="8">
        <f>H16/208*V16</f>
        <v>0</v>
      </c>
      <c r="X16" s="6">
        <v>14</v>
      </c>
      <c r="Y16" s="8">
        <v>300000</v>
      </c>
      <c r="Z16" s="8">
        <v>276923</v>
      </c>
      <c r="AA16" s="8">
        <v>192308</v>
      </c>
      <c r="AB16" s="8"/>
      <c r="AC16" s="8">
        <v>32932</v>
      </c>
      <c r="AD16" s="8">
        <v>0</v>
      </c>
      <c r="AE16" s="8">
        <f>ROUND(O16+Q16+S16+U16+W16+Y16+Z16+AA16+AB16+AC16+AD16,0)</f>
        <v>9922666</v>
      </c>
      <c r="AF16" s="8">
        <v>479486</v>
      </c>
      <c r="AG16" s="8"/>
      <c r="AH16" s="8">
        <v>45665</v>
      </c>
      <c r="AI16" s="8">
        <v>0</v>
      </c>
      <c r="AJ16" s="8">
        <v>0</v>
      </c>
      <c r="AK16" s="8">
        <f>ROUND(SUM(AF16:AJ16),0)</f>
        <v>525151</v>
      </c>
      <c r="AL16" s="8">
        <f>AE16-AK16</f>
        <v>9397515</v>
      </c>
      <c r="AM16" s="10">
        <v>0</v>
      </c>
      <c r="AN16" s="8">
        <f>H16/26*AM16</f>
        <v>0</v>
      </c>
      <c r="AO16" s="8">
        <f>AL16+AN16</f>
        <v>9397515</v>
      </c>
      <c r="AP16" s="8">
        <v>0</v>
      </c>
      <c r="AQ16" s="8">
        <f>AO16-IF(AP16&gt;0,AP16,0)</f>
        <v>9397515</v>
      </c>
      <c r="AR16" s="6"/>
      <c r="AS16" s="5" t="s">
        <v>85</v>
      </c>
    </row>
    <row r="17" spans="1:45" x14ac:dyDescent="0.25">
      <c r="A17" s="6">
        <v>10</v>
      </c>
      <c r="B17" s="6" t="s">
        <v>86</v>
      </c>
      <c r="C17" s="6" t="s">
        <v>87</v>
      </c>
      <c r="D17" s="6" t="s">
        <v>48</v>
      </c>
      <c r="E17" s="6" t="s">
        <v>88</v>
      </c>
      <c r="F17" s="6" t="s">
        <v>89</v>
      </c>
      <c r="G17" s="7">
        <v>42278</v>
      </c>
      <c r="H17" s="8">
        <v>7999999.9999975003</v>
      </c>
      <c r="I17" s="9">
        <v>23.5</v>
      </c>
      <c r="J17" s="8">
        <v>8000000</v>
      </c>
      <c r="K17" s="8"/>
      <c r="L17" s="6"/>
      <c r="M17" s="8">
        <f>J17/26*I17</f>
        <v>7230769.230769231</v>
      </c>
      <c r="N17" s="8">
        <f>(K17*L17/100)/26*I17</f>
        <v>0</v>
      </c>
      <c r="O17" s="8">
        <f>SUM(M17:N17)</f>
        <v>7230769.230769231</v>
      </c>
      <c r="P17" s="6">
        <v>0.5</v>
      </c>
      <c r="Q17" s="8">
        <f>H17/26*P17</f>
        <v>153846.15384610576</v>
      </c>
      <c r="R17" s="6">
        <v>1</v>
      </c>
      <c r="S17" s="8">
        <f>H17/26*R17</f>
        <v>307692.30769221153</v>
      </c>
      <c r="T17" s="6">
        <v>1</v>
      </c>
      <c r="U17" s="8">
        <f>H17/26*T17</f>
        <v>307692.30769221153</v>
      </c>
      <c r="V17" s="6">
        <v>0</v>
      </c>
      <c r="W17" s="8">
        <f>H17/208*V17</f>
        <v>0</v>
      </c>
      <c r="X17" s="6">
        <v>14</v>
      </c>
      <c r="Y17" s="8">
        <v>300000</v>
      </c>
      <c r="Z17" s="8">
        <v>271154</v>
      </c>
      <c r="AA17" s="8">
        <v>188462</v>
      </c>
      <c r="AB17" s="8"/>
      <c r="AC17" s="8"/>
      <c r="AD17" s="8">
        <v>1500000</v>
      </c>
      <c r="AE17" s="8">
        <f>ROUND(O17+Q17+S17+U17+W17+Y17+Z17+AA17+AB17+AC17+AD17,0)</f>
        <v>10259616</v>
      </c>
      <c r="AF17" s="8">
        <v>0</v>
      </c>
      <c r="AG17" s="8"/>
      <c r="AH17" s="8"/>
      <c r="AI17" s="8">
        <v>0</v>
      </c>
      <c r="AJ17" s="8">
        <v>0</v>
      </c>
      <c r="AK17" s="8">
        <f>ROUND(SUM(AF17:AJ17),0)</f>
        <v>0</v>
      </c>
      <c r="AL17" s="8">
        <f>AE17-AK17</f>
        <v>10259616</v>
      </c>
      <c r="AM17" s="10">
        <v>0</v>
      </c>
      <c r="AN17" s="8">
        <f>H17/26*AM17</f>
        <v>0</v>
      </c>
      <c r="AO17" s="8">
        <f>AL17+AN17</f>
        <v>10259616</v>
      </c>
      <c r="AP17" s="8">
        <v>0</v>
      </c>
      <c r="AQ17" s="8">
        <f>AO17-IF(AP17&gt;0,AP17,0)</f>
        <v>10259616</v>
      </c>
      <c r="AR17" s="6"/>
      <c r="AS17" s="5" t="s">
        <v>90</v>
      </c>
    </row>
    <row r="18" spans="1:45" x14ac:dyDescent="0.25">
      <c r="A18" s="6">
        <v>11</v>
      </c>
      <c r="B18" s="6" t="s">
        <v>91</v>
      </c>
      <c r="C18" s="6" t="s">
        <v>92</v>
      </c>
      <c r="D18" s="6" t="s">
        <v>54</v>
      </c>
      <c r="E18" s="6" t="s">
        <v>88</v>
      </c>
      <c r="F18" s="6" t="s">
        <v>89</v>
      </c>
      <c r="G18" s="7">
        <v>42573</v>
      </c>
      <c r="H18" s="8">
        <v>4553457.9999944</v>
      </c>
      <c r="I18" s="9">
        <v>24</v>
      </c>
      <c r="J18" s="8">
        <v>8000000</v>
      </c>
      <c r="K18" s="8"/>
      <c r="L18" s="6"/>
      <c r="M18" s="8">
        <f>J18/26*I18</f>
        <v>7384615.384615384</v>
      </c>
      <c r="N18" s="8">
        <f>(K18*L18/100)/26*I18</f>
        <v>0</v>
      </c>
      <c r="O18" s="8">
        <f>SUM(M18:N18)</f>
        <v>7384615.384615384</v>
      </c>
      <c r="P18" s="6">
        <v>0</v>
      </c>
      <c r="Q18" s="8">
        <f>H18/26*P18</f>
        <v>0</v>
      </c>
      <c r="R18" s="6">
        <v>1</v>
      </c>
      <c r="S18" s="8">
        <f>H18/26*R18</f>
        <v>175132.9999997846</v>
      </c>
      <c r="T18" s="6">
        <v>1</v>
      </c>
      <c r="U18" s="8">
        <f>H18/26*T18</f>
        <v>175132.9999997846</v>
      </c>
      <c r="V18" s="6">
        <v>0</v>
      </c>
      <c r="W18" s="8">
        <f>H18/208*V18</f>
        <v>0</v>
      </c>
      <c r="X18" s="6">
        <v>14</v>
      </c>
      <c r="Y18" s="8">
        <v>300000</v>
      </c>
      <c r="Z18" s="8">
        <v>184615</v>
      </c>
      <c r="AA18" s="8">
        <v>192308</v>
      </c>
      <c r="AB18" s="8"/>
      <c r="AC18" s="8"/>
      <c r="AD18" s="8">
        <v>0</v>
      </c>
      <c r="AE18" s="8">
        <f>ROUND(O18+Q18+S18+U18+W18+Y18+Z18+AA18+AB18+AC18+AD18,0)</f>
        <v>8411804</v>
      </c>
      <c r="AF18" s="8">
        <v>478114</v>
      </c>
      <c r="AG18" s="8"/>
      <c r="AH18" s="8">
        <v>45535</v>
      </c>
      <c r="AI18" s="8">
        <v>0</v>
      </c>
      <c r="AJ18" s="8">
        <v>0</v>
      </c>
      <c r="AK18" s="8">
        <f>ROUND(SUM(AF18:AJ18),0)</f>
        <v>523649</v>
      </c>
      <c r="AL18" s="8">
        <f>AE18-AK18</f>
        <v>7888155</v>
      </c>
      <c r="AM18" s="10">
        <v>0</v>
      </c>
      <c r="AN18" s="8">
        <f>H18/26*AM18</f>
        <v>0</v>
      </c>
      <c r="AO18" s="8">
        <f>AL18+AN18</f>
        <v>7888155</v>
      </c>
      <c r="AP18" s="8">
        <v>0</v>
      </c>
      <c r="AQ18" s="8">
        <f>AO18-IF(AP18&gt;0,AP18,0)</f>
        <v>7888155</v>
      </c>
      <c r="AR18" s="6"/>
      <c r="AS18" s="5" t="s">
        <v>93</v>
      </c>
    </row>
    <row r="19" spans="1:45" x14ac:dyDescent="0.25">
      <c r="A19" s="6">
        <v>12</v>
      </c>
      <c r="B19" s="6" t="s">
        <v>94</v>
      </c>
      <c r="C19" s="6" t="s">
        <v>95</v>
      </c>
      <c r="D19" s="6" t="s">
        <v>48</v>
      </c>
      <c r="E19" s="6" t="s">
        <v>88</v>
      </c>
      <c r="F19" s="6" t="s">
        <v>89</v>
      </c>
      <c r="G19" s="7">
        <v>44060</v>
      </c>
      <c r="H19" s="8">
        <v>4553457.9999944</v>
      </c>
      <c r="I19" s="9">
        <v>24</v>
      </c>
      <c r="J19" s="8">
        <v>8000000</v>
      </c>
      <c r="K19" s="8"/>
      <c r="L19" s="6"/>
      <c r="M19" s="8">
        <f>J19/26*I19</f>
        <v>7384615.384615384</v>
      </c>
      <c r="N19" s="8">
        <f>(K19*L19/100)/26*I19</f>
        <v>0</v>
      </c>
      <c r="O19" s="8">
        <f>SUM(M19:N19)</f>
        <v>7384615.384615384</v>
      </c>
      <c r="P19" s="6">
        <v>0</v>
      </c>
      <c r="Q19" s="8">
        <f>H19/26*P19</f>
        <v>0</v>
      </c>
      <c r="R19" s="6">
        <v>1</v>
      </c>
      <c r="S19" s="8">
        <f>H19/26*R19</f>
        <v>175132.9999997846</v>
      </c>
      <c r="T19" s="6">
        <v>1</v>
      </c>
      <c r="U19" s="8">
        <f>H19/26*T19</f>
        <v>175132.9999997846</v>
      </c>
      <c r="V19" s="6">
        <v>0</v>
      </c>
      <c r="W19" s="8">
        <f>H19/208*V19</f>
        <v>0</v>
      </c>
      <c r="X19" s="6">
        <v>14</v>
      </c>
      <c r="Y19" s="8">
        <v>300000</v>
      </c>
      <c r="Z19" s="8">
        <v>0</v>
      </c>
      <c r="AA19" s="8">
        <v>192308</v>
      </c>
      <c r="AB19" s="8"/>
      <c r="AC19" s="8"/>
      <c r="AD19" s="8">
        <v>0</v>
      </c>
      <c r="AE19" s="8">
        <f>ROUND(O19+Q19+S19+U19+W19+Y19+Z19+AA19+AB19+AC19+AD19,0)</f>
        <v>8227189</v>
      </c>
      <c r="AF19" s="8">
        <v>478114</v>
      </c>
      <c r="AG19" s="8"/>
      <c r="AH19" s="8">
        <v>45535</v>
      </c>
      <c r="AI19" s="8">
        <v>0</v>
      </c>
      <c r="AJ19" s="8">
        <v>0</v>
      </c>
      <c r="AK19" s="8">
        <f>ROUND(SUM(AF19:AJ19),0)</f>
        <v>523649</v>
      </c>
      <c r="AL19" s="8">
        <f>AE19-AK19</f>
        <v>7703540</v>
      </c>
      <c r="AM19" s="10">
        <v>0</v>
      </c>
      <c r="AN19" s="8">
        <f>H19/26*AM19</f>
        <v>0</v>
      </c>
      <c r="AO19" s="8">
        <f>AL19+AN19</f>
        <v>7703540</v>
      </c>
      <c r="AP19" s="8">
        <v>0</v>
      </c>
      <c r="AQ19" s="8">
        <f>AO19-IF(AP19&gt;0,AP19,0)</f>
        <v>7703540</v>
      </c>
      <c r="AR19" s="6"/>
      <c r="AS19" s="5" t="s">
        <v>96</v>
      </c>
    </row>
    <row r="20" spans="1:45" x14ac:dyDescent="0.25">
      <c r="A20" s="6">
        <v>13</v>
      </c>
      <c r="B20" s="6" t="s">
        <v>97</v>
      </c>
      <c r="C20" s="6" t="s">
        <v>98</v>
      </c>
      <c r="D20" s="6" t="s">
        <v>48</v>
      </c>
      <c r="E20" s="6" t="s">
        <v>88</v>
      </c>
      <c r="F20" s="6" t="s">
        <v>89</v>
      </c>
      <c r="G20" s="7">
        <v>43657</v>
      </c>
      <c r="H20" s="8">
        <v>4553457.9999944</v>
      </c>
      <c r="I20" s="9">
        <v>23.5</v>
      </c>
      <c r="J20" s="8">
        <v>8000000</v>
      </c>
      <c r="K20" s="8"/>
      <c r="L20" s="6"/>
      <c r="M20" s="8">
        <f>J20/26*I20</f>
        <v>7230769.230769231</v>
      </c>
      <c r="N20" s="8">
        <f>(K20*L20/100)/26*I20</f>
        <v>0</v>
      </c>
      <c r="O20" s="8">
        <f>SUM(M20:N20)</f>
        <v>7230769.230769231</v>
      </c>
      <c r="P20" s="6">
        <v>0</v>
      </c>
      <c r="Q20" s="8">
        <f>H20/26*P20</f>
        <v>0</v>
      </c>
      <c r="R20" s="6">
        <v>1</v>
      </c>
      <c r="S20" s="8">
        <f>H20/26*R20</f>
        <v>175132.9999997846</v>
      </c>
      <c r="T20" s="6">
        <v>1</v>
      </c>
      <c r="U20" s="8">
        <f>H20/26*T20</f>
        <v>175132.9999997846</v>
      </c>
      <c r="V20" s="6">
        <v>0</v>
      </c>
      <c r="W20" s="8">
        <f>H20/208*V20</f>
        <v>0</v>
      </c>
      <c r="X20" s="6"/>
      <c r="Y20" s="8">
        <v>0</v>
      </c>
      <c r="Z20" s="8">
        <v>45192</v>
      </c>
      <c r="AA20" s="8">
        <v>188462</v>
      </c>
      <c r="AB20" s="8"/>
      <c r="AC20" s="8">
        <v>32837</v>
      </c>
      <c r="AD20" s="8">
        <v>0</v>
      </c>
      <c r="AE20" s="8">
        <f>ROUND(O20+Q20+S20+U20+W20+Y20+Z20+AA20+AB20+AC20+AD20,0)</f>
        <v>7847526</v>
      </c>
      <c r="AF20" s="8">
        <v>478114</v>
      </c>
      <c r="AG20" s="8"/>
      <c r="AH20" s="8">
        <v>45535</v>
      </c>
      <c r="AI20" s="8">
        <v>0</v>
      </c>
      <c r="AJ20" s="8">
        <v>0</v>
      </c>
      <c r="AK20" s="8">
        <f>ROUND(SUM(AF20:AJ20),0)</f>
        <v>523649</v>
      </c>
      <c r="AL20" s="8">
        <f>AE20-AK20</f>
        <v>7323877</v>
      </c>
      <c r="AM20" s="10">
        <v>0</v>
      </c>
      <c r="AN20" s="8">
        <f>H20/26*AM20</f>
        <v>0</v>
      </c>
      <c r="AO20" s="8">
        <f>AL20+AN20</f>
        <v>7323877</v>
      </c>
      <c r="AP20" s="8">
        <v>0</v>
      </c>
      <c r="AQ20" s="8">
        <f>AO20-IF(AP20&gt;0,AP20,0)</f>
        <v>7323877</v>
      </c>
      <c r="AR20" s="6"/>
      <c r="AS20" s="5" t="s">
        <v>99</v>
      </c>
    </row>
    <row r="21" spans="1:45" x14ac:dyDescent="0.25">
      <c r="A21" s="6">
        <v>14</v>
      </c>
      <c r="B21" s="6" t="s">
        <v>100</v>
      </c>
      <c r="C21" s="6" t="s">
        <v>101</v>
      </c>
      <c r="D21" s="6" t="s">
        <v>48</v>
      </c>
      <c r="E21" s="6" t="s">
        <v>88</v>
      </c>
      <c r="F21" s="6" t="s">
        <v>89</v>
      </c>
      <c r="G21" s="7">
        <v>43925</v>
      </c>
      <c r="H21" s="8">
        <v>4553457.9999944</v>
      </c>
      <c r="I21" s="9">
        <v>24</v>
      </c>
      <c r="J21" s="8">
        <v>8000000</v>
      </c>
      <c r="K21" s="8"/>
      <c r="L21" s="6"/>
      <c r="M21" s="8">
        <f>J21/26*I21</f>
        <v>7384615.384615384</v>
      </c>
      <c r="N21" s="8">
        <f>(K21*L21/100)/26*I21</f>
        <v>0</v>
      </c>
      <c r="O21" s="8">
        <f>SUM(M21:N21)</f>
        <v>7384615.384615384</v>
      </c>
      <c r="P21" s="6">
        <v>0</v>
      </c>
      <c r="Q21" s="8">
        <f>H21/26*P21</f>
        <v>0</v>
      </c>
      <c r="R21" s="6">
        <v>1</v>
      </c>
      <c r="S21" s="8">
        <f>H21/26*R21</f>
        <v>175132.9999997846</v>
      </c>
      <c r="T21" s="6">
        <v>1</v>
      </c>
      <c r="U21" s="8">
        <f>H21/26*T21</f>
        <v>175132.9999997846</v>
      </c>
      <c r="V21" s="6">
        <v>0</v>
      </c>
      <c r="W21" s="8">
        <f>H21/208*V21</f>
        <v>0</v>
      </c>
      <c r="X21" s="6">
        <v>14</v>
      </c>
      <c r="Y21" s="8">
        <v>300000</v>
      </c>
      <c r="Z21" s="8">
        <v>46154</v>
      </c>
      <c r="AA21" s="8">
        <v>192308</v>
      </c>
      <c r="AB21" s="8"/>
      <c r="AC21" s="8">
        <v>32837</v>
      </c>
      <c r="AD21" s="8">
        <v>1000000</v>
      </c>
      <c r="AE21" s="8">
        <f>ROUND(O21+Q21+S21+U21+W21+Y21+Z21+AA21+AB21+AC21+AD21,0)</f>
        <v>9306180</v>
      </c>
      <c r="AF21" s="8">
        <v>478114</v>
      </c>
      <c r="AG21" s="8"/>
      <c r="AH21" s="8">
        <v>45535</v>
      </c>
      <c r="AI21" s="8">
        <v>0</v>
      </c>
      <c r="AJ21" s="8">
        <v>0</v>
      </c>
      <c r="AK21" s="8">
        <f>ROUND(SUM(AF21:AJ21),0)</f>
        <v>523649</v>
      </c>
      <c r="AL21" s="8">
        <f>AE21-AK21</f>
        <v>8782531</v>
      </c>
      <c r="AM21" s="10">
        <v>0</v>
      </c>
      <c r="AN21" s="8">
        <f>H21/26*AM21</f>
        <v>0</v>
      </c>
      <c r="AO21" s="8">
        <f>AL21+AN21</f>
        <v>8782531</v>
      </c>
      <c r="AP21" s="8">
        <f>AO21</f>
        <v>8782531</v>
      </c>
      <c r="AQ21" s="8">
        <v>0</v>
      </c>
      <c r="AR21" s="6"/>
      <c r="AS21" s="5" t="s">
        <v>102</v>
      </c>
    </row>
    <row r="22" spans="1:45" x14ac:dyDescent="0.25">
      <c r="A22" s="6">
        <v>15</v>
      </c>
      <c r="B22" s="6" t="s">
        <v>103</v>
      </c>
      <c r="C22" s="6" t="s">
        <v>104</v>
      </c>
      <c r="D22" s="6" t="s">
        <v>48</v>
      </c>
      <c r="E22" s="6" t="s">
        <v>88</v>
      </c>
      <c r="F22" s="6" t="s">
        <v>105</v>
      </c>
      <c r="G22" s="7">
        <v>44320</v>
      </c>
      <c r="H22" s="8">
        <v>3920000</v>
      </c>
      <c r="I22" s="9">
        <v>23</v>
      </c>
      <c r="J22" s="8">
        <v>6000000</v>
      </c>
      <c r="K22" s="8"/>
      <c r="L22" s="6"/>
      <c r="M22" s="8">
        <f>J22/26*I22</f>
        <v>5307692.307692308</v>
      </c>
      <c r="N22" s="8">
        <f>(K22*L22/100)/26*I22</f>
        <v>0</v>
      </c>
      <c r="O22" s="8">
        <f>SUM(M22:N22)</f>
        <v>5307692.307692308</v>
      </c>
      <c r="P22" s="6">
        <v>0</v>
      </c>
      <c r="Q22" s="8">
        <f>H22/26*P22</f>
        <v>0</v>
      </c>
      <c r="R22" s="6">
        <v>0</v>
      </c>
      <c r="S22" s="8">
        <f>H22/26*R22</f>
        <v>0</v>
      </c>
      <c r="T22" s="6">
        <v>1</v>
      </c>
      <c r="U22" s="8">
        <f>H22/26*T22</f>
        <v>150769.23076923078</v>
      </c>
      <c r="V22" s="6">
        <v>0</v>
      </c>
      <c r="W22" s="8">
        <f>H22/208*V22</f>
        <v>0</v>
      </c>
      <c r="X22" s="6"/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f>ROUND(O22+Q22+S22+U22+W22+Y22+Z22+AA22+AB22+AC22+AD22,0)</f>
        <v>5458462</v>
      </c>
      <c r="AF22" s="8">
        <v>0</v>
      </c>
      <c r="AG22" s="8"/>
      <c r="AH22" s="8"/>
      <c r="AI22" s="8">
        <v>0</v>
      </c>
      <c r="AJ22" s="8">
        <v>0</v>
      </c>
      <c r="AK22" s="8">
        <f>ROUND(SUM(AF22:AJ22),0)</f>
        <v>0</v>
      </c>
      <c r="AL22" s="8">
        <f>AE22-AK22</f>
        <v>5458462</v>
      </c>
      <c r="AM22" s="10">
        <v>0</v>
      </c>
      <c r="AN22" s="8">
        <f>H22/26*AM22</f>
        <v>0</v>
      </c>
      <c r="AO22" s="8">
        <f>AL22+AN22</f>
        <v>5458462</v>
      </c>
      <c r="AP22" s="8">
        <f>AO22</f>
        <v>5458462</v>
      </c>
      <c r="AQ22" s="8">
        <v>0</v>
      </c>
      <c r="AR22" s="6"/>
      <c r="AS22" s="5" t="s">
        <v>106</v>
      </c>
    </row>
    <row r="23" spans="1:45" x14ac:dyDescent="0.25">
      <c r="A23" s="6">
        <v>16</v>
      </c>
      <c r="B23" s="6" t="s">
        <v>107</v>
      </c>
      <c r="C23" s="6" t="s">
        <v>108</v>
      </c>
      <c r="D23" s="6" t="s">
        <v>48</v>
      </c>
      <c r="E23" s="6" t="s">
        <v>109</v>
      </c>
      <c r="F23" s="6" t="s">
        <v>110</v>
      </c>
      <c r="G23" s="7">
        <v>38292</v>
      </c>
      <c r="H23" s="8">
        <v>4553457.9999944</v>
      </c>
      <c r="I23" s="9">
        <v>24</v>
      </c>
      <c r="J23" s="8">
        <v>5000000</v>
      </c>
      <c r="K23" s="8">
        <v>4500000</v>
      </c>
      <c r="L23" s="6">
        <v>94</v>
      </c>
      <c r="M23" s="8">
        <f>J23/26*I23</f>
        <v>4615384.615384616</v>
      </c>
      <c r="N23" s="8">
        <f>(K23*L23/100)/26*I23</f>
        <v>3904615.3846153845</v>
      </c>
      <c r="O23" s="8">
        <f>SUM(M23:N23)</f>
        <v>8520000</v>
      </c>
      <c r="P23" s="6">
        <v>0</v>
      </c>
      <c r="Q23" s="8">
        <f>H23/26*P23</f>
        <v>0</v>
      </c>
      <c r="R23" s="6">
        <v>1</v>
      </c>
      <c r="S23" s="8">
        <f>H23/26*R23</f>
        <v>175132.9999997846</v>
      </c>
      <c r="T23" s="6">
        <v>1</v>
      </c>
      <c r="U23" s="8">
        <f>H23/26*T23</f>
        <v>175132.9999997846</v>
      </c>
      <c r="V23" s="6">
        <v>0</v>
      </c>
      <c r="W23" s="8">
        <f>H23/208*V23</f>
        <v>0</v>
      </c>
      <c r="X23" s="6">
        <v>14</v>
      </c>
      <c r="Y23" s="8">
        <v>300000</v>
      </c>
      <c r="Z23" s="8">
        <v>276923</v>
      </c>
      <c r="AA23" s="8">
        <v>192308</v>
      </c>
      <c r="AB23" s="8"/>
      <c r="AC23" s="8">
        <v>32837</v>
      </c>
      <c r="AD23" s="8">
        <v>0</v>
      </c>
      <c r="AE23" s="8">
        <f>ROUND(O23+Q23+S23+U23+W23+Y23+Z23+AA23+AB23+AC23+AD23,0)</f>
        <v>9672334</v>
      </c>
      <c r="AF23" s="8">
        <v>478114</v>
      </c>
      <c r="AG23" s="8"/>
      <c r="AH23" s="8">
        <v>45535</v>
      </c>
      <c r="AI23" s="8">
        <v>0</v>
      </c>
      <c r="AJ23" s="8">
        <v>0</v>
      </c>
      <c r="AK23" s="8">
        <f>ROUND(SUM(AF23:AJ23),0)</f>
        <v>523649</v>
      </c>
      <c r="AL23" s="8">
        <f>AE23-AK23</f>
        <v>9148685</v>
      </c>
      <c r="AM23" s="10">
        <v>0</v>
      </c>
      <c r="AN23" s="8">
        <f>H23/26*AM23</f>
        <v>0</v>
      </c>
      <c r="AO23" s="8">
        <f>AL23+AN23</f>
        <v>9148685</v>
      </c>
      <c r="AP23" s="8">
        <v>0</v>
      </c>
      <c r="AQ23" s="8">
        <f>AO23-IF(AP23&gt;0,AP23,0)</f>
        <v>9148685</v>
      </c>
      <c r="AR23" s="6"/>
      <c r="AS23" s="5" t="s">
        <v>111</v>
      </c>
    </row>
    <row r="24" spans="1:45" x14ac:dyDescent="0.25">
      <c r="A24" s="11" t="s">
        <v>112</v>
      </c>
      <c r="B24" s="11"/>
      <c r="C24" s="11"/>
      <c r="D24" s="11"/>
      <c r="E24" s="11"/>
      <c r="F24" s="11"/>
      <c r="G24" s="11"/>
      <c r="H24" s="12">
        <f>SUM(H8:H23)</f>
        <v>75813878.999878287</v>
      </c>
      <c r="I24" s="13">
        <f>SUM(I8:I23)</f>
        <v>379</v>
      </c>
      <c r="J24" s="12">
        <f>SUM(J8:J23)</f>
        <v>96000000</v>
      </c>
      <c r="K24" s="12">
        <f>SUM(K8:K23)</f>
        <v>45000000</v>
      </c>
      <c r="L24" s="14">
        <f>SUM(L8:L23)</f>
        <v>838</v>
      </c>
      <c r="M24" s="12">
        <f>SUM(M8:M23)</f>
        <v>87500000</v>
      </c>
      <c r="N24" s="12">
        <f>SUM(N8:N23)</f>
        <v>34357500</v>
      </c>
      <c r="O24" s="12">
        <f>SUM(O8:O23)</f>
        <v>121857499.99999999</v>
      </c>
      <c r="P24" s="14">
        <f>SUM(P8:P23)</f>
        <v>0.5</v>
      </c>
      <c r="Q24" s="12">
        <f>SUM(Q8:Q23)</f>
        <v>153846.15384610576</v>
      </c>
      <c r="R24" s="14">
        <f>SUM(R8:R23)</f>
        <v>15</v>
      </c>
      <c r="S24" s="12">
        <f>SUM(S8:S23)</f>
        <v>2765149.1923030107</v>
      </c>
      <c r="T24" s="14">
        <f>SUM(T8:T23)</f>
        <v>16</v>
      </c>
      <c r="U24" s="12">
        <f>SUM(U8:U23)</f>
        <v>2915918.4230722417</v>
      </c>
      <c r="V24" s="12">
        <f>SUM(V8:V23)</f>
        <v>0</v>
      </c>
      <c r="W24" s="12">
        <f>SUM(W8:W23)</f>
        <v>0</v>
      </c>
      <c r="X24" s="14">
        <f>SUM(X8:X23)</f>
        <v>182</v>
      </c>
      <c r="Y24" s="12">
        <f>SUM(Y8:Y23)</f>
        <v>3900000</v>
      </c>
      <c r="Z24" s="12">
        <f>SUM(Z8:Z23)</f>
        <v>2070192</v>
      </c>
      <c r="AA24" s="12">
        <f>SUM(AA8:AA23)</f>
        <v>2684620</v>
      </c>
      <c r="AB24" s="12">
        <f>SUM(AB8:AB23)</f>
        <v>0</v>
      </c>
      <c r="AC24" s="12">
        <f>SUM(AC8:AC23)</f>
        <v>230909</v>
      </c>
      <c r="AD24" s="12">
        <f>SUM(AD8:AD23)</f>
        <v>2500000</v>
      </c>
      <c r="AE24" s="12">
        <f>SUM(AE8:AE23)</f>
        <v>139078134</v>
      </c>
      <c r="AF24" s="15">
        <f>SUM(AF8:AF23)</f>
        <v>5274526</v>
      </c>
      <c r="AG24" s="12">
        <f>SUM(AG8:AG23)</f>
        <v>0</v>
      </c>
      <c r="AH24" s="12">
        <f>SUM(AH8:AH23)</f>
        <v>593408</v>
      </c>
      <c r="AI24" s="12">
        <f>SUM(AI8:AI23)</f>
        <v>0</v>
      </c>
      <c r="AJ24" s="12">
        <f>SUM(AJ8:AJ23)</f>
        <v>0</v>
      </c>
      <c r="AK24" s="12">
        <f>SUM(AK8:AK23)</f>
        <v>5867934</v>
      </c>
      <c r="AL24" s="12">
        <f>SUM(AL8:AL23)</f>
        <v>133210200</v>
      </c>
      <c r="AM24" s="12">
        <f>SUM(AM8:AM23)</f>
        <v>0</v>
      </c>
      <c r="AN24" s="12">
        <f>SUM(AN8:AN23)</f>
        <v>0</v>
      </c>
      <c r="AO24" s="12">
        <f>SUM(AO8:AO23)</f>
        <v>133210200</v>
      </c>
      <c r="AP24" s="12">
        <f>SUM(AP8:AP23)</f>
        <v>29705574</v>
      </c>
      <c r="AQ24" s="12">
        <f>SUM(AQ8:AQ23)</f>
        <v>103504626</v>
      </c>
      <c r="AR24" s="14"/>
    </row>
  </sheetData>
  <mergeCells count="3">
    <mergeCell ref="A3:AR3"/>
    <mergeCell ref="A4:AR4"/>
    <mergeCell ref="A24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2021-12-17T21:53:51Z</dcterms:created>
  <dcterms:modified xsi:type="dcterms:W3CDTF">2021-12-17T21:55:49Z</dcterms:modified>
</cp:coreProperties>
</file>