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Y24" i="1" l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X23" i="1"/>
  <c r="AW23" i="1"/>
  <c r="AT23" i="1"/>
  <c r="AS23" i="1"/>
  <c r="AM23" i="1"/>
  <c r="AK23" i="1"/>
  <c r="AB23" i="1"/>
  <c r="Z23" i="1"/>
  <c r="R23" i="1"/>
  <c r="N23" i="1"/>
  <c r="AX22" i="1"/>
  <c r="AW22" i="1"/>
  <c r="AT22" i="1"/>
  <c r="AS22" i="1"/>
  <c r="AM22" i="1"/>
  <c r="AK22" i="1"/>
  <c r="AB22" i="1"/>
  <c r="Z22" i="1"/>
  <c r="R22" i="1"/>
  <c r="P22" i="1"/>
  <c r="N22" i="1"/>
  <c r="AX21" i="1"/>
  <c r="AW21" i="1"/>
  <c r="AT21" i="1"/>
  <c r="AS21" i="1"/>
  <c r="AM21" i="1"/>
  <c r="AK21" i="1"/>
  <c r="AB21" i="1"/>
  <c r="Z21" i="1"/>
  <c r="R21" i="1"/>
  <c r="N21" i="1"/>
  <c r="AX20" i="1"/>
  <c r="AW20" i="1"/>
  <c r="AT20" i="1"/>
  <c r="AS20" i="1"/>
  <c r="AM20" i="1"/>
  <c r="AK20" i="1"/>
  <c r="AB20" i="1"/>
  <c r="Z20" i="1"/>
  <c r="R20" i="1"/>
  <c r="N20" i="1"/>
  <c r="AY19" i="1"/>
  <c r="AW19" i="1"/>
  <c r="AT19" i="1"/>
  <c r="AS19" i="1"/>
  <c r="AM19" i="1"/>
  <c r="AK19" i="1"/>
  <c r="AB19" i="1"/>
  <c r="Z19" i="1"/>
  <c r="R19" i="1"/>
  <c r="P19" i="1"/>
  <c r="N19" i="1"/>
  <c r="AY18" i="1"/>
  <c r="AW18" i="1"/>
  <c r="AT18" i="1"/>
  <c r="AS18" i="1"/>
  <c r="AM18" i="1"/>
  <c r="AK18" i="1"/>
  <c r="AB18" i="1"/>
  <c r="Z18" i="1"/>
  <c r="R18" i="1"/>
  <c r="P18" i="1"/>
  <c r="N18" i="1"/>
  <c r="AY17" i="1"/>
  <c r="AW17" i="1"/>
  <c r="AT17" i="1"/>
  <c r="AS17" i="1"/>
  <c r="AM17" i="1"/>
  <c r="AK17" i="1"/>
  <c r="AB17" i="1"/>
  <c r="Z17" i="1"/>
  <c r="R17" i="1"/>
  <c r="N17" i="1"/>
  <c r="AY16" i="1"/>
  <c r="AW16" i="1"/>
  <c r="AT16" i="1"/>
  <c r="AS16" i="1"/>
  <c r="AM16" i="1"/>
  <c r="AK16" i="1"/>
  <c r="AB16" i="1"/>
  <c r="Z16" i="1"/>
  <c r="R16" i="1"/>
  <c r="N16" i="1"/>
  <c r="AY15" i="1"/>
  <c r="AW15" i="1"/>
  <c r="AT15" i="1"/>
  <c r="AS15" i="1"/>
  <c r="AM15" i="1"/>
  <c r="AK15" i="1"/>
  <c r="AB15" i="1"/>
  <c r="Z15" i="1"/>
  <c r="R15" i="1"/>
  <c r="N15" i="1"/>
  <c r="AY14" i="1"/>
  <c r="AW14" i="1"/>
  <c r="AT14" i="1"/>
  <c r="AS14" i="1"/>
  <c r="AM14" i="1"/>
  <c r="AK14" i="1"/>
  <c r="AB14" i="1"/>
  <c r="Z14" i="1"/>
  <c r="R14" i="1"/>
  <c r="N14" i="1"/>
  <c r="AY13" i="1"/>
  <c r="AW13" i="1"/>
  <c r="AT13" i="1"/>
  <c r="AS13" i="1"/>
  <c r="AM13" i="1"/>
  <c r="AK13" i="1"/>
  <c r="AB13" i="1"/>
  <c r="Z13" i="1"/>
  <c r="R13" i="1"/>
  <c r="N13" i="1"/>
  <c r="AY12" i="1"/>
  <c r="AW12" i="1"/>
  <c r="AT12" i="1"/>
  <c r="AS12" i="1"/>
  <c r="AM12" i="1"/>
  <c r="AK12" i="1"/>
  <c r="AB12" i="1"/>
  <c r="Z12" i="1"/>
  <c r="R12" i="1"/>
  <c r="N12" i="1"/>
  <c r="AY11" i="1"/>
  <c r="AW11" i="1"/>
  <c r="AT11" i="1"/>
  <c r="AS11" i="1"/>
  <c r="AM11" i="1"/>
  <c r="AK11" i="1"/>
  <c r="AB11" i="1"/>
  <c r="Z11" i="1"/>
  <c r="R11" i="1"/>
  <c r="N11" i="1"/>
  <c r="AY10" i="1"/>
  <c r="AW10" i="1"/>
  <c r="AT10" i="1"/>
  <c r="AS10" i="1"/>
  <c r="AM10" i="1"/>
  <c r="AK10" i="1"/>
  <c r="AB10" i="1"/>
  <c r="Z10" i="1"/>
  <c r="R10" i="1"/>
  <c r="N10" i="1"/>
  <c r="AX9" i="1"/>
  <c r="AW9" i="1"/>
  <c r="AT9" i="1"/>
  <c r="AS9" i="1"/>
  <c r="AM9" i="1"/>
  <c r="AK9" i="1"/>
  <c r="AB9" i="1"/>
  <c r="Z9" i="1"/>
  <c r="R9" i="1"/>
  <c r="P9" i="1"/>
  <c r="N9" i="1"/>
  <c r="AY8" i="1"/>
  <c r="AW8" i="1"/>
  <c r="AT8" i="1"/>
  <c r="AS8" i="1"/>
  <c r="AM8" i="1"/>
  <c r="AK8" i="1"/>
  <c r="AB8" i="1"/>
  <c r="Z8" i="1"/>
  <c r="R8" i="1"/>
  <c r="N8" i="1"/>
</calcChain>
</file>

<file path=xl/sharedStrings.xml><?xml version="1.0" encoding="utf-8"?>
<sst xmlns="http://schemas.openxmlformats.org/spreadsheetml/2006/main" count="151" uniqueCount="108">
  <si>
    <t>BAÛNG THANH TOAÙN LÖÔNG THAÙNG   05 NAÊM  2021</t>
  </si>
  <si>
    <t>(PIECE RATE PAYROLL FOR THE MONTH OF 05-2021)</t>
  </si>
  <si>
    <t>Maõ</t>
  </si>
  <si>
    <t>STT
(No.)</t>
  </si>
  <si>
    <t>MSNV
(Code)</t>
  </si>
  <si>
    <t>HOÏ VAØ TEÂN
(Name)</t>
  </si>
  <si>
    <t>Giôùi tính
(Sex)</t>
  </si>
  <si>
    <t>BOÄ PHAÄN
(Dept.)</t>
  </si>
  <si>
    <t>CHÖÙC VUÏ
(Positions)</t>
  </si>
  <si>
    <t>NGAØY VAØO
(Hiring date)</t>
  </si>
  <si>
    <t>LÖÔNG CB
(Basic salary)</t>
  </si>
  <si>
    <t>NC
(Work-ing day)</t>
  </si>
  <si>
    <t>GC
(Work-ing hour)</t>
  </si>
  <si>
    <t>LSP
(Piece-rate salary)</t>
  </si>
  <si>
    <t>CÑ Phaùt sinh
(Other)</t>
  </si>
  <si>
    <t>COÄNG
(Total piece-rate salary)</t>
  </si>
  <si>
    <t>PHEÙP
(Leave day)</t>
  </si>
  <si>
    <t>TIEÀN PHEÙP
(Amount)</t>
  </si>
  <si>
    <t>TC THÖÔØNG
(Overtime hour 50%)</t>
  </si>
  <si>
    <t>TIEÀN TC THÖÔØNG
(Amount)</t>
  </si>
  <si>
    <t>TC ÑEÂM
(Overtime hour 100%)</t>
  </si>
  <si>
    <t>TIEÀN TC ÑEÂM
(Amount)</t>
  </si>
  <si>
    <t>LAØM ÑEÂM
(Overtime hour 30%)</t>
  </si>
  <si>
    <t>TIEÀN LAØM ÑEÂM
(Amount)</t>
  </si>
  <si>
    <t>TC CN
(Overtime hour 100%)</t>
  </si>
  <si>
    <t>TIEÀN TC CN
(Amount)</t>
  </si>
  <si>
    <t>VIEÄC RIEÂNG +CUÙP ÑIEÄN+ CT + KEÁT HOÂN + HEÁT HAØNG
(Electricity)</t>
  </si>
  <si>
    <t>TIEÀN LÖÔNG VIEÄC RIEÂNG +CUÙP ÑIEÄN+ CT + KEÁT HOÂN + HEÁT HAØNG
(Amount)</t>
  </si>
  <si>
    <t>LEÃ TEÁT
(Leave)</t>
  </si>
  <si>
    <t>TIEÀN LEÃ TEÁT
(Amount)</t>
  </si>
  <si>
    <t>CÑ NÖÕ
(Women's regime)</t>
  </si>
  <si>
    <t>TIEÀN CÑ NÖÕ
(Amount)</t>
  </si>
  <si>
    <t>ÑIEÅM CC
(Attendance allowance)</t>
  </si>
  <si>
    <t>HOÃ TRÔÏ NHAØ ÔÛ
(Housing money)</t>
  </si>
  <si>
    <t>HOÃ TRÔÏ ÑIEÄN THOAÏI
(Telephone fee)</t>
  </si>
  <si>
    <t>HOÃ TRÔÏ XAÊNG XE
(Petrol money)</t>
  </si>
  <si>
    <t>HOÃ TRÔÏ NUOÂI CON NHOÛ
(Allowances for children)</t>
  </si>
  <si>
    <t>TIEÀN NGUYEÄT SAN
(Woman money)</t>
  </si>
  <si>
    <t>BUØ LÖÔNG
(Salary support)</t>
  </si>
  <si>
    <t>THANH TOAN KHAÙC
(Other payment)</t>
  </si>
  <si>
    <t>TOÅNG THANH TOAÙN
(Total payment)</t>
  </si>
  <si>
    <t>BHXH+BHYT+BHTN
(Social + health + jobless insurance)</t>
  </si>
  <si>
    <t>THUEÁ TNCN
(Payable of PIT)</t>
  </si>
  <si>
    <t>CÑ PHÍ
(Trade Union Fee)</t>
  </si>
  <si>
    <t>TAÏM ÖÙNG
Advance</t>
  </si>
  <si>
    <t>KHAÁU TRÖØ KHAÙC
(Other deduction)</t>
  </si>
  <si>
    <t>TOÅNG KHAÁU TRÖØ
(Total deduction)</t>
  </si>
  <si>
    <t>TOÅNG NHAÄN CUOÁI THAÙNG
(Total received)</t>
  </si>
  <si>
    <t>NGAØY PHEÙP TOÀN
(Leave day exist)</t>
  </si>
  <si>
    <t>LÖÔNG PHEÙP TOÀN
(Amount)</t>
  </si>
  <si>
    <t>THÖÏC LÓNH
(Salary)</t>
  </si>
  <si>
    <t>TIEÀN MAËT
(Cash)</t>
  </si>
  <si>
    <t>ATM
(ATM card)</t>
  </si>
  <si>
    <t>KYÙ NHAÄN
(Signature)</t>
  </si>
  <si>
    <t>0400</t>
  </si>
  <si>
    <t>IR1-0400</t>
  </si>
  <si>
    <t>TRÖÔNG THÒ BÍCH HOÀNG</t>
  </si>
  <si>
    <t>Nöõ</t>
  </si>
  <si>
    <t>C. 01</t>
  </si>
  <si>
    <t>CN - MAY</t>
  </si>
  <si>
    <t>1543</t>
  </si>
  <si>
    <t>IR1-1543</t>
  </si>
  <si>
    <t>NGUYEÃN HOAØNG DUY</t>
  </si>
  <si>
    <t>Nam</t>
  </si>
  <si>
    <t>CN - UÛI</t>
  </si>
  <si>
    <t>0033</t>
  </si>
  <si>
    <t>S1-0033</t>
  </si>
  <si>
    <t>TRÖÔNG THUÏY NGOÏC DIEÄU</t>
  </si>
  <si>
    <t>0086</t>
  </si>
  <si>
    <t>S1-0086</t>
  </si>
  <si>
    <t>DÖÔNG THÒ MYÕ HAÏNH</t>
  </si>
  <si>
    <t>0109</t>
  </si>
  <si>
    <t>S1-0109</t>
  </si>
  <si>
    <t>PHUØNG THÒ NGOÏC HIEÀN</t>
  </si>
  <si>
    <t>0118</t>
  </si>
  <si>
    <t>S1-0118</t>
  </si>
  <si>
    <t>LEÂ THÒ CAÅM LINH</t>
  </si>
  <si>
    <t>0124</t>
  </si>
  <si>
    <t>S1-0124</t>
  </si>
  <si>
    <t>NGUYEÃN THÒ HOA</t>
  </si>
  <si>
    <t>0125</t>
  </si>
  <si>
    <t>S1-0125</t>
  </si>
  <si>
    <t>TRÖÔNG THÒ LEÄ PHÖÔNG</t>
  </si>
  <si>
    <t>0225</t>
  </si>
  <si>
    <t>S1-0225</t>
  </si>
  <si>
    <t>NGUYEÃN THÒ NGOÏC LINH</t>
  </si>
  <si>
    <t>0256</t>
  </si>
  <si>
    <t>S1-0256</t>
  </si>
  <si>
    <t>TRAÀN THÒ HÖÔØNG</t>
  </si>
  <si>
    <t>0332</t>
  </si>
  <si>
    <t>S1-0332</t>
  </si>
  <si>
    <t>LEÂ THAØNH DUÕNG</t>
  </si>
  <si>
    <t>1066</t>
  </si>
  <si>
    <t>S1-1066</t>
  </si>
  <si>
    <t>HUYØNH THÒ NGOÏC TRAÂN</t>
  </si>
  <si>
    <t>1502</t>
  </si>
  <si>
    <t>S1-1502</t>
  </si>
  <si>
    <t>HUYØNH THÒ NGOÏC HAØ</t>
  </si>
  <si>
    <t>1527</t>
  </si>
  <si>
    <t>S1-1527</t>
  </si>
  <si>
    <t>LEÂ THÒ KIM THOA</t>
  </si>
  <si>
    <t>1530</t>
  </si>
  <si>
    <t>S1-1530</t>
  </si>
  <si>
    <t>LEÂ THÒ MINH NGOAN</t>
  </si>
  <si>
    <t>1545</t>
  </si>
  <si>
    <t>S1-1545</t>
  </si>
  <si>
    <t>LEÂ THÒ MOÄNG ÑIEÄP</t>
  </si>
  <si>
    <t>Toång coäng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</si>
</sst>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;\(#,###\);\ ;\ "/>
    <numFmt numFmtId="165" formatCode="#,###.0;\(#,###.0\);\ ;\ 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VNI-Helve-Condense"/>
    </font>
    <font>
      <b/>
      <sz val="8"/>
      <color rgb="FF0000FF"/>
      <name val="VNI-Helve-Condense"/>
    </font>
    <font>
      <b/>
      <sz val="8"/>
      <color rgb="FFFF0000"/>
      <name val="VNI-Helve-Condense"/>
    </font>
    <font>
      <sz val="8"/>
      <color theme="1"/>
      <name val="VNI-Times"/>
    </font>
    <font>
      <b/>
      <sz val="8"/>
      <color rgb="FF0000FF"/>
      <name val="VNI-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/>
    <xf numFmtId="0" fontId="5" fillId="0" borderId="2" xfId="0" applyFont="1" applyBorder="1"/>
    <xf numFmtId="14" fontId="5" fillId="0" borderId="2" xfId="0" applyNumberFormat="1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0" fontId="6" fillId="0" borderId="2" xfId="0" applyFont="1" applyBorder="1"/>
    <xf numFmtId="14" fontId="6" fillId="0" borderId="2" xfId="0" applyNumberFormat="1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tabSelected="1" topLeftCell="A4" workbookViewId="0"/>
  </sheetViews>
  <sheetFormatPr defaultRowHeight="15" x14ac:dyDescent="0.25"/>
  <cols>
    <col min="1" max="2" width="5.7109375" customWidth="1"/>
    <col min="4" max="4" width="16.28515625" customWidth="1"/>
    <col min="5" max="5" width="6.7109375" customWidth="1"/>
    <col min="6" max="13" width="9.7109375" customWidth="1"/>
    <col min="14" max="14" width="10.7109375" customWidth="1"/>
    <col min="15" max="15" width="5.7109375" customWidth="1"/>
    <col min="16" max="26" width="9.7109375" customWidth="1"/>
    <col min="27" max="27" width="5.7109375" customWidth="1"/>
    <col min="28" max="28" width="9.7109375" customWidth="1"/>
    <col min="29" max="29" width="5.7109375" customWidth="1"/>
    <col min="30" max="30" width="9.7109375" customWidth="1"/>
    <col min="31" max="31" width="5.7109375" customWidth="1"/>
    <col min="35" max="36" width="8.7109375" customWidth="1"/>
    <col min="37" max="41" width="9.7109375" customWidth="1"/>
    <col min="43" max="51" width="9.7109375" customWidth="1"/>
  </cols>
  <sheetData>
    <row r="1" spans="1:52" ht="15.75" x14ac:dyDescent="0.3">
      <c r="C1" s="1"/>
    </row>
    <row r="2" spans="1:52" ht="15.75" x14ac:dyDescent="0.3">
      <c r="C2" s="1"/>
    </row>
    <row r="3" spans="1:52" ht="33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52" ht="3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6" spans="1:52" ht="99.7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  <c r="AL6" s="3" t="s">
        <v>39</v>
      </c>
      <c r="AM6" s="3" t="s">
        <v>40</v>
      </c>
      <c r="AN6" s="3" t="s">
        <v>41</v>
      </c>
      <c r="AO6" s="3" t="s">
        <v>42</v>
      </c>
      <c r="AP6" s="3" t="s">
        <v>43</v>
      </c>
      <c r="AQ6" s="3" t="s">
        <v>44</v>
      </c>
      <c r="AR6" s="3" t="s">
        <v>45</v>
      </c>
      <c r="AS6" s="3" t="s">
        <v>46</v>
      </c>
      <c r="AT6" s="3" t="s">
        <v>47</v>
      </c>
      <c r="AU6" s="3" t="s">
        <v>48</v>
      </c>
      <c r="AV6" s="3" t="s">
        <v>49</v>
      </c>
      <c r="AW6" s="3" t="s">
        <v>50</v>
      </c>
      <c r="AX6" s="3" t="s">
        <v>51</v>
      </c>
      <c r="AY6" s="3" t="s">
        <v>52</v>
      </c>
      <c r="AZ6" s="3" t="s">
        <v>53</v>
      </c>
    </row>
    <row r="7" spans="1:52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  <c r="V7" s="4">
        <v>22</v>
      </c>
      <c r="W7" s="4">
        <v>23</v>
      </c>
      <c r="X7" s="4">
        <v>24</v>
      </c>
      <c r="Y7" s="4">
        <v>25</v>
      </c>
      <c r="Z7" s="4">
        <v>26</v>
      </c>
      <c r="AA7" s="4">
        <v>27</v>
      </c>
      <c r="AB7" s="4">
        <v>28</v>
      </c>
      <c r="AC7" s="4">
        <v>29</v>
      </c>
      <c r="AD7" s="4">
        <v>30</v>
      </c>
      <c r="AE7" s="4">
        <v>31</v>
      </c>
      <c r="AF7" s="4">
        <v>32</v>
      </c>
      <c r="AG7" s="4">
        <v>33</v>
      </c>
      <c r="AH7" s="4">
        <v>34</v>
      </c>
      <c r="AI7" s="4">
        <v>35</v>
      </c>
      <c r="AJ7" s="4">
        <v>36</v>
      </c>
      <c r="AK7" s="4">
        <v>37</v>
      </c>
      <c r="AL7" s="4">
        <v>38</v>
      </c>
      <c r="AM7" s="4">
        <v>39</v>
      </c>
      <c r="AN7" s="4">
        <v>40</v>
      </c>
      <c r="AO7" s="4">
        <v>41</v>
      </c>
      <c r="AP7" s="4">
        <v>42</v>
      </c>
      <c r="AQ7" s="4">
        <v>43</v>
      </c>
      <c r="AR7" s="4">
        <v>44</v>
      </c>
      <c r="AS7" s="4">
        <v>45</v>
      </c>
      <c r="AT7" s="4">
        <v>46</v>
      </c>
      <c r="AU7" s="4">
        <v>47</v>
      </c>
      <c r="AV7" s="4">
        <v>48</v>
      </c>
      <c r="AW7" s="4">
        <v>49</v>
      </c>
      <c r="AX7" s="4">
        <v>50</v>
      </c>
      <c r="AY7" s="4">
        <v>51</v>
      </c>
      <c r="AZ7" s="4">
        <v>52</v>
      </c>
    </row>
    <row r="8" spans="1:52" x14ac:dyDescent="0.25">
      <c r="A8" s="5" t="s">
        <v>54</v>
      </c>
      <c r="B8" s="6">
        <v>1</v>
      </c>
      <c r="C8" s="6" t="s">
        <v>55</v>
      </c>
      <c r="D8" s="6" t="s">
        <v>56</v>
      </c>
      <c r="E8" s="6" t="s">
        <v>57</v>
      </c>
      <c r="F8" s="6" t="s">
        <v>58</v>
      </c>
      <c r="G8" s="6" t="s">
        <v>59</v>
      </c>
      <c r="H8" s="7">
        <v>41694</v>
      </c>
      <c r="I8" s="8">
        <v>4404120</v>
      </c>
      <c r="J8" s="9">
        <v>24</v>
      </c>
      <c r="K8" s="6">
        <v>192</v>
      </c>
      <c r="L8" s="8">
        <v>5431267</v>
      </c>
      <c r="M8" s="8">
        <v>0</v>
      </c>
      <c r="N8" s="8">
        <f>SUM(L8:M8)</f>
        <v>5431267</v>
      </c>
      <c r="O8" s="6">
        <v>0</v>
      </c>
      <c r="P8" s="8">
        <v>0</v>
      </c>
      <c r="Q8" s="9">
        <v>25</v>
      </c>
      <c r="R8" s="8">
        <f>ROUND(N8/(IF(K8&gt;208,208,K8)+Q8+S8+U8+W8)*50%*Q8,0)</f>
        <v>312861</v>
      </c>
      <c r="S8" s="9">
        <v>0</v>
      </c>
      <c r="T8" s="8">
        <v>0</v>
      </c>
      <c r="U8" s="6">
        <v>0</v>
      </c>
      <c r="V8" s="8">
        <v>0</v>
      </c>
      <c r="W8" s="9">
        <v>0</v>
      </c>
      <c r="X8" s="8">
        <v>0</v>
      </c>
      <c r="Y8" s="6">
        <v>1</v>
      </c>
      <c r="Z8" s="8">
        <f>I8/26*Y8</f>
        <v>169389.23076923078</v>
      </c>
      <c r="AA8" s="9">
        <v>1</v>
      </c>
      <c r="AB8" s="8">
        <f>I8/26*AA8</f>
        <v>169389.23076923078</v>
      </c>
      <c r="AC8" s="9">
        <v>0</v>
      </c>
      <c r="AD8" s="8">
        <v>0</v>
      </c>
      <c r="AE8" s="6">
        <v>14</v>
      </c>
      <c r="AF8" s="8">
        <v>300000</v>
      </c>
      <c r="AG8" s="8">
        <v>276923</v>
      </c>
      <c r="AH8" s="8">
        <v>192308</v>
      </c>
      <c r="AI8" s="8"/>
      <c r="AJ8" s="8">
        <v>31760</v>
      </c>
      <c r="AK8" s="8">
        <f>IF(((4404120/(208))*(J8*8+O8*8+AA8*8+Q8*1.5))&gt;(N8+P8+R8+AB8),(4404120/(208))*(J8*8+AA8*8+O8*8+Q8*1.5)-(N8+P8+R8+AB8),0)</f>
        <v>0</v>
      </c>
      <c r="AL8" s="8">
        <v>0</v>
      </c>
      <c r="AM8" s="8">
        <f>ROUND(N8+P8+R8+T8+V8+X8+Z8+AB8+AD8+SUM(AF8:AL8),0)</f>
        <v>6883897</v>
      </c>
      <c r="AN8" s="8">
        <v>462433</v>
      </c>
      <c r="AO8" s="8"/>
      <c r="AP8" s="8">
        <v>44041</v>
      </c>
      <c r="AQ8" s="8">
        <v>0</v>
      </c>
      <c r="AR8" s="8">
        <v>0</v>
      </c>
      <c r="AS8" s="8">
        <f>ROUND(SUM(AN8:AR8),0)</f>
        <v>506474</v>
      </c>
      <c r="AT8" s="8">
        <f>AM8-AS8</f>
        <v>6377423</v>
      </c>
      <c r="AU8" s="9">
        <v>0</v>
      </c>
      <c r="AV8" s="8">
        <v>0</v>
      </c>
      <c r="AW8" s="8">
        <f>AT8+AV8</f>
        <v>6377423</v>
      </c>
      <c r="AX8" s="8">
        <v>0</v>
      </c>
      <c r="AY8" s="8">
        <f>AW8-IF(AX8&gt;0,AX8,0)</f>
        <v>6377423</v>
      </c>
      <c r="AZ8" s="6"/>
    </row>
    <row r="9" spans="1:52" x14ac:dyDescent="0.25">
      <c r="A9" s="5" t="s">
        <v>60</v>
      </c>
      <c r="B9" s="6">
        <v>2</v>
      </c>
      <c r="C9" s="6" t="s">
        <v>61</v>
      </c>
      <c r="D9" s="6" t="s">
        <v>62</v>
      </c>
      <c r="E9" s="6" t="s">
        <v>63</v>
      </c>
      <c r="F9" s="6" t="s">
        <v>58</v>
      </c>
      <c r="G9" s="6" t="s">
        <v>64</v>
      </c>
      <c r="H9" s="7">
        <v>44277</v>
      </c>
      <c r="I9" s="8">
        <v>4404120</v>
      </c>
      <c r="J9" s="9">
        <v>23.5</v>
      </c>
      <c r="K9" s="6">
        <v>188</v>
      </c>
      <c r="L9" s="8">
        <v>3223842</v>
      </c>
      <c r="M9" s="8">
        <v>0</v>
      </c>
      <c r="N9" s="8">
        <f>SUM(L9:M9)</f>
        <v>3223842</v>
      </c>
      <c r="O9" s="6">
        <v>0.5</v>
      </c>
      <c r="P9" s="8">
        <f>I9/26*O9</f>
        <v>84694.61538461539</v>
      </c>
      <c r="Q9" s="9">
        <v>25</v>
      </c>
      <c r="R9" s="8">
        <f>ROUND(N9/(IF(K9&gt;208,208,K9)+Q9+S9+U9+W9)*50%*Q9,0)</f>
        <v>189193</v>
      </c>
      <c r="S9" s="9">
        <v>0</v>
      </c>
      <c r="T9" s="8">
        <v>0</v>
      </c>
      <c r="U9" s="6">
        <v>0</v>
      </c>
      <c r="V9" s="8">
        <v>0</v>
      </c>
      <c r="W9" s="9">
        <v>0</v>
      </c>
      <c r="X9" s="8">
        <v>0</v>
      </c>
      <c r="Y9" s="6">
        <v>1</v>
      </c>
      <c r="Z9" s="8">
        <f>I9/26*Y9</f>
        <v>169389.23076923078</v>
      </c>
      <c r="AA9" s="9">
        <v>1</v>
      </c>
      <c r="AB9" s="8">
        <f>I9/26*AA9</f>
        <v>169389.23076923078</v>
      </c>
      <c r="AC9" s="9">
        <v>0</v>
      </c>
      <c r="AD9" s="8">
        <v>0</v>
      </c>
      <c r="AE9" s="6">
        <v>14</v>
      </c>
      <c r="AF9" s="8">
        <v>0</v>
      </c>
      <c r="AG9" s="8">
        <v>0</v>
      </c>
      <c r="AH9" s="8">
        <v>0</v>
      </c>
      <c r="AI9" s="8"/>
      <c r="AJ9" s="8"/>
      <c r="AK9" s="8">
        <f>IF(((4404120/(208))*(J9*8+O9*8+AA9*8+Q9*1.5))&gt;(N9+P9+R9+AB9),(4404120/(208))*(J9*8+AA9*8+O9*8+Q9*1.5)-(N9+P9+R9+AB9),0)</f>
        <v>1361623.9423076925</v>
      </c>
      <c r="AL9" s="8">
        <v>0</v>
      </c>
      <c r="AM9" s="8">
        <f>ROUND(N9+P9+R9+T9+V9+X9+Z9+AB9+AD9+SUM(AF9:AL9),0)</f>
        <v>5198132</v>
      </c>
      <c r="AN9" s="8">
        <v>462433</v>
      </c>
      <c r="AO9" s="8"/>
      <c r="AP9" s="8">
        <v>44041</v>
      </c>
      <c r="AQ9" s="8">
        <v>0</v>
      </c>
      <c r="AR9" s="8">
        <v>0</v>
      </c>
      <c r="AS9" s="8">
        <f>ROUND(SUM(AN9:AR9),0)</f>
        <v>506474</v>
      </c>
      <c r="AT9" s="8">
        <f>AM9-AS9</f>
        <v>4691658</v>
      </c>
      <c r="AU9" s="9">
        <v>0</v>
      </c>
      <c r="AV9" s="8">
        <v>0</v>
      </c>
      <c r="AW9" s="8">
        <f>AT9+AV9</f>
        <v>4691658</v>
      </c>
      <c r="AX9" s="8">
        <f>AW9</f>
        <v>4691658</v>
      </c>
      <c r="AY9" s="8">
        <v>0</v>
      </c>
      <c r="AZ9" s="6"/>
    </row>
    <row r="10" spans="1:52" x14ac:dyDescent="0.25">
      <c r="A10" s="5" t="s">
        <v>65</v>
      </c>
      <c r="B10" s="6">
        <v>3</v>
      </c>
      <c r="C10" s="6" t="s">
        <v>66</v>
      </c>
      <c r="D10" s="6" t="s">
        <v>67</v>
      </c>
      <c r="E10" s="6" t="s">
        <v>57</v>
      </c>
      <c r="F10" s="6" t="s">
        <v>58</v>
      </c>
      <c r="G10" s="6" t="s">
        <v>59</v>
      </c>
      <c r="H10" s="7">
        <v>33390</v>
      </c>
      <c r="I10" s="8">
        <v>5673651.7088984</v>
      </c>
      <c r="J10" s="9">
        <v>24</v>
      </c>
      <c r="K10" s="6">
        <v>192</v>
      </c>
      <c r="L10" s="8">
        <v>3400020</v>
      </c>
      <c r="M10" s="8">
        <v>0</v>
      </c>
      <c r="N10" s="8">
        <f>SUM(L10:M10)</f>
        <v>3400020</v>
      </c>
      <c r="O10" s="6">
        <v>0</v>
      </c>
      <c r="P10" s="8">
        <v>0</v>
      </c>
      <c r="Q10" s="9">
        <v>25</v>
      </c>
      <c r="R10" s="8">
        <f>ROUND(N10/(IF(K10&gt;208,208,K10)+Q10+S10+U10+W10)*50%*Q10,0)</f>
        <v>195854</v>
      </c>
      <c r="S10" s="9">
        <v>0</v>
      </c>
      <c r="T10" s="8">
        <v>0</v>
      </c>
      <c r="U10" s="6">
        <v>0</v>
      </c>
      <c r="V10" s="8">
        <v>0</v>
      </c>
      <c r="W10" s="9">
        <v>0</v>
      </c>
      <c r="X10" s="8">
        <v>0</v>
      </c>
      <c r="Y10" s="6">
        <v>1</v>
      </c>
      <c r="Z10" s="8">
        <f>I10/26*Y10</f>
        <v>218217.37341916922</v>
      </c>
      <c r="AA10" s="9">
        <v>1</v>
      </c>
      <c r="AB10" s="8">
        <f>I10/26*AA10</f>
        <v>218217.37341916922</v>
      </c>
      <c r="AC10" s="9">
        <v>0</v>
      </c>
      <c r="AD10" s="8">
        <v>0</v>
      </c>
      <c r="AE10" s="6">
        <v>14</v>
      </c>
      <c r="AF10" s="8">
        <v>0</v>
      </c>
      <c r="AG10" s="8">
        <v>276923</v>
      </c>
      <c r="AH10" s="8">
        <v>0</v>
      </c>
      <c r="AI10" s="8"/>
      <c r="AJ10" s="8">
        <v>40916</v>
      </c>
      <c r="AK10" s="8">
        <f>IF(((4404120/(208))*(J10*8+O10*8+AA10*8+Q10*1.5))&gt;(N10+P10+R10+AB10),(4404120/(208))*(J10*8+AA10*8+O10*8+Q10*1.5)-(N10+P10+R10+AB10),0)</f>
        <v>1214651.4150423696</v>
      </c>
      <c r="AL10" s="8">
        <v>0</v>
      </c>
      <c r="AM10" s="8">
        <f>ROUND(N10+P10+R10+T10+V10+X10+Z10+AB10+AD10+SUM(AF10:AL10),0)</f>
        <v>5564799</v>
      </c>
      <c r="AN10" s="8">
        <v>595734</v>
      </c>
      <c r="AO10" s="8"/>
      <c r="AP10" s="8">
        <v>56737</v>
      </c>
      <c r="AQ10" s="8">
        <v>0</v>
      </c>
      <c r="AR10" s="8">
        <v>0</v>
      </c>
      <c r="AS10" s="8">
        <f>ROUND(SUM(AN10:AR10),0)</f>
        <v>652471</v>
      </c>
      <c r="AT10" s="8">
        <f>AM10-AS10</f>
        <v>4912328</v>
      </c>
      <c r="AU10" s="9">
        <v>0</v>
      </c>
      <c r="AV10" s="8">
        <v>0</v>
      </c>
      <c r="AW10" s="8">
        <f>AT10+AV10</f>
        <v>4912328</v>
      </c>
      <c r="AX10" s="8">
        <v>0</v>
      </c>
      <c r="AY10" s="8">
        <f>AW10-IF(AX10&gt;0,AX10,0)</f>
        <v>4912328</v>
      </c>
      <c r="AZ10" s="6"/>
    </row>
    <row r="11" spans="1:52" x14ac:dyDescent="0.25">
      <c r="A11" s="5" t="s">
        <v>68</v>
      </c>
      <c r="B11" s="6">
        <v>4</v>
      </c>
      <c r="C11" s="6" t="s">
        <v>69</v>
      </c>
      <c r="D11" s="6" t="s">
        <v>70</v>
      </c>
      <c r="E11" s="6" t="s">
        <v>57</v>
      </c>
      <c r="F11" s="6" t="s">
        <v>58</v>
      </c>
      <c r="G11" s="6" t="s">
        <v>59</v>
      </c>
      <c r="H11" s="7">
        <v>36739</v>
      </c>
      <c r="I11" s="8">
        <v>4404120</v>
      </c>
      <c r="J11" s="9">
        <v>24</v>
      </c>
      <c r="K11" s="6">
        <v>192</v>
      </c>
      <c r="L11" s="8">
        <v>3016335</v>
      </c>
      <c r="M11" s="8">
        <v>0</v>
      </c>
      <c r="N11" s="8">
        <f>SUM(L11:M11)</f>
        <v>3016335</v>
      </c>
      <c r="O11" s="6">
        <v>0</v>
      </c>
      <c r="P11" s="8">
        <v>0</v>
      </c>
      <c r="Q11" s="9">
        <v>25</v>
      </c>
      <c r="R11" s="8">
        <f>ROUND(N11/(IF(K11&gt;208,208,K11)+Q11+S11+U11+W11)*50%*Q11,0)</f>
        <v>173752</v>
      </c>
      <c r="S11" s="9">
        <v>0</v>
      </c>
      <c r="T11" s="8">
        <v>0</v>
      </c>
      <c r="U11" s="6">
        <v>0</v>
      </c>
      <c r="V11" s="8">
        <v>0</v>
      </c>
      <c r="W11" s="9">
        <v>0</v>
      </c>
      <c r="X11" s="8">
        <v>0</v>
      </c>
      <c r="Y11" s="6">
        <v>1</v>
      </c>
      <c r="Z11" s="8">
        <f>I11/26*Y11</f>
        <v>169389.23076923078</v>
      </c>
      <c r="AA11" s="9">
        <v>1</v>
      </c>
      <c r="AB11" s="8">
        <f>I11/26*AA11</f>
        <v>169389.23076923078</v>
      </c>
      <c r="AC11" s="9">
        <v>0</v>
      </c>
      <c r="AD11" s="8">
        <v>0</v>
      </c>
      <c r="AE11" s="6">
        <v>14</v>
      </c>
      <c r="AF11" s="8">
        <v>0</v>
      </c>
      <c r="AG11" s="8">
        <v>276923</v>
      </c>
      <c r="AH11" s="8">
        <v>0</v>
      </c>
      <c r="AI11" s="8"/>
      <c r="AJ11" s="8">
        <v>31760</v>
      </c>
      <c r="AK11" s="8">
        <f>IF(((4404120/(208))*(J11*8+O11*8+AA11*8+Q11*1.5))&gt;(N11+P11+R11+AB11),(4404120/(208))*(J11*8+AA11*8+O11*8+Q11*1.5)-(N11+P11+R11+AB11),0)</f>
        <v>1669266.557692308</v>
      </c>
      <c r="AL11" s="8">
        <v>0</v>
      </c>
      <c r="AM11" s="8">
        <f>ROUND(N11+P11+R11+T11+V11+X11+Z11+AB11+AD11+SUM(AF11:AL11),0)</f>
        <v>5506815</v>
      </c>
      <c r="AN11" s="8">
        <v>462433</v>
      </c>
      <c r="AO11" s="8"/>
      <c r="AP11" s="8">
        <v>44041</v>
      </c>
      <c r="AQ11" s="8">
        <v>0</v>
      </c>
      <c r="AR11" s="8">
        <v>0</v>
      </c>
      <c r="AS11" s="8">
        <f>ROUND(SUM(AN11:AR11),0)</f>
        <v>506474</v>
      </c>
      <c r="AT11" s="8">
        <f>AM11-AS11</f>
        <v>5000341</v>
      </c>
      <c r="AU11" s="9">
        <v>0</v>
      </c>
      <c r="AV11" s="8">
        <v>0</v>
      </c>
      <c r="AW11" s="8">
        <f>AT11+AV11</f>
        <v>5000341</v>
      </c>
      <c r="AX11" s="8">
        <v>0</v>
      </c>
      <c r="AY11" s="8">
        <f>AW11-IF(AX11&gt;0,AX11,0)</f>
        <v>5000341</v>
      </c>
      <c r="AZ11" s="6"/>
    </row>
    <row r="12" spans="1:52" x14ac:dyDescent="0.25">
      <c r="A12" s="5" t="s">
        <v>71</v>
      </c>
      <c r="B12" s="6">
        <v>5</v>
      </c>
      <c r="C12" s="6" t="s">
        <v>72</v>
      </c>
      <c r="D12" s="6" t="s">
        <v>73</v>
      </c>
      <c r="E12" s="6" t="s">
        <v>57</v>
      </c>
      <c r="F12" s="6" t="s">
        <v>58</v>
      </c>
      <c r="G12" s="6" t="s">
        <v>59</v>
      </c>
      <c r="H12" s="7">
        <v>37712</v>
      </c>
      <c r="I12" s="8">
        <v>4404120</v>
      </c>
      <c r="J12" s="9">
        <v>24</v>
      </c>
      <c r="K12" s="6">
        <v>192</v>
      </c>
      <c r="L12" s="8">
        <v>3805248</v>
      </c>
      <c r="M12" s="8">
        <v>0</v>
      </c>
      <c r="N12" s="8">
        <f>SUM(L12:M12)</f>
        <v>3805248</v>
      </c>
      <c r="O12" s="6">
        <v>0</v>
      </c>
      <c r="P12" s="8">
        <v>0</v>
      </c>
      <c r="Q12" s="9">
        <v>25</v>
      </c>
      <c r="R12" s="8">
        <f>ROUND(N12/(IF(K12&gt;208,208,K12)+Q12+S12+U12+W12)*50%*Q12,0)</f>
        <v>219196</v>
      </c>
      <c r="S12" s="9">
        <v>0</v>
      </c>
      <c r="T12" s="8">
        <v>0</v>
      </c>
      <c r="U12" s="6">
        <v>0</v>
      </c>
      <c r="V12" s="8">
        <v>0</v>
      </c>
      <c r="W12" s="9">
        <v>0</v>
      </c>
      <c r="X12" s="8">
        <v>0</v>
      </c>
      <c r="Y12" s="6">
        <v>1</v>
      </c>
      <c r="Z12" s="8">
        <f>I12/26*Y12</f>
        <v>169389.23076923078</v>
      </c>
      <c r="AA12" s="9">
        <v>1</v>
      </c>
      <c r="AB12" s="8">
        <f>I12/26*AA12</f>
        <v>169389.23076923078</v>
      </c>
      <c r="AC12" s="9">
        <v>0</v>
      </c>
      <c r="AD12" s="8">
        <v>0</v>
      </c>
      <c r="AE12" s="6">
        <v>14</v>
      </c>
      <c r="AF12" s="8">
        <v>0</v>
      </c>
      <c r="AG12" s="8">
        <v>276923</v>
      </c>
      <c r="AH12" s="8">
        <v>0</v>
      </c>
      <c r="AI12" s="8"/>
      <c r="AJ12" s="8">
        <v>31760</v>
      </c>
      <c r="AK12" s="8">
        <f>IF(((4404120/(208))*(J12*8+O12*8+AA12*8+Q12*1.5))&gt;(N12+P12+R12+AB12),(4404120/(208))*(J12*8+AA12*8+O12*8+Q12*1.5)-(N12+P12+R12+AB12),0)</f>
        <v>834909.55769230798</v>
      </c>
      <c r="AL12" s="8">
        <v>0</v>
      </c>
      <c r="AM12" s="8">
        <f>ROUND(N12+P12+R12+T12+V12+X12+Z12+AB12+AD12+SUM(AF12:AL12),0)</f>
        <v>5506815</v>
      </c>
      <c r="AN12" s="8">
        <v>462433</v>
      </c>
      <c r="AO12" s="8"/>
      <c r="AP12" s="8">
        <v>44041</v>
      </c>
      <c r="AQ12" s="8">
        <v>0</v>
      </c>
      <c r="AR12" s="8">
        <v>0</v>
      </c>
      <c r="AS12" s="8">
        <f>ROUND(SUM(AN12:AR12),0)</f>
        <v>506474</v>
      </c>
      <c r="AT12" s="8">
        <f>AM12-AS12</f>
        <v>5000341</v>
      </c>
      <c r="AU12" s="9">
        <v>0</v>
      </c>
      <c r="AV12" s="8">
        <v>0</v>
      </c>
      <c r="AW12" s="8">
        <f>AT12+AV12</f>
        <v>5000341</v>
      </c>
      <c r="AX12" s="8">
        <v>0</v>
      </c>
      <c r="AY12" s="8">
        <f>AW12-IF(AX12&gt;0,AX12,0)</f>
        <v>5000341</v>
      </c>
      <c r="AZ12" s="6"/>
    </row>
    <row r="13" spans="1:52" x14ac:dyDescent="0.25">
      <c r="A13" s="5" t="s">
        <v>74</v>
      </c>
      <c r="B13" s="6">
        <v>6</v>
      </c>
      <c r="C13" s="6" t="s">
        <v>75</v>
      </c>
      <c r="D13" s="6" t="s">
        <v>76</v>
      </c>
      <c r="E13" s="6" t="s">
        <v>57</v>
      </c>
      <c r="F13" s="6" t="s">
        <v>58</v>
      </c>
      <c r="G13" s="6" t="s">
        <v>59</v>
      </c>
      <c r="H13" s="7">
        <v>38169</v>
      </c>
      <c r="I13" s="8">
        <v>4404120</v>
      </c>
      <c r="J13" s="9">
        <v>24</v>
      </c>
      <c r="K13" s="6">
        <v>192</v>
      </c>
      <c r="L13" s="8">
        <v>3337889</v>
      </c>
      <c r="M13" s="8">
        <v>0</v>
      </c>
      <c r="N13" s="8">
        <f>SUM(L13:M13)</f>
        <v>3337889</v>
      </c>
      <c r="O13" s="6">
        <v>0</v>
      </c>
      <c r="P13" s="8">
        <v>0</v>
      </c>
      <c r="Q13" s="9">
        <v>25</v>
      </c>
      <c r="R13" s="8">
        <f>ROUND(N13/(IF(K13&gt;208,208,K13)+Q13+S13+U13+W13)*50%*Q13,0)</f>
        <v>192275</v>
      </c>
      <c r="S13" s="9">
        <v>0</v>
      </c>
      <c r="T13" s="8">
        <v>0</v>
      </c>
      <c r="U13" s="6">
        <v>0</v>
      </c>
      <c r="V13" s="8">
        <v>0</v>
      </c>
      <c r="W13" s="9">
        <v>0</v>
      </c>
      <c r="X13" s="8">
        <v>0</v>
      </c>
      <c r="Y13" s="6">
        <v>1</v>
      </c>
      <c r="Z13" s="8">
        <f>I13/26*Y13</f>
        <v>169389.23076923078</v>
      </c>
      <c r="AA13" s="9">
        <v>1</v>
      </c>
      <c r="AB13" s="8">
        <f>I13/26*AA13</f>
        <v>169389.23076923078</v>
      </c>
      <c r="AC13" s="9">
        <v>0</v>
      </c>
      <c r="AD13" s="8">
        <v>0</v>
      </c>
      <c r="AE13" s="6">
        <v>14</v>
      </c>
      <c r="AF13" s="8">
        <v>0</v>
      </c>
      <c r="AG13" s="8">
        <v>276923</v>
      </c>
      <c r="AH13" s="8">
        <v>0</v>
      </c>
      <c r="AI13" s="8"/>
      <c r="AJ13" s="8">
        <v>31760</v>
      </c>
      <c r="AK13" s="8">
        <f>IF(((4404120/(208))*(J13*8+O13*8+AA13*8+Q13*1.5))&gt;(N13+P13+R13+AB13),(4404120/(208))*(J13*8+AA13*8+O13*8+Q13*1.5)-(N13+P13+R13+AB13),0)</f>
        <v>1329189.557692308</v>
      </c>
      <c r="AL13" s="8">
        <v>0</v>
      </c>
      <c r="AM13" s="8">
        <f>ROUND(N13+P13+R13+T13+V13+X13+Z13+AB13+AD13+SUM(AF13:AL13),0)</f>
        <v>5506815</v>
      </c>
      <c r="AN13" s="8">
        <v>462433</v>
      </c>
      <c r="AO13" s="8"/>
      <c r="AP13" s="8">
        <v>44041</v>
      </c>
      <c r="AQ13" s="8">
        <v>0</v>
      </c>
      <c r="AR13" s="8">
        <v>0</v>
      </c>
      <c r="AS13" s="8">
        <f>ROUND(SUM(AN13:AR13),0)</f>
        <v>506474</v>
      </c>
      <c r="AT13" s="8">
        <f>AM13-AS13</f>
        <v>5000341</v>
      </c>
      <c r="AU13" s="9">
        <v>0</v>
      </c>
      <c r="AV13" s="8">
        <v>0</v>
      </c>
      <c r="AW13" s="8">
        <f>AT13+AV13</f>
        <v>5000341</v>
      </c>
      <c r="AX13" s="8">
        <v>0</v>
      </c>
      <c r="AY13" s="8">
        <f>AW13-IF(AX13&gt;0,AX13,0)</f>
        <v>5000341</v>
      </c>
      <c r="AZ13" s="6"/>
    </row>
    <row r="14" spans="1:52" x14ac:dyDescent="0.25">
      <c r="A14" s="5" t="s">
        <v>77</v>
      </c>
      <c r="B14" s="6">
        <v>7</v>
      </c>
      <c r="C14" s="6" t="s">
        <v>78</v>
      </c>
      <c r="D14" s="6" t="s">
        <v>79</v>
      </c>
      <c r="E14" s="6" t="s">
        <v>57</v>
      </c>
      <c r="F14" s="6" t="s">
        <v>58</v>
      </c>
      <c r="G14" s="6" t="s">
        <v>59</v>
      </c>
      <c r="H14" s="7">
        <v>38292</v>
      </c>
      <c r="I14" s="8">
        <v>4404120</v>
      </c>
      <c r="J14" s="9">
        <v>24</v>
      </c>
      <c r="K14" s="6">
        <v>192</v>
      </c>
      <c r="L14" s="8">
        <v>3555948</v>
      </c>
      <c r="M14" s="8">
        <v>0</v>
      </c>
      <c r="N14" s="8">
        <f>SUM(L14:M14)</f>
        <v>3555948</v>
      </c>
      <c r="O14" s="6">
        <v>0</v>
      </c>
      <c r="P14" s="8">
        <v>0</v>
      </c>
      <c r="Q14" s="9">
        <v>25</v>
      </c>
      <c r="R14" s="8">
        <f>ROUND(N14/(IF(K14&gt;208,208,K14)+Q14+S14+U14+W14)*50%*Q14,0)</f>
        <v>204836</v>
      </c>
      <c r="S14" s="9">
        <v>0</v>
      </c>
      <c r="T14" s="8">
        <v>0</v>
      </c>
      <c r="U14" s="6">
        <v>0</v>
      </c>
      <c r="V14" s="8">
        <v>0</v>
      </c>
      <c r="W14" s="9">
        <v>0</v>
      </c>
      <c r="X14" s="8">
        <v>0</v>
      </c>
      <c r="Y14" s="6">
        <v>1</v>
      </c>
      <c r="Z14" s="8">
        <f>I14/26*Y14</f>
        <v>169389.23076923078</v>
      </c>
      <c r="AA14" s="9">
        <v>1</v>
      </c>
      <c r="AB14" s="8">
        <f>I14/26*AA14</f>
        <v>169389.23076923078</v>
      </c>
      <c r="AC14" s="9">
        <v>0</v>
      </c>
      <c r="AD14" s="8">
        <v>0</v>
      </c>
      <c r="AE14" s="6">
        <v>14</v>
      </c>
      <c r="AF14" s="8">
        <v>0</v>
      </c>
      <c r="AG14" s="8">
        <v>276923</v>
      </c>
      <c r="AH14" s="8">
        <v>0</v>
      </c>
      <c r="AI14" s="8"/>
      <c r="AJ14" s="8">
        <v>31760</v>
      </c>
      <c r="AK14" s="8">
        <f>IF(((4404120/(208))*(J14*8+O14*8+AA14*8+Q14*1.5))&gt;(N14+P14+R14+AB14),(4404120/(208))*(J14*8+AA14*8+O14*8+Q14*1.5)-(N14+P14+R14+AB14),0)</f>
        <v>1098569.557692308</v>
      </c>
      <c r="AL14" s="8">
        <v>0</v>
      </c>
      <c r="AM14" s="8">
        <f>ROUND(N14+P14+R14+T14+V14+X14+Z14+AB14+AD14+SUM(AF14:AL14),0)</f>
        <v>5506815</v>
      </c>
      <c r="AN14" s="8">
        <v>462433</v>
      </c>
      <c r="AO14" s="8"/>
      <c r="AP14" s="8">
        <v>44041</v>
      </c>
      <c r="AQ14" s="8">
        <v>0</v>
      </c>
      <c r="AR14" s="8">
        <v>0</v>
      </c>
      <c r="AS14" s="8">
        <f>ROUND(SUM(AN14:AR14),0)</f>
        <v>506474</v>
      </c>
      <c r="AT14" s="8">
        <f>AM14-AS14</f>
        <v>5000341</v>
      </c>
      <c r="AU14" s="9">
        <v>0</v>
      </c>
      <c r="AV14" s="8">
        <v>0</v>
      </c>
      <c r="AW14" s="8">
        <f>AT14+AV14</f>
        <v>5000341</v>
      </c>
      <c r="AX14" s="8">
        <v>0</v>
      </c>
      <c r="AY14" s="8">
        <f>AW14-IF(AX14&gt;0,AX14,0)</f>
        <v>5000341</v>
      </c>
      <c r="AZ14" s="6"/>
    </row>
    <row r="15" spans="1:52" x14ac:dyDescent="0.25">
      <c r="A15" s="5" t="s">
        <v>80</v>
      </c>
      <c r="B15" s="6">
        <v>8</v>
      </c>
      <c r="C15" s="6" t="s">
        <v>81</v>
      </c>
      <c r="D15" s="6" t="s">
        <v>82</v>
      </c>
      <c r="E15" s="6" t="s">
        <v>57</v>
      </c>
      <c r="F15" s="6" t="s">
        <v>58</v>
      </c>
      <c r="G15" s="6" t="s">
        <v>59</v>
      </c>
      <c r="H15" s="7">
        <v>43224</v>
      </c>
      <c r="I15" s="8">
        <v>4404120</v>
      </c>
      <c r="J15" s="9">
        <v>24</v>
      </c>
      <c r="K15" s="6">
        <v>192</v>
      </c>
      <c r="L15" s="8">
        <v>3778257</v>
      </c>
      <c r="M15" s="8">
        <v>0</v>
      </c>
      <c r="N15" s="8">
        <f>SUM(L15:M15)</f>
        <v>3778257</v>
      </c>
      <c r="O15" s="6">
        <v>0</v>
      </c>
      <c r="P15" s="8">
        <v>0</v>
      </c>
      <c r="Q15" s="9">
        <v>25</v>
      </c>
      <c r="R15" s="8">
        <f>ROUND(N15/(IF(K15&gt;208,208,K15)+Q15+S15+U15+W15)*50%*Q15,0)</f>
        <v>217642</v>
      </c>
      <c r="S15" s="9">
        <v>0</v>
      </c>
      <c r="T15" s="8">
        <v>0</v>
      </c>
      <c r="U15" s="6">
        <v>0</v>
      </c>
      <c r="V15" s="8">
        <v>0</v>
      </c>
      <c r="W15" s="9">
        <v>0</v>
      </c>
      <c r="X15" s="8">
        <v>0</v>
      </c>
      <c r="Y15" s="6">
        <v>1</v>
      </c>
      <c r="Z15" s="8">
        <f>I15/26*Y15</f>
        <v>169389.23076923078</v>
      </c>
      <c r="AA15" s="9">
        <v>1</v>
      </c>
      <c r="AB15" s="8">
        <f>I15/26*AA15</f>
        <v>169389.23076923078</v>
      </c>
      <c r="AC15" s="9">
        <v>0</v>
      </c>
      <c r="AD15" s="8">
        <v>0</v>
      </c>
      <c r="AE15" s="6">
        <v>14</v>
      </c>
      <c r="AF15" s="8">
        <v>0</v>
      </c>
      <c r="AG15" s="8">
        <v>138462</v>
      </c>
      <c r="AH15" s="8">
        <v>0</v>
      </c>
      <c r="AI15" s="8"/>
      <c r="AJ15" s="8">
        <v>31760</v>
      </c>
      <c r="AK15" s="8">
        <f>IF(((4404120/(208))*(J15*8+O15*8+AA15*8+Q15*1.5))&gt;(N15+P15+R15+AB15),(4404120/(208))*(J15*8+AA15*8+O15*8+Q15*1.5)-(N15+P15+R15+AB15),0)</f>
        <v>863454.55769230798</v>
      </c>
      <c r="AL15" s="8">
        <v>0</v>
      </c>
      <c r="AM15" s="8">
        <f>ROUND(N15+P15+R15+T15+V15+X15+Z15+AB15+AD15+SUM(AF15:AL15),0)</f>
        <v>5368354</v>
      </c>
      <c r="AN15" s="8">
        <v>462433</v>
      </c>
      <c r="AO15" s="8"/>
      <c r="AP15" s="8">
        <v>44041</v>
      </c>
      <c r="AQ15" s="8">
        <v>0</v>
      </c>
      <c r="AR15" s="8">
        <v>0</v>
      </c>
      <c r="AS15" s="8">
        <f>ROUND(SUM(AN15:AR15),0)</f>
        <v>506474</v>
      </c>
      <c r="AT15" s="8">
        <f>AM15-AS15</f>
        <v>4861880</v>
      </c>
      <c r="AU15" s="9">
        <v>0</v>
      </c>
      <c r="AV15" s="8">
        <v>0</v>
      </c>
      <c r="AW15" s="8">
        <f>AT15+AV15</f>
        <v>4861880</v>
      </c>
      <c r="AX15" s="8">
        <v>0</v>
      </c>
      <c r="AY15" s="8">
        <f>AW15-IF(AX15&gt;0,AX15,0)</f>
        <v>4861880</v>
      </c>
      <c r="AZ15" s="6"/>
    </row>
    <row r="16" spans="1:52" x14ac:dyDescent="0.25">
      <c r="A16" s="5" t="s">
        <v>83</v>
      </c>
      <c r="B16" s="6">
        <v>9</v>
      </c>
      <c r="C16" s="6" t="s">
        <v>84</v>
      </c>
      <c r="D16" s="6" t="s">
        <v>85</v>
      </c>
      <c r="E16" s="6" t="s">
        <v>57</v>
      </c>
      <c r="F16" s="6" t="s">
        <v>58</v>
      </c>
      <c r="G16" s="6" t="s">
        <v>59</v>
      </c>
      <c r="H16" s="7">
        <v>42514</v>
      </c>
      <c r="I16" s="8">
        <v>4404120</v>
      </c>
      <c r="J16" s="9">
        <v>24</v>
      </c>
      <c r="K16" s="6">
        <v>192</v>
      </c>
      <c r="L16" s="8">
        <v>2699883</v>
      </c>
      <c r="M16" s="8">
        <v>0</v>
      </c>
      <c r="N16" s="8">
        <f>SUM(L16:M16)</f>
        <v>2699883</v>
      </c>
      <c r="O16" s="6">
        <v>0</v>
      </c>
      <c r="P16" s="8">
        <v>0</v>
      </c>
      <c r="Q16" s="9">
        <v>25</v>
      </c>
      <c r="R16" s="8">
        <f>ROUND(N16/(IF(K16&gt;208,208,K16)+Q16+S16+U16+W16)*50%*Q16,0)</f>
        <v>155523</v>
      </c>
      <c r="S16" s="9">
        <v>0</v>
      </c>
      <c r="T16" s="8">
        <v>0</v>
      </c>
      <c r="U16" s="6">
        <v>0</v>
      </c>
      <c r="V16" s="8">
        <v>0</v>
      </c>
      <c r="W16" s="9">
        <v>0</v>
      </c>
      <c r="X16" s="8">
        <v>0</v>
      </c>
      <c r="Y16" s="6">
        <v>1</v>
      </c>
      <c r="Z16" s="8">
        <f>I16/26*Y16</f>
        <v>169389.23076923078</v>
      </c>
      <c r="AA16" s="9">
        <v>1</v>
      </c>
      <c r="AB16" s="8">
        <f>I16/26*AA16</f>
        <v>169389.23076923078</v>
      </c>
      <c r="AC16" s="9">
        <v>0</v>
      </c>
      <c r="AD16" s="8">
        <v>0</v>
      </c>
      <c r="AE16" s="6">
        <v>14</v>
      </c>
      <c r="AF16" s="8">
        <v>0</v>
      </c>
      <c r="AG16" s="8">
        <v>276923</v>
      </c>
      <c r="AH16" s="8">
        <v>0</v>
      </c>
      <c r="AI16" s="8"/>
      <c r="AJ16" s="8">
        <v>31760</v>
      </c>
      <c r="AK16" s="8">
        <f>IF(((4404120/(208))*(J16*8+O16*8+AA16*8+Q16*1.5))&gt;(N16+P16+R16+AB16),(4404120/(208))*(J16*8+AA16*8+O16*8+Q16*1.5)-(N16+P16+R16+AB16),0)</f>
        <v>2003947.557692308</v>
      </c>
      <c r="AL16" s="8">
        <v>0</v>
      </c>
      <c r="AM16" s="8">
        <f>ROUND(N16+P16+R16+T16+V16+X16+Z16+AB16+AD16+SUM(AF16:AL16),0)</f>
        <v>5506815</v>
      </c>
      <c r="AN16" s="8">
        <v>462433</v>
      </c>
      <c r="AO16" s="8"/>
      <c r="AP16" s="8">
        <v>44041</v>
      </c>
      <c r="AQ16" s="8">
        <v>0</v>
      </c>
      <c r="AR16" s="8">
        <v>0</v>
      </c>
      <c r="AS16" s="8">
        <f>ROUND(SUM(AN16:AR16),0)</f>
        <v>506474</v>
      </c>
      <c r="AT16" s="8">
        <f>AM16-AS16</f>
        <v>5000341</v>
      </c>
      <c r="AU16" s="9">
        <v>0</v>
      </c>
      <c r="AV16" s="8">
        <v>0</v>
      </c>
      <c r="AW16" s="8">
        <f>AT16+AV16</f>
        <v>5000341</v>
      </c>
      <c r="AX16" s="8">
        <v>0</v>
      </c>
      <c r="AY16" s="8">
        <f>AW16-IF(AX16&gt;0,AX16,0)</f>
        <v>5000341</v>
      </c>
      <c r="AZ16" s="6"/>
    </row>
    <row r="17" spans="1:52" x14ac:dyDescent="0.25">
      <c r="A17" s="5" t="s">
        <v>86</v>
      </c>
      <c r="B17" s="6">
        <v>10</v>
      </c>
      <c r="C17" s="6" t="s">
        <v>87</v>
      </c>
      <c r="D17" s="6" t="s">
        <v>88</v>
      </c>
      <c r="E17" s="6" t="s">
        <v>57</v>
      </c>
      <c r="F17" s="6" t="s">
        <v>58</v>
      </c>
      <c r="G17" s="6" t="s">
        <v>59</v>
      </c>
      <c r="H17" s="7">
        <v>41030</v>
      </c>
      <c r="I17" s="8">
        <v>4404120</v>
      </c>
      <c r="J17" s="9">
        <v>24</v>
      </c>
      <c r="K17" s="6">
        <v>192</v>
      </c>
      <c r="L17" s="8">
        <v>5688848</v>
      </c>
      <c r="M17" s="8">
        <v>0</v>
      </c>
      <c r="N17" s="8">
        <f>SUM(L17:M17)</f>
        <v>5688848</v>
      </c>
      <c r="O17" s="6">
        <v>0</v>
      </c>
      <c r="P17" s="8">
        <v>0</v>
      </c>
      <c r="Q17" s="9">
        <v>25</v>
      </c>
      <c r="R17" s="8">
        <f>ROUND(N17/(IF(K17&gt;208,208,K17)+Q17+S17+U17+W17)*50%*Q17,0)</f>
        <v>327699</v>
      </c>
      <c r="S17" s="9">
        <v>0</v>
      </c>
      <c r="T17" s="8">
        <v>0</v>
      </c>
      <c r="U17" s="6">
        <v>0</v>
      </c>
      <c r="V17" s="8">
        <v>0</v>
      </c>
      <c r="W17" s="9">
        <v>0</v>
      </c>
      <c r="X17" s="8">
        <v>0</v>
      </c>
      <c r="Y17" s="6">
        <v>1</v>
      </c>
      <c r="Z17" s="8">
        <f>I17/26*Y17</f>
        <v>169389.23076923078</v>
      </c>
      <c r="AA17" s="9">
        <v>1</v>
      </c>
      <c r="AB17" s="8">
        <f>I17/26*AA17</f>
        <v>169389.23076923078</v>
      </c>
      <c r="AC17" s="9">
        <v>0</v>
      </c>
      <c r="AD17" s="8">
        <v>0</v>
      </c>
      <c r="AE17" s="6">
        <v>14</v>
      </c>
      <c r="AF17" s="8">
        <v>300000</v>
      </c>
      <c r="AG17" s="8">
        <v>276923</v>
      </c>
      <c r="AH17" s="8">
        <v>192308</v>
      </c>
      <c r="AI17" s="8"/>
      <c r="AJ17" s="8">
        <v>31760</v>
      </c>
      <c r="AK17" s="8">
        <f>IF(((4404120/(208))*(J17*8+O17*8+AA17*8+Q17*1.5))&gt;(N17+P17+R17+AB17),(4404120/(208))*(J17*8+AA17*8+O17*8+Q17*1.5)-(N17+P17+R17+AB17),0)</f>
        <v>0</v>
      </c>
      <c r="AL17" s="8">
        <v>0</v>
      </c>
      <c r="AM17" s="8">
        <f>ROUND(N17+P17+R17+T17+V17+X17+Z17+AB17+AD17+SUM(AF17:AL17),0)</f>
        <v>7156316</v>
      </c>
      <c r="AN17" s="8">
        <v>462433</v>
      </c>
      <c r="AO17" s="8"/>
      <c r="AP17" s="8">
        <v>44041</v>
      </c>
      <c r="AQ17" s="8">
        <v>0</v>
      </c>
      <c r="AR17" s="8">
        <v>0</v>
      </c>
      <c r="AS17" s="8">
        <f>ROUND(SUM(AN17:AR17),0)</f>
        <v>506474</v>
      </c>
      <c r="AT17" s="8">
        <f>AM17-AS17</f>
        <v>6649842</v>
      </c>
      <c r="AU17" s="9">
        <v>0</v>
      </c>
      <c r="AV17" s="8">
        <v>0</v>
      </c>
      <c r="AW17" s="8">
        <f>AT17+AV17</f>
        <v>6649842</v>
      </c>
      <c r="AX17" s="8">
        <v>0</v>
      </c>
      <c r="AY17" s="8">
        <f>AW17-IF(AX17&gt;0,AX17,0)</f>
        <v>6649842</v>
      </c>
      <c r="AZ17" s="6"/>
    </row>
    <row r="18" spans="1:52" x14ac:dyDescent="0.25">
      <c r="A18" s="5" t="s">
        <v>89</v>
      </c>
      <c r="B18" s="6">
        <v>11</v>
      </c>
      <c r="C18" s="6" t="s">
        <v>90</v>
      </c>
      <c r="D18" s="6" t="s">
        <v>91</v>
      </c>
      <c r="E18" s="6" t="s">
        <v>63</v>
      </c>
      <c r="F18" s="6" t="s">
        <v>58</v>
      </c>
      <c r="G18" s="6" t="s">
        <v>59</v>
      </c>
      <c r="H18" s="7">
        <v>41488</v>
      </c>
      <c r="I18" s="8">
        <v>4404120</v>
      </c>
      <c r="J18" s="9">
        <v>23</v>
      </c>
      <c r="K18" s="6">
        <v>184</v>
      </c>
      <c r="L18" s="8">
        <v>3442548</v>
      </c>
      <c r="M18" s="8">
        <v>0</v>
      </c>
      <c r="N18" s="8">
        <f>SUM(L18:M18)</f>
        <v>3442548</v>
      </c>
      <c r="O18" s="6">
        <v>1</v>
      </c>
      <c r="P18" s="8">
        <f>I18/26*O18</f>
        <v>169389.23076923078</v>
      </c>
      <c r="Q18" s="9">
        <v>25</v>
      </c>
      <c r="R18" s="8">
        <f>ROUND(N18/(IF(K18&gt;208,208,K18)+Q18+S18+U18+W18)*50%*Q18,0)</f>
        <v>205894</v>
      </c>
      <c r="S18" s="9">
        <v>0</v>
      </c>
      <c r="T18" s="8">
        <v>0</v>
      </c>
      <c r="U18" s="6">
        <v>0</v>
      </c>
      <c r="V18" s="8">
        <v>0</v>
      </c>
      <c r="W18" s="9">
        <v>0</v>
      </c>
      <c r="X18" s="8">
        <v>0</v>
      </c>
      <c r="Y18" s="6">
        <v>1</v>
      </c>
      <c r="Z18" s="8">
        <f>I18/26*Y18</f>
        <v>169389.23076923078</v>
      </c>
      <c r="AA18" s="9">
        <v>1</v>
      </c>
      <c r="AB18" s="8">
        <f>I18/26*AA18</f>
        <v>169389.23076923078</v>
      </c>
      <c r="AC18" s="9">
        <v>0</v>
      </c>
      <c r="AD18" s="8">
        <v>0</v>
      </c>
      <c r="AE18" s="6">
        <v>14</v>
      </c>
      <c r="AF18" s="8">
        <v>0</v>
      </c>
      <c r="AG18" s="8">
        <v>265385</v>
      </c>
      <c r="AH18" s="8">
        <v>0</v>
      </c>
      <c r="AI18" s="8"/>
      <c r="AJ18" s="8"/>
      <c r="AK18" s="8">
        <f>IF(((4404120/(208))*(J18*8+O18*8+AA18*8+Q18*1.5))&gt;(N18+P18+R18+AB18),(4404120/(208))*(J18*8+AA18*8+O18*8+Q18*1.5)-(N18+P18+R18+AB18),0)</f>
        <v>1041522.326923077</v>
      </c>
      <c r="AL18" s="8">
        <v>0</v>
      </c>
      <c r="AM18" s="8">
        <f>ROUND(N18+P18+R18+T18+V18+X18+Z18+AB18+AD18+SUM(AF18:AL18),0)</f>
        <v>5463517</v>
      </c>
      <c r="AN18" s="8">
        <v>462433</v>
      </c>
      <c r="AO18" s="8"/>
      <c r="AP18" s="8">
        <v>44041</v>
      </c>
      <c r="AQ18" s="8">
        <v>0</v>
      </c>
      <c r="AR18" s="8">
        <v>0</v>
      </c>
      <c r="AS18" s="8">
        <f>ROUND(SUM(AN18:AR18),0)</f>
        <v>506474</v>
      </c>
      <c r="AT18" s="8">
        <f>AM18-AS18</f>
        <v>4957043</v>
      </c>
      <c r="AU18" s="9">
        <v>0</v>
      </c>
      <c r="AV18" s="8">
        <v>0</v>
      </c>
      <c r="AW18" s="8">
        <f>AT18+AV18</f>
        <v>4957043</v>
      </c>
      <c r="AX18" s="8">
        <v>0</v>
      </c>
      <c r="AY18" s="8">
        <f>AW18-IF(AX18&gt;0,AX18,0)</f>
        <v>4957043</v>
      </c>
      <c r="AZ18" s="6"/>
    </row>
    <row r="19" spans="1:52" x14ac:dyDescent="0.25">
      <c r="A19" s="5" t="s">
        <v>92</v>
      </c>
      <c r="B19" s="6">
        <v>12</v>
      </c>
      <c r="C19" s="6" t="s">
        <v>93</v>
      </c>
      <c r="D19" s="6" t="s">
        <v>94</v>
      </c>
      <c r="E19" s="6" t="s">
        <v>57</v>
      </c>
      <c r="F19" s="6" t="s">
        <v>58</v>
      </c>
      <c r="G19" s="6" t="s">
        <v>59</v>
      </c>
      <c r="H19" s="7">
        <v>43916</v>
      </c>
      <c r="I19" s="8">
        <v>4404120</v>
      </c>
      <c r="J19" s="9">
        <v>23</v>
      </c>
      <c r="K19" s="6">
        <v>184</v>
      </c>
      <c r="L19" s="8">
        <v>3184162</v>
      </c>
      <c r="M19" s="8">
        <v>0</v>
      </c>
      <c r="N19" s="8">
        <f>SUM(L19:M19)</f>
        <v>3184162</v>
      </c>
      <c r="O19" s="6">
        <v>1</v>
      </c>
      <c r="P19" s="8">
        <f>I19/26*O19</f>
        <v>169389.23076923078</v>
      </c>
      <c r="Q19" s="9">
        <v>25</v>
      </c>
      <c r="R19" s="8">
        <f>ROUND(N19/(IF(K19&gt;208,208,K19)+Q19+S19+U19+W19)*50%*Q19,0)</f>
        <v>190440</v>
      </c>
      <c r="S19" s="9">
        <v>0</v>
      </c>
      <c r="T19" s="8">
        <v>0</v>
      </c>
      <c r="U19" s="6">
        <v>0</v>
      </c>
      <c r="V19" s="8">
        <v>0</v>
      </c>
      <c r="W19" s="9">
        <v>0</v>
      </c>
      <c r="X19" s="8">
        <v>0</v>
      </c>
      <c r="Y19" s="6">
        <v>1</v>
      </c>
      <c r="Z19" s="8">
        <f>I19/26*Y19</f>
        <v>169389.23076923078</v>
      </c>
      <c r="AA19" s="9">
        <v>1</v>
      </c>
      <c r="AB19" s="8">
        <f>I19/26*AA19</f>
        <v>169389.23076923078</v>
      </c>
      <c r="AC19" s="9">
        <v>0</v>
      </c>
      <c r="AD19" s="8">
        <v>0</v>
      </c>
      <c r="AE19" s="6">
        <v>14</v>
      </c>
      <c r="AF19" s="8">
        <v>0</v>
      </c>
      <c r="AG19" s="8">
        <v>44231</v>
      </c>
      <c r="AH19" s="8">
        <v>0</v>
      </c>
      <c r="AI19" s="8">
        <v>50000</v>
      </c>
      <c r="AJ19" s="8">
        <v>31760</v>
      </c>
      <c r="AK19" s="8">
        <f>IF(((4404120/(208))*(J19*8+O19*8+AA19*8+Q19*1.5))&gt;(N19+P19+R19+AB19),(4404120/(208))*(J19*8+AA19*8+O19*8+Q19*1.5)-(N19+P19+R19+AB19),0)</f>
        <v>1315362.326923077</v>
      </c>
      <c r="AL19" s="8">
        <v>0</v>
      </c>
      <c r="AM19" s="8">
        <f>ROUND(N19+P19+R19+T19+V19+X19+Z19+AB19+AD19+SUM(AF19:AL19),0)</f>
        <v>5324123</v>
      </c>
      <c r="AN19" s="8">
        <v>462433</v>
      </c>
      <c r="AO19" s="8"/>
      <c r="AP19" s="8">
        <v>44041</v>
      </c>
      <c r="AQ19" s="8">
        <v>0</v>
      </c>
      <c r="AR19" s="8">
        <v>0</v>
      </c>
      <c r="AS19" s="8">
        <f>ROUND(SUM(AN19:AR19),0)</f>
        <v>506474</v>
      </c>
      <c r="AT19" s="8">
        <f>AM19-AS19</f>
        <v>4817649</v>
      </c>
      <c r="AU19" s="9">
        <v>0</v>
      </c>
      <c r="AV19" s="8">
        <v>0</v>
      </c>
      <c r="AW19" s="8">
        <f>AT19+AV19</f>
        <v>4817649</v>
      </c>
      <c r="AX19" s="8">
        <v>0</v>
      </c>
      <c r="AY19" s="8">
        <f>AW19-IF(AX19&gt;0,AX19,0)</f>
        <v>4817649</v>
      </c>
      <c r="AZ19" s="6"/>
    </row>
    <row r="20" spans="1:52" x14ac:dyDescent="0.25">
      <c r="A20" s="5" t="s">
        <v>95</v>
      </c>
      <c r="B20" s="6">
        <v>13</v>
      </c>
      <c r="C20" s="6" t="s">
        <v>96</v>
      </c>
      <c r="D20" s="6" t="s">
        <v>97</v>
      </c>
      <c r="E20" s="6" t="s">
        <v>57</v>
      </c>
      <c r="F20" s="6" t="s">
        <v>58</v>
      </c>
      <c r="G20" s="6" t="s">
        <v>59</v>
      </c>
      <c r="H20" s="7">
        <v>44050</v>
      </c>
      <c r="I20" s="8">
        <v>4404120</v>
      </c>
      <c r="J20" s="9">
        <v>24</v>
      </c>
      <c r="K20" s="6">
        <v>192</v>
      </c>
      <c r="L20" s="8">
        <v>2566260</v>
      </c>
      <c r="M20" s="8">
        <v>0</v>
      </c>
      <c r="N20" s="8">
        <f>SUM(L20:M20)</f>
        <v>2566260</v>
      </c>
      <c r="O20" s="6">
        <v>0</v>
      </c>
      <c r="P20" s="8">
        <v>0</v>
      </c>
      <c r="Q20" s="9">
        <v>25</v>
      </c>
      <c r="R20" s="8">
        <f>ROUND(N20/(IF(K20&gt;208,208,K20)+Q20+S20+U20+W20)*50%*Q20,0)</f>
        <v>147826</v>
      </c>
      <c r="S20" s="9">
        <v>0</v>
      </c>
      <c r="T20" s="8">
        <v>0</v>
      </c>
      <c r="U20" s="6">
        <v>0</v>
      </c>
      <c r="V20" s="8">
        <v>0</v>
      </c>
      <c r="W20" s="9">
        <v>0</v>
      </c>
      <c r="X20" s="8">
        <v>0</v>
      </c>
      <c r="Y20" s="6">
        <v>1</v>
      </c>
      <c r="Z20" s="8">
        <f>I20/26*Y20</f>
        <v>169389.23076923078</v>
      </c>
      <c r="AA20" s="9">
        <v>1</v>
      </c>
      <c r="AB20" s="8">
        <f>I20/26*AA20</f>
        <v>169389.23076923078</v>
      </c>
      <c r="AC20" s="9">
        <v>0</v>
      </c>
      <c r="AD20" s="8">
        <v>0</v>
      </c>
      <c r="AE20" s="6">
        <v>14</v>
      </c>
      <c r="AF20" s="8">
        <v>0</v>
      </c>
      <c r="AG20" s="8">
        <v>0</v>
      </c>
      <c r="AH20" s="8">
        <v>0</v>
      </c>
      <c r="AI20" s="8"/>
      <c r="AJ20" s="8">
        <v>31760</v>
      </c>
      <c r="AK20" s="8">
        <f>IF(((4404120/(208))*(J20*8+O20*8+AA20*8+Q20*1.5))&gt;(N20+P20+R20+AB20),(4404120/(208))*(J20*8+AA20*8+O20*8+Q20*1.5)-(N20+P20+R20+AB20),0)</f>
        <v>2145267.557692308</v>
      </c>
      <c r="AL20" s="8">
        <v>0</v>
      </c>
      <c r="AM20" s="8">
        <f>ROUND(N20+P20+R20+T20+V20+X20+Z20+AB20+AD20+SUM(AF20:AL20),0)</f>
        <v>5229892</v>
      </c>
      <c r="AN20" s="8">
        <v>462433</v>
      </c>
      <c r="AO20" s="8"/>
      <c r="AP20" s="8">
        <v>44041</v>
      </c>
      <c r="AQ20" s="8">
        <v>0</v>
      </c>
      <c r="AR20" s="8">
        <v>0</v>
      </c>
      <c r="AS20" s="8">
        <f>ROUND(SUM(AN20:AR20),0)</f>
        <v>506474</v>
      </c>
      <c r="AT20" s="8">
        <f>AM20-AS20</f>
        <v>4723418</v>
      </c>
      <c r="AU20" s="9">
        <v>0</v>
      </c>
      <c r="AV20" s="8">
        <v>0</v>
      </c>
      <c r="AW20" s="8">
        <f>AT20+AV20</f>
        <v>4723418</v>
      </c>
      <c r="AX20" s="8">
        <f>AW20</f>
        <v>4723418</v>
      </c>
      <c r="AY20" s="8">
        <v>0</v>
      </c>
      <c r="AZ20" s="6"/>
    </row>
    <row r="21" spans="1:52" x14ac:dyDescent="0.25">
      <c r="A21" s="5" t="s">
        <v>98</v>
      </c>
      <c r="B21" s="6">
        <v>14</v>
      </c>
      <c r="C21" s="6" t="s">
        <v>99</v>
      </c>
      <c r="D21" s="6" t="s">
        <v>100</v>
      </c>
      <c r="E21" s="6" t="s">
        <v>57</v>
      </c>
      <c r="F21" s="6" t="s">
        <v>58</v>
      </c>
      <c r="G21" s="6" t="s">
        <v>59</v>
      </c>
      <c r="H21" s="7">
        <v>44169</v>
      </c>
      <c r="I21" s="8">
        <v>4404120</v>
      </c>
      <c r="J21" s="9">
        <v>22</v>
      </c>
      <c r="K21" s="6">
        <v>176</v>
      </c>
      <c r="L21" s="8">
        <v>1804669</v>
      </c>
      <c r="M21" s="8">
        <v>0</v>
      </c>
      <c r="N21" s="8">
        <f>SUM(L21:M21)</f>
        <v>1804669</v>
      </c>
      <c r="O21" s="6">
        <v>0</v>
      </c>
      <c r="P21" s="8">
        <v>0</v>
      </c>
      <c r="Q21" s="9">
        <v>25</v>
      </c>
      <c r="R21" s="8">
        <f>ROUND(N21/(IF(K21&gt;208,208,K21)+Q21+S21+U21+W21)*50%*Q21,0)</f>
        <v>112231</v>
      </c>
      <c r="S21" s="9">
        <v>0</v>
      </c>
      <c r="T21" s="8">
        <v>0</v>
      </c>
      <c r="U21" s="6">
        <v>0</v>
      </c>
      <c r="V21" s="8">
        <v>0</v>
      </c>
      <c r="W21" s="9">
        <v>0</v>
      </c>
      <c r="X21" s="8">
        <v>0</v>
      </c>
      <c r="Y21" s="6">
        <v>1</v>
      </c>
      <c r="Z21" s="8">
        <f>I21/26*Y21</f>
        <v>169389.23076923078</v>
      </c>
      <c r="AA21" s="9">
        <v>1</v>
      </c>
      <c r="AB21" s="8">
        <f>I21/26*AA21</f>
        <v>169389.23076923078</v>
      </c>
      <c r="AC21" s="9">
        <v>0</v>
      </c>
      <c r="AD21" s="8">
        <v>0</v>
      </c>
      <c r="AE21" s="6"/>
      <c r="AF21" s="8">
        <v>0</v>
      </c>
      <c r="AG21" s="8">
        <v>0</v>
      </c>
      <c r="AH21" s="8">
        <v>0</v>
      </c>
      <c r="AI21" s="8"/>
      <c r="AJ21" s="8">
        <v>31760</v>
      </c>
      <c r="AK21" s="8">
        <f>IF(((4404120/(208))*(J21*8+O21*8+AA21*8+Q21*1.5))&gt;(N21+P21+R21+AB21),(4404120/(208))*(J21*8+AA21*8+O21*8+Q21*1.5)-(N21+P21+R21+AB21),0)</f>
        <v>2603675.096153846</v>
      </c>
      <c r="AL21" s="8">
        <v>0</v>
      </c>
      <c r="AM21" s="8">
        <f>ROUND(N21+P21+R21+T21+V21+X21+Z21+AB21+AD21+SUM(AF21:AL21),0)</f>
        <v>4891114</v>
      </c>
      <c r="AN21" s="8">
        <v>462433</v>
      </c>
      <c r="AO21" s="8"/>
      <c r="AP21" s="8">
        <v>44041</v>
      </c>
      <c r="AQ21" s="8">
        <v>0</v>
      </c>
      <c r="AR21" s="8">
        <v>0</v>
      </c>
      <c r="AS21" s="8">
        <f>ROUND(SUM(AN21:AR21),0)</f>
        <v>506474</v>
      </c>
      <c r="AT21" s="8">
        <f>AM21-AS21</f>
        <v>4384640</v>
      </c>
      <c r="AU21" s="9">
        <v>0</v>
      </c>
      <c r="AV21" s="8">
        <v>0</v>
      </c>
      <c r="AW21" s="8">
        <f>AT21+AV21</f>
        <v>4384640</v>
      </c>
      <c r="AX21" s="8">
        <f>AW21</f>
        <v>4384640</v>
      </c>
      <c r="AY21" s="8">
        <v>0</v>
      </c>
      <c r="AZ21" s="6"/>
    </row>
    <row r="22" spans="1:52" x14ac:dyDescent="0.25">
      <c r="A22" s="5" t="s">
        <v>101</v>
      </c>
      <c r="B22" s="6">
        <v>15</v>
      </c>
      <c r="C22" s="6" t="s">
        <v>102</v>
      </c>
      <c r="D22" s="6" t="s">
        <v>103</v>
      </c>
      <c r="E22" s="6" t="s">
        <v>57</v>
      </c>
      <c r="F22" s="6" t="s">
        <v>58</v>
      </c>
      <c r="G22" s="6" t="s">
        <v>59</v>
      </c>
      <c r="H22" s="7">
        <v>44174</v>
      </c>
      <c r="I22" s="8">
        <v>4404120</v>
      </c>
      <c r="J22" s="9">
        <v>22</v>
      </c>
      <c r="K22" s="6">
        <v>176</v>
      </c>
      <c r="L22" s="8">
        <v>2250711</v>
      </c>
      <c r="M22" s="8">
        <v>0</v>
      </c>
      <c r="N22" s="8">
        <f>SUM(L22:M22)</f>
        <v>2250711</v>
      </c>
      <c r="O22" s="6">
        <v>1</v>
      </c>
      <c r="P22" s="8">
        <f>I22/26*O22</f>
        <v>169389.23076923078</v>
      </c>
      <c r="Q22" s="9">
        <v>25</v>
      </c>
      <c r="R22" s="8">
        <f>ROUND(N22/(IF(K22&gt;208,208,K22)+Q22+S22+U22+W22)*50%*Q22,0)</f>
        <v>139970</v>
      </c>
      <c r="S22" s="9">
        <v>0</v>
      </c>
      <c r="T22" s="8">
        <v>0</v>
      </c>
      <c r="U22" s="6">
        <v>0</v>
      </c>
      <c r="V22" s="8">
        <v>0</v>
      </c>
      <c r="W22" s="9">
        <v>0</v>
      </c>
      <c r="X22" s="8">
        <v>0</v>
      </c>
      <c r="Y22" s="6">
        <v>1</v>
      </c>
      <c r="Z22" s="8">
        <f>I22/26*Y22</f>
        <v>169389.23076923078</v>
      </c>
      <c r="AA22" s="9">
        <v>1</v>
      </c>
      <c r="AB22" s="8">
        <f>I22/26*AA22</f>
        <v>169389.23076923078</v>
      </c>
      <c r="AC22" s="9">
        <v>0</v>
      </c>
      <c r="AD22" s="8">
        <v>0</v>
      </c>
      <c r="AE22" s="6"/>
      <c r="AF22" s="8">
        <v>0</v>
      </c>
      <c r="AG22" s="8">
        <v>0</v>
      </c>
      <c r="AH22" s="8">
        <v>0</v>
      </c>
      <c r="AI22" s="8"/>
      <c r="AJ22" s="8">
        <v>31760</v>
      </c>
      <c r="AK22" s="8">
        <f>IF(((4404120/(208))*(J22*8+O22*8+AA22*8+Q22*1.5))&gt;(N22+P22+R22+AB22),(4404120/(208))*(J22*8+AA22*8+O22*8+Q22*1.5)-(N22+P22+R22+AB22),0)</f>
        <v>2129894.096153846</v>
      </c>
      <c r="AL22" s="8">
        <v>0</v>
      </c>
      <c r="AM22" s="8">
        <f>ROUND(N22+P22+R22+T22+V22+X22+Z22+AB22+AD22+SUM(AF22:AL22),0)</f>
        <v>5060503</v>
      </c>
      <c r="AN22" s="8">
        <v>462433</v>
      </c>
      <c r="AO22" s="8"/>
      <c r="AP22" s="8">
        <v>44041</v>
      </c>
      <c r="AQ22" s="8">
        <v>0</v>
      </c>
      <c r="AR22" s="8">
        <v>0</v>
      </c>
      <c r="AS22" s="8">
        <f>ROUND(SUM(AN22:AR22),0)</f>
        <v>506474</v>
      </c>
      <c r="AT22" s="8">
        <f>AM22-AS22</f>
        <v>4554029</v>
      </c>
      <c r="AU22" s="9">
        <v>0</v>
      </c>
      <c r="AV22" s="8">
        <v>0</v>
      </c>
      <c r="AW22" s="8">
        <f>AT22+AV22</f>
        <v>4554029</v>
      </c>
      <c r="AX22" s="8">
        <f>AW22</f>
        <v>4554029</v>
      </c>
      <c r="AY22" s="8">
        <v>0</v>
      </c>
      <c r="AZ22" s="6"/>
    </row>
    <row r="23" spans="1:52" x14ac:dyDescent="0.25">
      <c r="A23" s="5" t="s">
        <v>104</v>
      </c>
      <c r="B23" s="6">
        <v>16</v>
      </c>
      <c r="C23" s="6" t="s">
        <v>105</v>
      </c>
      <c r="D23" s="6" t="s">
        <v>106</v>
      </c>
      <c r="E23" s="6" t="s">
        <v>57</v>
      </c>
      <c r="F23" s="6" t="s">
        <v>58</v>
      </c>
      <c r="G23" s="6" t="s">
        <v>59</v>
      </c>
      <c r="H23" s="7">
        <v>44287</v>
      </c>
      <c r="I23" s="8">
        <v>4404120</v>
      </c>
      <c r="J23" s="9">
        <v>24</v>
      </c>
      <c r="K23" s="6">
        <v>192</v>
      </c>
      <c r="L23" s="8">
        <v>3815254</v>
      </c>
      <c r="M23" s="8">
        <v>0</v>
      </c>
      <c r="N23" s="8">
        <f>SUM(L23:M23)</f>
        <v>3815254</v>
      </c>
      <c r="O23" s="6">
        <v>0</v>
      </c>
      <c r="P23" s="8">
        <v>0</v>
      </c>
      <c r="Q23" s="9">
        <v>25</v>
      </c>
      <c r="R23" s="8">
        <f>ROUND(N23/(IF(K23&gt;208,208,K23)+Q23+S23+U23+W23)*50%*Q23,0)</f>
        <v>219773</v>
      </c>
      <c r="S23" s="9">
        <v>0</v>
      </c>
      <c r="T23" s="8">
        <v>0</v>
      </c>
      <c r="U23" s="6">
        <v>0</v>
      </c>
      <c r="V23" s="8">
        <v>0</v>
      </c>
      <c r="W23" s="9">
        <v>0</v>
      </c>
      <c r="X23" s="8">
        <v>0</v>
      </c>
      <c r="Y23" s="6">
        <v>1</v>
      </c>
      <c r="Z23" s="8">
        <f>I23/26*Y23</f>
        <v>169389.23076923078</v>
      </c>
      <c r="AA23" s="9">
        <v>1</v>
      </c>
      <c r="AB23" s="8">
        <f>I23/26*AA23</f>
        <v>169389.23076923078</v>
      </c>
      <c r="AC23" s="9">
        <v>0</v>
      </c>
      <c r="AD23" s="8">
        <v>0</v>
      </c>
      <c r="AE23" s="6">
        <v>14</v>
      </c>
      <c r="AF23" s="8">
        <v>0</v>
      </c>
      <c r="AG23" s="8">
        <v>0</v>
      </c>
      <c r="AH23" s="8">
        <v>0</v>
      </c>
      <c r="AI23" s="8"/>
      <c r="AJ23" s="8">
        <v>31760</v>
      </c>
      <c r="AK23" s="8">
        <f>IF(((4404120/(208))*(J23*8+O23*8+AA23*8+Q23*1.5))&gt;(N23+P23+R23+AB23),(4404120/(208))*(J23*8+AA23*8+O23*8+Q23*1.5)-(N23+P23+R23+AB23),0)</f>
        <v>824326.55769230798</v>
      </c>
      <c r="AL23" s="8">
        <v>0</v>
      </c>
      <c r="AM23" s="8">
        <f>ROUND(N23+P23+R23+T23+V23+X23+Z23+AB23+AD23+SUM(AF23:AL23),0)</f>
        <v>5229892</v>
      </c>
      <c r="AN23" s="8">
        <v>462433</v>
      </c>
      <c r="AO23" s="8"/>
      <c r="AP23" s="8">
        <v>44041</v>
      </c>
      <c r="AQ23" s="8">
        <v>0</v>
      </c>
      <c r="AR23" s="8">
        <v>0</v>
      </c>
      <c r="AS23" s="8">
        <f>ROUND(SUM(AN23:AR23),0)</f>
        <v>506474</v>
      </c>
      <c r="AT23" s="8">
        <f>AM23-AS23</f>
        <v>4723418</v>
      </c>
      <c r="AU23" s="9">
        <v>0</v>
      </c>
      <c r="AV23" s="8">
        <v>0</v>
      </c>
      <c r="AW23" s="8">
        <f>AT23+AV23</f>
        <v>4723418</v>
      </c>
      <c r="AX23" s="8">
        <f>AW23</f>
        <v>4723418</v>
      </c>
      <c r="AY23" s="8">
        <v>0</v>
      </c>
      <c r="AZ23" s="6"/>
    </row>
    <row r="24" spans="1:52" x14ac:dyDescent="0.25">
      <c r="A24" s="10" t="s">
        <v>107</v>
      </c>
      <c r="B24" s="10"/>
      <c r="C24" s="10"/>
      <c r="D24" s="10"/>
      <c r="E24" s="10"/>
      <c r="F24" s="10"/>
      <c r="G24" s="10"/>
      <c r="H24" s="11">
        <f>SUM(H8:H23)</f>
        <v>659125</v>
      </c>
      <c r="I24" s="12">
        <f>SUM(I8:I23)</f>
        <v>71735451.708898395</v>
      </c>
      <c r="J24" s="13">
        <f>SUM(J8:J23)</f>
        <v>377.5</v>
      </c>
      <c r="K24" s="14">
        <f>SUM(K8:K23)</f>
        <v>3020</v>
      </c>
      <c r="L24" s="12">
        <f>SUM(L8:L23)</f>
        <v>55001141</v>
      </c>
      <c r="M24" s="12">
        <f>SUM(M8:M23)</f>
        <v>0</v>
      </c>
      <c r="N24" s="12">
        <f>SUM(N8:N23)</f>
        <v>55001141</v>
      </c>
      <c r="O24" s="14">
        <f>SUM(O8:O23)</f>
        <v>3.5</v>
      </c>
      <c r="P24" s="12">
        <f>SUM(P8:P23)</f>
        <v>592862.30769230775</v>
      </c>
      <c r="Q24" s="13">
        <f>SUM(Q8:Q23)</f>
        <v>400</v>
      </c>
      <c r="R24" s="12">
        <f>SUM(R8:R23)</f>
        <v>3204965</v>
      </c>
      <c r="S24" s="13">
        <f>SUM(S8:S23)</f>
        <v>0</v>
      </c>
      <c r="T24" s="12">
        <f>SUM(T8:T23)</f>
        <v>0</v>
      </c>
      <c r="U24" s="14">
        <f>SUM(U8:U23)</f>
        <v>0</v>
      </c>
      <c r="V24" s="12">
        <f>SUM(V8:V23)</f>
        <v>0</v>
      </c>
      <c r="W24" s="13">
        <f>SUM(W8:W23)</f>
        <v>0</v>
      </c>
      <c r="X24" s="12">
        <f>SUM(X8:X23)</f>
        <v>0</v>
      </c>
      <c r="Y24" s="14">
        <f>SUM(Y8:Y23)</f>
        <v>16</v>
      </c>
      <c r="Z24" s="12">
        <f>SUM(Z8:Z23)</f>
        <v>2759055.8349576313</v>
      </c>
      <c r="AA24" s="13">
        <f>SUM(AA8:AA23)</f>
        <v>16</v>
      </c>
      <c r="AB24" s="12">
        <f>SUM(AB8:AB23)</f>
        <v>2759055.8349576313</v>
      </c>
      <c r="AC24" s="13">
        <f>SUM(AC8:AC23)</f>
        <v>0</v>
      </c>
      <c r="AD24" s="12">
        <f>SUM(AD8:AD23)</f>
        <v>0</v>
      </c>
      <c r="AE24" s="14">
        <f>SUM(AE8:AE23)</f>
        <v>196</v>
      </c>
      <c r="AF24" s="12">
        <f>SUM(AF8:AF23)</f>
        <v>600000</v>
      </c>
      <c r="AG24" s="12">
        <f>SUM(AG8:AG23)</f>
        <v>2663462</v>
      </c>
      <c r="AH24" s="12">
        <f>SUM(AH8:AH23)</f>
        <v>384616</v>
      </c>
      <c r="AI24" s="12">
        <f>SUM(AI8:AI23)</f>
        <v>50000</v>
      </c>
      <c r="AJ24" s="12">
        <f>SUM(AJ8:AJ23)</f>
        <v>453796</v>
      </c>
      <c r="AK24" s="12">
        <f>SUM(AK8:AK23)</f>
        <v>20435660.665042374</v>
      </c>
      <c r="AL24" s="12">
        <f>SUM(AL8:AL23)</f>
        <v>0</v>
      </c>
      <c r="AM24" s="12">
        <f>SUM(AM8:AM23)</f>
        <v>88904614</v>
      </c>
      <c r="AN24" s="12">
        <f>SUM(AN8:AN23)</f>
        <v>7532229</v>
      </c>
      <c r="AO24" s="12">
        <f>SUM(AO8:AO23)</f>
        <v>0</v>
      </c>
      <c r="AP24" s="12">
        <f>SUM(AP8:AP23)</f>
        <v>717352</v>
      </c>
      <c r="AQ24" s="12">
        <f>SUM(AQ8:AQ23)</f>
        <v>0</v>
      </c>
      <c r="AR24" s="12">
        <f>SUM(AR8:AR23)</f>
        <v>0</v>
      </c>
      <c r="AS24" s="12">
        <f>SUM(AS8:AS23)</f>
        <v>8249581</v>
      </c>
      <c r="AT24" s="12">
        <f>SUM(AT8:AT23)</f>
        <v>80655033</v>
      </c>
      <c r="AU24" s="13">
        <f>SUM(AU8:AU23)</f>
        <v>0</v>
      </c>
      <c r="AV24" s="12">
        <f>SUM(AV8:AV23)</f>
        <v>0</v>
      </c>
      <c r="AW24" s="12">
        <f>SUM(AW8:AW23)</f>
        <v>80655033</v>
      </c>
      <c r="AX24" s="12">
        <f>SUM(AX8:AX23)</f>
        <v>23077163</v>
      </c>
      <c r="AY24" s="12">
        <f>SUM(AY8:AY23)</f>
        <v>57577870</v>
      </c>
      <c r="AZ24" s="14"/>
    </row>
  </sheetData>
  <mergeCells count="3">
    <mergeCell ref="A3:AU3"/>
    <mergeCell ref="A4:AU4"/>
    <mergeCell ref="A24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2021-12-17T21:56:10Z</dcterms:created>
  <dcterms:modified xsi:type="dcterms:W3CDTF">2021-12-17T21:56:47Z</dcterms:modified>
</cp:coreProperties>
</file>