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795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O81" i="1" l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AO80" i="1"/>
  <c r="AM80" i="1"/>
  <c r="AL80" i="1"/>
  <c r="AJ80" i="1"/>
  <c r="AI80" i="1"/>
  <c r="AC80" i="1"/>
  <c r="U80" i="1"/>
  <c r="S80" i="1"/>
  <c r="Q80" i="1"/>
  <c r="O80" i="1"/>
  <c r="M80" i="1"/>
  <c r="K80" i="1"/>
  <c r="AO79" i="1"/>
  <c r="AM79" i="1"/>
  <c r="AL79" i="1"/>
  <c r="AJ79" i="1"/>
  <c r="AI79" i="1"/>
  <c r="AC79" i="1"/>
  <c r="U79" i="1"/>
  <c r="S79" i="1"/>
  <c r="Q79" i="1"/>
  <c r="O79" i="1"/>
  <c r="M79" i="1"/>
  <c r="K79" i="1"/>
  <c r="AO78" i="1"/>
  <c r="AM78" i="1"/>
  <c r="AL78" i="1"/>
  <c r="AJ78" i="1"/>
  <c r="AI78" i="1"/>
  <c r="AC78" i="1"/>
  <c r="U78" i="1"/>
  <c r="S78" i="1"/>
  <c r="Q78" i="1"/>
  <c r="O78" i="1"/>
  <c r="M78" i="1"/>
  <c r="K78" i="1"/>
  <c r="AO77" i="1"/>
  <c r="AM77" i="1"/>
  <c r="AL77" i="1"/>
  <c r="AJ77" i="1"/>
  <c r="AI77" i="1"/>
  <c r="AC77" i="1"/>
  <c r="U77" i="1"/>
  <c r="S77" i="1"/>
  <c r="Q77" i="1"/>
  <c r="O77" i="1"/>
  <c r="M77" i="1"/>
  <c r="K77" i="1"/>
  <c r="AO76" i="1"/>
  <c r="AM76" i="1"/>
  <c r="AL76" i="1"/>
  <c r="AJ76" i="1"/>
  <c r="AI76" i="1"/>
  <c r="AC76" i="1"/>
  <c r="U76" i="1"/>
  <c r="S76" i="1"/>
  <c r="Q76" i="1"/>
  <c r="O76" i="1"/>
  <c r="M76" i="1"/>
  <c r="K76" i="1"/>
  <c r="AO75" i="1"/>
  <c r="AM75" i="1"/>
  <c r="AL75" i="1"/>
  <c r="AJ75" i="1"/>
  <c r="AI75" i="1"/>
  <c r="AC75" i="1"/>
  <c r="U75" i="1"/>
  <c r="S75" i="1"/>
  <c r="Q75" i="1"/>
  <c r="O75" i="1"/>
  <c r="M75" i="1"/>
  <c r="K75" i="1"/>
  <c r="AO74" i="1"/>
  <c r="AM74" i="1"/>
  <c r="AL74" i="1"/>
  <c r="AJ74" i="1"/>
  <c r="AI74" i="1"/>
  <c r="AC74" i="1"/>
  <c r="U74" i="1"/>
  <c r="S74" i="1"/>
  <c r="Q74" i="1"/>
  <c r="O74" i="1"/>
  <c r="M74" i="1"/>
  <c r="K74" i="1"/>
  <c r="AO73" i="1"/>
  <c r="AM73" i="1"/>
  <c r="AL73" i="1"/>
  <c r="AJ73" i="1"/>
  <c r="AI73" i="1"/>
  <c r="AC73" i="1"/>
  <c r="U73" i="1"/>
  <c r="S73" i="1"/>
  <c r="Q73" i="1"/>
  <c r="O73" i="1"/>
  <c r="M73" i="1"/>
  <c r="K73" i="1"/>
  <c r="AN72" i="1"/>
  <c r="AM72" i="1"/>
  <c r="AL72" i="1"/>
  <c r="AJ72" i="1"/>
  <c r="AI72" i="1"/>
  <c r="AC72" i="1"/>
  <c r="U72" i="1"/>
  <c r="S72" i="1"/>
  <c r="Q72" i="1"/>
  <c r="O72" i="1"/>
  <c r="M72" i="1"/>
  <c r="K72" i="1"/>
  <c r="AN71" i="1"/>
  <c r="AM71" i="1"/>
  <c r="AL71" i="1"/>
  <c r="AJ71" i="1"/>
  <c r="AI71" i="1"/>
  <c r="AC71" i="1"/>
  <c r="U71" i="1"/>
  <c r="S71" i="1"/>
  <c r="Q71" i="1"/>
  <c r="O71" i="1"/>
  <c r="M71" i="1"/>
  <c r="K71" i="1"/>
  <c r="AO70" i="1"/>
  <c r="AM70" i="1"/>
  <c r="AL70" i="1"/>
  <c r="AJ70" i="1"/>
  <c r="AI70" i="1"/>
  <c r="AC70" i="1"/>
  <c r="U70" i="1"/>
  <c r="S70" i="1"/>
  <c r="Q70" i="1"/>
  <c r="O70" i="1"/>
  <c r="M70" i="1"/>
  <c r="K70" i="1"/>
  <c r="AO69" i="1"/>
  <c r="AM69" i="1"/>
  <c r="AL69" i="1"/>
  <c r="AJ69" i="1"/>
  <c r="AI69" i="1"/>
  <c r="AC69" i="1"/>
  <c r="U69" i="1"/>
  <c r="S69" i="1"/>
  <c r="Q69" i="1"/>
  <c r="O69" i="1"/>
  <c r="M69" i="1"/>
  <c r="K69" i="1"/>
  <c r="AO68" i="1"/>
  <c r="AM68" i="1"/>
  <c r="AL68" i="1"/>
  <c r="AJ68" i="1"/>
  <c r="AI68" i="1"/>
  <c r="AC68" i="1"/>
  <c r="U68" i="1"/>
  <c r="S68" i="1"/>
  <c r="Q68" i="1"/>
  <c r="O68" i="1"/>
  <c r="M68" i="1"/>
  <c r="K68" i="1"/>
  <c r="AO67" i="1"/>
  <c r="AM67" i="1"/>
  <c r="AL67" i="1"/>
  <c r="AJ67" i="1"/>
  <c r="AI67" i="1"/>
  <c r="AC67" i="1"/>
  <c r="U67" i="1"/>
  <c r="S67" i="1"/>
  <c r="Q67" i="1"/>
  <c r="O67" i="1"/>
  <c r="M67" i="1"/>
  <c r="K67" i="1"/>
  <c r="AO66" i="1"/>
  <c r="AM66" i="1"/>
  <c r="AL66" i="1"/>
  <c r="AJ66" i="1"/>
  <c r="AI66" i="1"/>
  <c r="AC66" i="1"/>
  <c r="U66" i="1"/>
  <c r="S66" i="1"/>
  <c r="Q66" i="1"/>
  <c r="O66" i="1"/>
  <c r="M66" i="1"/>
  <c r="K66" i="1"/>
  <c r="AN65" i="1"/>
  <c r="AM65" i="1"/>
  <c r="AL65" i="1"/>
  <c r="AJ65" i="1"/>
  <c r="AI65" i="1"/>
  <c r="AC65" i="1"/>
  <c r="U65" i="1"/>
  <c r="S65" i="1"/>
  <c r="Q65" i="1"/>
  <c r="O65" i="1"/>
  <c r="M65" i="1"/>
  <c r="K65" i="1"/>
  <c r="AO64" i="1"/>
  <c r="AM64" i="1"/>
  <c r="AL64" i="1"/>
  <c r="AJ64" i="1"/>
  <c r="AI64" i="1"/>
  <c r="AC64" i="1"/>
  <c r="U64" i="1"/>
  <c r="S64" i="1"/>
  <c r="Q64" i="1"/>
  <c r="O64" i="1"/>
  <c r="M64" i="1"/>
  <c r="K64" i="1"/>
  <c r="AO63" i="1"/>
  <c r="AM63" i="1"/>
  <c r="AL63" i="1"/>
  <c r="AJ63" i="1"/>
  <c r="AI63" i="1"/>
  <c r="AC63" i="1"/>
  <c r="U63" i="1"/>
  <c r="S63" i="1"/>
  <c r="Q63" i="1"/>
  <c r="O63" i="1"/>
  <c r="M63" i="1"/>
  <c r="K63" i="1"/>
  <c r="AO62" i="1"/>
  <c r="AM62" i="1"/>
  <c r="AL62" i="1"/>
  <c r="AJ62" i="1"/>
  <c r="AI62" i="1"/>
  <c r="AC62" i="1"/>
  <c r="U62" i="1"/>
  <c r="S62" i="1"/>
  <c r="Q62" i="1"/>
  <c r="O62" i="1"/>
  <c r="M62" i="1"/>
  <c r="K62" i="1"/>
  <c r="AO61" i="1"/>
  <c r="AM61" i="1"/>
  <c r="AL61" i="1"/>
  <c r="AJ61" i="1"/>
  <c r="AI61" i="1"/>
  <c r="AC61" i="1"/>
  <c r="U61" i="1"/>
  <c r="S61" i="1"/>
  <c r="Q61" i="1"/>
  <c r="O61" i="1"/>
  <c r="M61" i="1"/>
  <c r="K61" i="1"/>
  <c r="AO60" i="1"/>
  <c r="AM60" i="1"/>
  <c r="AL60" i="1"/>
  <c r="AJ60" i="1"/>
  <c r="AI60" i="1"/>
  <c r="AC60" i="1"/>
  <c r="U60" i="1"/>
  <c r="S60" i="1"/>
  <c r="Q60" i="1"/>
  <c r="O60" i="1"/>
  <c r="M60" i="1"/>
  <c r="K60" i="1"/>
  <c r="AO59" i="1"/>
  <c r="AM59" i="1"/>
  <c r="AL59" i="1"/>
  <c r="AJ59" i="1"/>
  <c r="AI59" i="1"/>
  <c r="AC59" i="1"/>
  <c r="U59" i="1"/>
  <c r="S59" i="1"/>
  <c r="Q59" i="1"/>
  <c r="O59" i="1"/>
  <c r="M59" i="1"/>
  <c r="K59" i="1"/>
  <c r="AO58" i="1"/>
  <c r="AM58" i="1"/>
  <c r="AL58" i="1"/>
  <c r="AJ58" i="1"/>
  <c r="AI58" i="1"/>
  <c r="AC58" i="1"/>
  <c r="U58" i="1"/>
  <c r="S58" i="1"/>
  <c r="Q58" i="1"/>
  <c r="O58" i="1"/>
  <c r="M58" i="1"/>
  <c r="K58" i="1"/>
  <c r="AO57" i="1"/>
  <c r="AM57" i="1"/>
  <c r="AL57" i="1"/>
  <c r="AJ57" i="1"/>
  <c r="AI57" i="1"/>
  <c r="AC57" i="1"/>
  <c r="U57" i="1"/>
  <c r="S57" i="1"/>
  <c r="Q57" i="1"/>
  <c r="O57" i="1"/>
  <c r="M57" i="1"/>
  <c r="K57" i="1"/>
  <c r="AO56" i="1"/>
  <c r="AM56" i="1"/>
  <c r="AL56" i="1"/>
  <c r="AJ56" i="1"/>
  <c r="AI56" i="1"/>
  <c r="AC56" i="1"/>
  <c r="U56" i="1"/>
  <c r="S56" i="1"/>
  <c r="Q56" i="1"/>
  <c r="O56" i="1"/>
  <c r="M56" i="1"/>
  <c r="K56" i="1"/>
  <c r="AO55" i="1"/>
  <c r="AM55" i="1"/>
  <c r="AL55" i="1"/>
  <c r="AJ55" i="1"/>
  <c r="AI55" i="1"/>
  <c r="AC55" i="1"/>
  <c r="U55" i="1"/>
  <c r="S55" i="1"/>
  <c r="Q55" i="1"/>
  <c r="O55" i="1"/>
  <c r="M55" i="1"/>
  <c r="K55" i="1"/>
  <c r="AO54" i="1"/>
  <c r="AM54" i="1"/>
  <c r="AL54" i="1"/>
  <c r="AJ54" i="1"/>
  <c r="AI54" i="1"/>
  <c r="AC54" i="1"/>
  <c r="U54" i="1"/>
  <c r="S54" i="1"/>
  <c r="Q54" i="1"/>
  <c r="O54" i="1"/>
  <c r="M54" i="1"/>
  <c r="K54" i="1"/>
  <c r="AO53" i="1"/>
  <c r="AM53" i="1"/>
  <c r="AL53" i="1"/>
  <c r="AJ53" i="1"/>
  <c r="AI53" i="1"/>
  <c r="AC53" i="1"/>
  <c r="U53" i="1"/>
  <c r="S53" i="1"/>
  <c r="Q53" i="1"/>
  <c r="O53" i="1"/>
  <c r="M53" i="1"/>
  <c r="K53" i="1"/>
  <c r="AO52" i="1"/>
  <c r="AM52" i="1"/>
  <c r="AL52" i="1"/>
  <c r="AJ52" i="1"/>
  <c r="AI52" i="1"/>
  <c r="AC52" i="1"/>
  <c r="U52" i="1"/>
  <c r="S52" i="1"/>
  <c r="Q52" i="1"/>
  <c r="O52" i="1"/>
  <c r="M52" i="1"/>
  <c r="K52" i="1"/>
  <c r="AO51" i="1"/>
  <c r="AM51" i="1"/>
  <c r="AL51" i="1"/>
  <c r="AJ51" i="1"/>
  <c r="AI51" i="1"/>
  <c r="AC51" i="1"/>
  <c r="U51" i="1"/>
  <c r="S51" i="1"/>
  <c r="Q51" i="1"/>
  <c r="O51" i="1"/>
  <c r="M51" i="1"/>
  <c r="K51" i="1"/>
  <c r="AO50" i="1"/>
  <c r="AM50" i="1"/>
  <c r="AL50" i="1"/>
  <c r="AJ50" i="1"/>
  <c r="AI50" i="1"/>
  <c r="AC50" i="1"/>
  <c r="U50" i="1"/>
  <c r="S50" i="1"/>
  <c r="Q50" i="1"/>
  <c r="O50" i="1"/>
  <c r="M50" i="1"/>
  <c r="K50" i="1"/>
  <c r="AO49" i="1"/>
  <c r="AM49" i="1"/>
  <c r="AL49" i="1"/>
  <c r="AJ49" i="1"/>
  <c r="AI49" i="1"/>
  <c r="AC49" i="1"/>
  <c r="U49" i="1"/>
  <c r="S49" i="1"/>
  <c r="Q49" i="1"/>
  <c r="O49" i="1"/>
  <c r="M49" i="1"/>
  <c r="K49" i="1"/>
  <c r="AO48" i="1"/>
  <c r="AM48" i="1"/>
  <c r="AL48" i="1"/>
  <c r="AJ48" i="1"/>
  <c r="AI48" i="1"/>
  <c r="AC48" i="1"/>
  <c r="U48" i="1"/>
  <c r="S48" i="1"/>
  <c r="Q48" i="1"/>
  <c r="O48" i="1"/>
  <c r="M48" i="1"/>
  <c r="K48" i="1"/>
  <c r="AO47" i="1"/>
  <c r="AM47" i="1"/>
  <c r="AL47" i="1"/>
  <c r="AJ47" i="1"/>
  <c r="AI47" i="1"/>
  <c r="AC47" i="1"/>
  <c r="U47" i="1"/>
  <c r="S47" i="1"/>
  <c r="Q47" i="1"/>
  <c r="O47" i="1"/>
  <c r="M47" i="1"/>
  <c r="K47" i="1"/>
  <c r="AO46" i="1"/>
  <c r="AM46" i="1"/>
  <c r="AL46" i="1"/>
  <c r="AJ46" i="1"/>
  <c r="AI46" i="1"/>
  <c r="AC46" i="1"/>
  <c r="U46" i="1"/>
  <c r="S46" i="1"/>
  <c r="Q46" i="1"/>
  <c r="O46" i="1"/>
  <c r="M46" i="1"/>
  <c r="K46" i="1"/>
  <c r="AO45" i="1"/>
  <c r="AM45" i="1"/>
  <c r="AL45" i="1"/>
  <c r="AJ45" i="1"/>
  <c r="AI45" i="1"/>
  <c r="AC45" i="1"/>
  <c r="U45" i="1"/>
  <c r="S45" i="1"/>
  <c r="Q45" i="1"/>
  <c r="O45" i="1"/>
  <c r="M45" i="1"/>
  <c r="K45" i="1"/>
  <c r="AO44" i="1"/>
  <c r="AM44" i="1"/>
  <c r="AL44" i="1"/>
  <c r="AJ44" i="1"/>
  <c r="AI44" i="1"/>
  <c r="AC44" i="1"/>
  <c r="U44" i="1"/>
  <c r="S44" i="1"/>
  <c r="Q44" i="1"/>
  <c r="O44" i="1"/>
  <c r="M44" i="1"/>
  <c r="K44" i="1"/>
  <c r="AO43" i="1"/>
  <c r="AM43" i="1"/>
  <c r="AL43" i="1"/>
  <c r="AJ43" i="1"/>
  <c r="AI43" i="1"/>
  <c r="AC43" i="1"/>
  <c r="U43" i="1"/>
  <c r="S43" i="1"/>
  <c r="Q43" i="1"/>
  <c r="O43" i="1"/>
  <c r="M43" i="1"/>
  <c r="K43" i="1"/>
  <c r="AO42" i="1"/>
  <c r="AM42" i="1"/>
  <c r="AL42" i="1"/>
  <c r="AJ42" i="1"/>
  <c r="AI42" i="1"/>
  <c r="AC42" i="1"/>
  <c r="U42" i="1"/>
  <c r="S42" i="1"/>
  <c r="Q42" i="1"/>
  <c r="O42" i="1"/>
  <c r="M42" i="1"/>
  <c r="K42" i="1"/>
  <c r="AO41" i="1"/>
  <c r="AM41" i="1"/>
  <c r="AL41" i="1"/>
  <c r="AJ41" i="1"/>
  <c r="AI41" i="1"/>
  <c r="AC41" i="1"/>
  <c r="U41" i="1"/>
  <c r="S41" i="1"/>
  <c r="Q41" i="1"/>
  <c r="O41" i="1"/>
  <c r="M41" i="1"/>
  <c r="K41" i="1"/>
  <c r="AO40" i="1"/>
  <c r="AM40" i="1"/>
  <c r="AL40" i="1"/>
  <c r="AJ40" i="1"/>
  <c r="AI40" i="1"/>
  <c r="AC40" i="1"/>
  <c r="U40" i="1"/>
  <c r="S40" i="1"/>
  <c r="Q40" i="1"/>
  <c r="O40" i="1"/>
  <c r="M40" i="1"/>
  <c r="K40" i="1"/>
  <c r="AO39" i="1"/>
  <c r="AM39" i="1"/>
  <c r="AL39" i="1"/>
  <c r="AJ39" i="1"/>
  <c r="AI39" i="1"/>
  <c r="AC39" i="1"/>
  <c r="U39" i="1"/>
  <c r="S39" i="1"/>
  <c r="Q39" i="1"/>
  <c r="O39" i="1"/>
  <c r="M39" i="1"/>
  <c r="K39" i="1"/>
  <c r="AO38" i="1"/>
  <c r="AM38" i="1"/>
  <c r="AL38" i="1"/>
  <c r="AJ38" i="1"/>
  <c r="AI38" i="1"/>
  <c r="AC38" i="1"/>
  <c r="U38" i="1"/>
  <c r="S38" i="1"/>
  <c r="Q38" i="1"/>
  <c r="O38" i="1"/>
  <c r="M38" i="1"/>
  <c r="K38" i="1"/>
  <c r="AO37" i="1"/>
  <c r="AM37" i="1"/>
  <c r="AL37" i="1"/>
  <c r="AJ37" i="1"/>
  <c r="AI37" i="1"/>
  <c r="AC37" i="1"/>
  <c r="U37" i="1"/>
  <c r="S37" i="1"/>
  <c r="Q37" i="1"/>
  <c r="O37" i="1"/>
  <c r="M37" i="1"/>
  <c r="K37" i="1"/>
  <c r="AO36" i="1"/>
  <c r="AM36" i="1"/>
  <c r="AL36" i="1"/>
  <c r="AJ36" i="1"/>
  <c r="AI36" i="1"/>
  <c r="AC36" i="1"/>
  <c r="U36" i="1"/>
  <c r="S36" i="1"/>
  <c r="Q36" i="1"/>
  <c r="O36" i="1"/>
  <c r="M36" i="1"/>
  <c r="K36" i="1"/>
  <c r="AO35" i="1"/>
  <c r="AM35" i="1"/>
  <c r="AL35" i="1"/>
  <c r="AJ35" i="1"/>
  <c r="AI35" i="1"/>
  <c r="AC35" i="1"/>
  <c r="U35" i="1"/>
  <c r="S35" i="1"/>
  <c r="Q35" i="1"/>
  <c r="O35" i="1"/>
  <c r="M35" i="1"/>
  <c r="K35" i="1"/>
  <c r="AO34" i="1"/>
  <c r="AM34" i="1"/>
  <c r="AL34" i="1"/>
  <c r="AJ34" i="1"/>
  <c r="AI34" i="1"/>
  <c r="AC34" i="1"/>
  <c r="U34" i="1"/>
  <c r="S34" i="1"/>
  <c r="Q34" i="1"/>
  <c r="O34" i="1"/>
  <c r="M34" i="1"/>
  <c r="K34" i="1"/>
  <c r="AO33" i="1"/>
  <c r="AM33" i="1"/>
  <c r="AL33" i="1"/>
  <c r="AJ33" i="1"/>
  <c r="AI33" i="1"/>
  <c r="AC33" i="1"/>
  <c r="U33" i="1"/>
  <c r="S33" i="1"/>
  <c r="Q33" i="1"/>
  <c r="O33" i="1"/>
  <c r="M33" i="1"/>
  <c r="K33" i="1"/>
  <c r="AO32" i="1"/>
  <c r="AM32" i="1"/>
  <c r="AL32" i="1"/>
  <c r="AJ32" i="1"/>
  <c r="AI32" i="1"/>
  <c r="AC32" i="1"/>
  <c r="U32" i="1"/>
  <c r="S32" i="1"/>
  <c r="Q32" i="1"/>
  <c r="O32" i="1"/>
  <c r="M32" i="1"/>
  <c r="K32" i="1"/>
  <c r="AO31" i="1"/>
  <c r="AM31" i="1"/>
  <c r="AL31" i="1"/>
  <c r="AJ31" i="1"/>
  <c r="AI31" i="1"/>
  <c r="AC31" i="1"/>
  <c r="U31" i="1"/>
  <c r="S31" i="1"/>
  <c r="Q31" i="1"/>
  <c r="O31" i="1"/>
  <c r="M31" i="1"/>
  <c r="K31" i="1"/>
  <c r="AO30" i="1"/>
  <c r="AM30" i="1"/>
  <c r="AL30" i="1"/>
  <c r="AJ30" i="1"/>
  <c r="AI30" i="1"/>
  <c r="AC30" i="1"/>
  <c r="U30" i="1"/>
  <c r="S30" i="1"/>
  <c r="Q30" i="1"/>
  <c r="O30" i="1"/>
  <c r="M30" i="1"/>
  <c r="K30" i="1"/>
  <c r="AO29" i="1"/>
  <c r="AM29" i="1"/>
  <c r="AL29" i="1"/>
  <c r="AJ29" i="1"/>
  <c r="AI29" i="1"/>
  <c r="AC29" i="1"/>
  <c r="U29" i="1"/>
  <c r="S29" i="1"/>
  <c r="Q29" i="1"/>
  <c r="O29" i="1"/>
  <c r="M29" i="1"/>
  <c r="K29" i="1"/>
  <c r="AO28" i="1"/>
  <c r="AM28" i="1"/>
  <c r="AL28" i="1"/>
  <c r="AJ28" i="1"/>
  <c r="AI28" i="1"/>
  <c r="AC28" i="1"/>
  <c r="U28" i="1"/>
  <c r="S28" i="1"/>
  <c r="Q28" i="1"/>
  <c r="O28" i="1"/>
  <c r="M28" i="1"/>
  <c r="K28" i="1"/>
  <c r="AO27" i="1"/>
  <c r="AM27" i="1"/>
  <c r="AL27" i="1"/>
  <c r="AJ27" i="1"/>
  <c r="AI27" i="1"/>
  <c r="AC27" i="1"/>
  <c r="U27" i="1"/>
  <c r="S27" i="1"/>
  <c r="Q27" i="1"/>
  <c r="O27" i="1"/>
  <c r="M27" i="1"/>
  <c r="K27" i="1"/>
  <c r="AO26" i="1"/>
  <c r="AM26" i="1"/>
  <c r="AL26" i="1"/>
  <c r="AJ26" i="1"/>
  <c r="AI26" i="1"/>
  <c r="AC26" i="1"/>
  <c r="U26" i="1"/>
  <c r="S26" i="1"/>
  <c r="Q26" i="1"/>
  <c r="O26" i="1"/>
  <c r="M26" i="1"/>
  <c r="K26" i="1"/>
  <c r="AO25" i="1"/>
  <c r="AM25" i="1"/>
  <c r="AL25" i="1"/>
  <c r="AJ25" i="1"/>
  <c r="AI25" i="1"/>
  <c r="AC25" i="1"/>
  <c r="U25" i="1"/>
  <c r="S25" i="1"/>
  <c r="Q25" i="1"/>
  <c r="O25" i="1"/>
  <c r="M25" i="1"/>
  <c r="K25" i="1"/>
  <c r="AO24" i="1"/>
  <c r="AM24" i="1"/>
  <c r="AL24" i="1"/>
  <c r="AJ24" i="1"/>
  <c r="AI24" i="1"/>
  <c r="AC24" i="1"/>
  <c r="U24" i="1"/>
  <c r="S24" i="1"/>
  <c r="Q24" i="1"/>
  <c r="O24" i="1"/>
  <c r="M24" i="1"/>
  <c r="K24" i="1"/>
  <c r="AO23" i="1"/>
  <c r="AM23" i="1"/>
  <c r="AL23" i="1"/>
  <c r="AJ23" i="1"/>
  <c r="AI23" i="1"/>
  <c r="AC23" i="1"/>
  <c r="U23" i="1"/>
  <c r="S23" i="1"/>
  <c r="Q23" i="1"/>
  <c r="O23" i="1"/>
  <c r="M23" i="1"/>
  <c r="K23" i="1"/>
  <c r="AO22" i="1"/>
  <c r="AM22" i="1"/>
  <c r="AL22" i="1"/>
  <c r="AJ22" i="1"/>
  <c r="AI22" i="1"/>
  <c r="AC22" i="1"/>
  <c r="U22" i="1"/>
  <c r="S22" i="1"/>
  <c r="Q22" i="1"/>
  <c r="O22" i="1"/>
  <c r="M22" i="1"/>
  <c r="K22" i="1"/>
  <c r="AO21" i="1"/>
  <c r="AM21" i="1"/>
  <c r="AL21" i="1"/>
  <c r="AJ21" i="1"/>
  <c r="AI21" i="1"/>
  <c r="AC21" i="1"/>
  <c r="U21" i="1"/>
  <c r="S21" i="1"/>
  <c r="Q21" i="1"/>
  <c r="O21" i="1"/>
  <c r="M21" i="1"/>
  <c r="K21" i="1"/>
  <c r="AO20" i="1"/>
  <c r="AM20" i="1"/>
  <c r="AL20" i="1"/>
  <c r="AJ20" i="1"/>
  <c r="AI20" i="1"/>
  <c r="AC20" i="1"/>
  <c r="U20" i="1"/>
  <c r="S20" i="1"/>
  <c r="Q20" i="1"/>
  <c r="O20" i="1"/>
  <c r="M20" i="1"/>
  <c r="K20" i="1"/>
  <c r="AO19" i="1"/>
  <c r="AM19" i="1"/>
  <c r="AL19" i="1"/>
  <c r="AJ19" i="1"/>
  <c r="AI19" i="1"/>
  <c r="AC19" i="1"/>
  <c r="U19" i="1"/>
  <c r="S19" i="1"/>
  <c r="Q19" i="1"/>
  <c r="O19" i="1"/>
  <c r="M19" i="1"/>
  <c r="K19" i="1"/>
  <c r="AO18" i="1"/>
  <c r="AM18" i="1"/>
  <c r="AL18" i="1"/>
  <c r="AJ18" i="1"/>
  <c r="AI18" i="1"/>
  <c r="AC18" i="1"/>
  <c r="U18" i="1"/>
  <c r="S18" i="1"/>
  <c r="Q18" i="1"/>
  <c r="O18" i="1"/>
  <c r="M18" i="1"/>
  <c r="K18" i="1"/>
  <c r="AO17" i="1"/>
  <c r="AM17" i="1"/>
  <c r="AL17" i="1"/>
  <c r="AJ17" i="1"/>
  <c r="AI17" i="1"/>
  <c r="AC17" i="1"/>
  <c r="U17" i="1"/>
  <c r="S17" i="1"/>
  <c r="Q17" i="1"/>
  <c r="O17" i="1"/>
  <c r="M17" i="1"/>
  <c r="K17" i="1"/>
  <c r="AO16" i="1"/>
  <c r="AM16" i="1"/>
  <c r="AL16" i="1"/>
  <c r="AJ16" i="1"/>
  <c r="AI16" i="1"/>
  <c r="AC16" i="1"/>
  <c r="U16" i="1"/>
  <c r="S16" i="1"/>
  <c r="Q16" i="1"/>
  <c r="O16" i="1"/>
  <c r="M16" i="1"/>
  <c r="K16" i="1"/>
  <c r="AN15" i="1"/>
  <c r="AM15" i="1"/>
  <c r="AL15" i="1"/>
  <c r="AJ15" i="1"/>
  <c r="AI15" i="1"/>
  <c r="AC15" i="1"/>
  <c r="U15" i="1"/>
  <c r="S15" i="1"/>
  <c r="Q15" i="1"/>
  <c r="O15" i="1"/>
  <c r="M15" i="1"/>
  <c r="K15" i="1"/>
  <c r="AO14" i="1"/>
  <c r="AM14" i="1"/>
  <c r="AL14" i="1"/>
  <c r="AJ14" i="1"/>
  <c r="AI14" i="1"/>
  <c r="AC14" i="1"/>
  <c r="U14" i="1"/>
  <c r="S14" i="1"/>
  <c r="Q14" i="1"/>
  <c r="O14" i="1"/>
  <c r="M14" i="1"/>
  <c r="K14" i="1"/>
  <c r="AO13" i="1"/>
  <c r="AM13" i="1"/>
  <c r="AL13" i="1"/>
  <c r="AJ13" i="1"/>
  <c r="AI13" i="1"/>
  <c r="AC13" i="1"/>
  <c r="U13" i="1"/>
  <c r="S13" i="1"/>
  <c r="Q13" i="1"/>
  <c r="O13" i="1"/>
  <c r="M13" i="1"/>
  <c r="K13" i="1"/>
  <c r="AO12" i="1"/>
  <c r="AM12" i="1"/>
  <c r="AL12" i="1"/>
  <c r="AJ12" i="1"/>
  <c r="AI12" i="1"/>
  <c r="AC12" i="1"/>
  <c r="U12" i="1"/>
  <c r="S12" i="1"/>
  <c r="Q12" i="1"/>
  <c r="O12" i="1"/>
  <c r="M12" i="1"/>
  <c r="K12" i="1"/>
  <c r="AO11" i="1"/>
  <c r="AM11" i="1"/>
  <c r="AL11" i="1"/>
  <c r="AJ11" i="1"/>
  <c r="AI11" i="1"/>
  <c r="AC11" i="1"/>
  <c r="U11" i="1"/>
  <c r="S11" i="1"/>
  <c r="Q11" i="1"/>
  <c r="O11" i="1"/>
  <c r="M11" i="1"/>
  <c r="K11" i="1"/>
  <c r="AO10" i="1"/>
  <c r="AM10" i="1"/>
  <c r="AL10" i="1"/>
  <c r="AJ10" i="1"/>
  <c r="AI10" i="1"/>
  <c r="AC10" i="1"/>
  <c r="U10" i="1"/>
  <c r="S10" i="1"/>
  <c r="Q10" i="1"/>
  <c r="O10" i="1"/>
  <c r="M10" i="1"/>
  <c r="K10" i="1"/>
  <c r="AO9" i="1"/>
  <c r="AM9" i="1"/>
  <c r="AL9" i="1"/>
  <c r="AJ9" i="1"/>
  <c r="AI9" i="1"/>
  <c r="AC9" i="1"/>
  <c r="U9" i="1"/>
  <c r="S9" i="1"/>
  <c r="Q9" i="1"/>
  <c r="O9" i="1"/>
  <c r="M9" i="1"/>
  <c r="K9" i="1"/>
  <c r="AO8" i="1"/>
  <c r="AM8" i="1"/>
  <c r="AL8" i="1"/>
  <c r="AJ8" i="1"/>
  <c r="AI8" i="1"/>
  <c r="AC8" i="1"/>
  <c r="U8" i="1"/>
  <c r="S8" i="1"/>
  <c r="Q8" i="1"/>
  <c r="O8" i="1"/>
  <c r="M8" i="1"/>
  <c r="K8" i="1"/>
</calcChain>
</file>

<file path=xl/sharedStrings.xml><?xml version="1.0" encoding="utf-8"?>
<sst xmlns="http://schemas.openxmlformats.org/spreadsheetml/2006/main" count="483" uniqueCount="318">
  <si>
    <t>BAÛNG THANH TOAÙN LÖÔNG THAÙNG   05 NAÊM  2021</t>
  </si>
  <si>
    <t>(PIECE RATE PAYROLL FOR THE MONTH OF 05-2021)</t>
  </si>
  <si>
    <t>STT
(No.)</t>
  </si>
  <si>
    <t>MSNV
(Code)</t>
  </si>
  <si>
    <t>HOÏ VAØ TEÂN
(Name)</t>
  </si>
  <si>
    <t>GIÔÙI TÍNH
(Sex)</t>
  </si>
  <si>
    <t>BOÄ PHAÄN
(Dept.)</t>
  </si>
  <si>
    <t>CHÖÙC VUÏ
(Positions)</t>
  </si>
  <si>
    <t>NGAØY VAØO
(Hiring date)</t>
  </si>
  <si>
    <t>LÖÔNG CB
(Basic salary)</t>
  </si>
  <si>
    <t>NC
(Work-ing day)</t>
  </si>
  <si>
    <t>LÖÔNG THOÛA THUAÄN
(Agreement salary)</t>
  </si>
  <si>
    <t>LÖÔNG NC
(Workday salary)</t>
  </si>
  <si>
    <t>PHEÙP
(Leave day)</t>
  </si>
  <si>
    <t>TIEÀN PHEÙP
(Amount)</t>
  </si>
  <si>
    <t>LEÃ TEÁT
(Leave)</t>
  </si>
  <si>
    <t>TIEÀN LEÃ TEÁT
(Amount)</t>
  </si>
  <si>
    <t>R+K+CT+L+T
(Electricity)</t>
  </si>
  <si>
    <t>TIEÀN R+K+CT+L+T
(Amount)</t>
  </si>
  <si>
    <t>TC THÖÔØNG
(Overtime hour 50%)</t>
  </si>
  <si>
    <t>TIEÀN TC THÖÔØNG
(Amount)</t>
  </si>
  <si>
    <t>TC CN
(Overtime hour 100%)</t>
  </si>
  <si>
    <t>TIEÀN TC CN
(Amount)</t>
  </si>
  <si>
    <t>ÑIEÅM CC
(Attendance allowance)</t>
  </si>
  <si>
    <t>HOÃ TRÔÏ NHAØ ÔÛ
(Housing money)</t>
  </si>
  <si>
    <t>HOÃ TRÔÏ ÑIEÄN THOAÏI
(Telephone fee)</t>
  </si>
  <si>
    <t>HOÃ TRÔÏ XAÊNG XE
(Petrol money)</t>
  </si>
  <si>
    <t>HOÃ TRÔÏ NUOÂI CON NHOÛ
(Allowances for children)</t>
  </si>
  <si>
    <t>TIEÀN NGUYEÄT SAN
(Woman money)</t>
  </si>
  <si>
    <t>THANH TOAN KHAÙC
(Other payment)</t>
  </si>
  <si>
    <t>TOÅNG THANH TOAÙN
(Total payment)</t>
  </si>
  <si>
    <t>BHXH+BHYT+BHTN
(Social + health + jobless insurance)</t>
  </si>
  <si>
    <t>THUEÁ TNCN
(Payable of PIT)</t>
  </si>
  <si>
    <t>CÑ PHÍ
(Trade Union Fee)</t>
  </si>
  <si>
    <t>TAÏM ÖÙNG
Advance</t>
  </si>
  <si>
    <t>KHAÁU TRÖØ KHAÙC
(Other deduction)</t>
  </si>
  <si>
    <t>TOÅNG KHAÁU TRÖØ
(Total deduction)</t>
  </si>
  <si>
    <t>TOÅNG NHAÄN CUOÁI THAÙNG
(Total received)</t>
  </si>
  <si>
    <t>NGAØY PHEÙP TOÀN
(Leave day exist)</t>
  </si>
  <si>
    <t>LÖÔNG PHEÙP TOÀN
(Amount)</t>
  </si>
  <si>
    <t>THÖÏC LÓNH
(Salary)</t>
  </si>
  <si>
    <t>TIEÀN MAËT
(Cash)</t>
  </si>
  <si>
    <t>ATM
(ATM card)</t>
  </si>
  <si>
    <t>KYÙ NHAÄN
(Signature)</t>
  </si>
  <si>
    <t>PL-0191</t>
  </si>
  <si>
    <t>LEÂ PHUØNG HÖNG</t>
  </si>
  <si>
    <t>Nam</t>
  </si>
  <si>
    <t>P.XUAÁT NHAÄP KHAÅU</t>
  </si>
  <si>
    <t>NV - XNK</t>
  </si>
  <si>
    <t>0191</t>
  </si>
  <si>
    <t>PP-0010</t>
  </si>
  <si>
    <t>NGUYEÃN NGOÏC HOAØI HÖÔNG</t>
  </si>
  <si>
    <t>Nöõ</t>
  </si>
  <si>
    <t>P. CBSX</t>
  </si>
  <si>
    <t>TP-CBSX</t>
  </si>
  <si>
    <t>0010</t>
  </si>
  <si>
    <t>PP-0070</t>
  </si>
  <si>
    <t>LEÂ THÒ HOÀNG LOAN</t>
  </si>
  <si>
    <t>CN - M. MAÃU</t>
  </si>
  <si>
    <t>0070</t>
  </si>
  <si>
    <t>PP-0127</t>
  </si>
  <si>
    <t>LÖU THÒ TUYEÁT HOA</t>
  </si>
  <si>
    <t>0127</t>
  </si>
  <si>
    <t>PP-0247</t>
  </si>
  <si>
    <t>NGUYEÃN MINH TAÂM</t>
  </si>
  <si>
    <t>NV - CAÂN ÑOÁI</t>
  </si>
  <si>
    <t>0247</t>
  </si>
  <si>
    <t>PP-0469</t>
  </si>
  <si>
    <t>LEÂ YEÁN KÍNH</t>
  </si>
  <si>
    <t>0469</t>
  </si>
  <si>
    <t>PP-0632</t>
  </si>
  <si>
    <t>HUYØNH THÒ YEÁN</t>
  </si>
  <si>
    <t>0632</t>
  </si>
  <si>
    <t>PP-0641</t>
  </si>
  <si>
    <t>HUYØNH TOÁ NHÖ</t>
  </si>
  <si>
    <t>TV- TLKT</t>
  </si>
  <si>
    <t>0641</t>
  </si>
  <si>
    <t>PP-0710</t>
  </si>
  <si>
    <t>LEÂ THÒ HOÀNG CUÙC</t>
  </si>
  <si>
    <t>0710</t>
  </si>
  <si>
    <t>PP-0742</t>
  </si>
  <si>
    <t>NGUYEÃN THÒ LINH CHI</t>
  </si>
  <si>
    <t>NV - S. ÑOÀ</t>
  </si>
  <si>
    <t>0742</t>
  </si>
  <si>
    <t>PP-1114</t>
  </si>
  <si>
    <t>PHAN TAÁN NGHIEÂM</t>
  </si>
  <si>
    <t>NV - RAÄP</t>
  </si>
  <si>
    <t>1114</t>
  </si>
  <si>
    <t>PP-1120</t>
  </si>
  <si>
    <t>NGUYEÃN THANH TUAÁN</t>
  </si>
  <si>
    <t>1120</t>
  </si>
  <si>
    <t>PP-1210</t>
  </si>
  <si>
    <t>HUYØNH THÒ BEÙ TRANG</t>
  </si>
  <si>
    <t>1210</t>
  </si>
  <si>
    <t>PP-1258</t>
  </si>
  <si>
    <t>NGUYEÃN THÒ NGOÏC TUYEÀN</t>
  </si>
  <si>
    <t>1258</t>
  </si>
  <si>
    <t>PP-1271</t>
  </si>
  <si>
    <t>NGUYEÃN THÒ NGOÏC BÍCH</t>
  </si>
  <si>
    <t>1271</t>
  </si>
  <si>
    <t>ME -1497</t>
  </si>
  <si>
    <t>ÑOÃ ANH KIEÄT</t>
  </si>
  <si>
    <t>P. CÔ ÑIEÄN</t>
  </si>
  <si>
    <t>TOÅ TRÖÔÛNG</t>
  </si>
  <si>
    <t>1497</t>
  </si>
  <si>
    <t>ME-0023</t>
  </si>
  <si>
    <t>NGUYEÃN THANH NHAØN</t>
  </si>
  <si>
    <t>THÔÏ ÑIEÄN</t>
  </si>
  <si>
    <t>0023</t>
  </si>
  <si>
    <t>ME-0502</t>
  </si>
  <si>
    <t>HUYØNH CHAÙNH TRÍ</t>
  </si>
  <si>
    <t>TP - CÔ ÑIEÄN</t>
  </si>
  <si>
    <t>0502</t>
  </si>
  <si>
    <t>ME-0504</t>
  </si>
  <si>
    <t>LEÂ VAÊN TEØO</t>
  </si>
  <si>
    <t>NV - LOØ HÔI</t>
  </si>
  <si>
    <t>0504</t>
  </si>
  <si>
    <t>ME-0735</t>
  </si>
  <si>
    <t>LÖU KIM LAÂM</t>
  </si>
  <si>
    <t>THÔÏ MAÙY</t>
  </si>
  <si>
    <t>0735</t>
  </si>
  <si>
    <t>ME-0837</t>
  </si>
  <si>
    <t>TRAÀN NGOÏC VUÕ</t>
  </si>
  <si>
    <t>NV - BAÛO TRÌ</t>
  </si>
  <si>
    <t>0837</t>
  </si>
  <si>
    <t>ME-1115</t>
  </si>
  <si>
    <t>NGUYEÃN VAÊN LÖÏC</t>
  </si>
  <si>
    <t>1115</t>
  </si>
  <si>
    <t>ME-1446</t>
  </si>
  <si>
    <t>NGUYEÃN ÑAÊNG KHOA</t>
  </si>
  <si>
    <t>NV - CÖÛ, RAÄP</t>
  </si>
  <si>
    <t>1446</t>
  </si>
  <si>
    <t>S-0617</t>
  </si>
  <si>
    <t>NGUYEÃN THÒ ANH HOA</t>
  </si>
  <si>
    <t>TH. KEÂ - C. ÑIEÄN</t>
  </si>
  <si>
    <t>0617</t>
  </si>
  <si>
    <t>PP-0157</t>
  </si>
  <si>
    <t>NGUYEÃN THÒ MOÄNG TUYEÀN</t>
  </si>
  <si>
    <t>P. KEÁ HOAÏCH</t>
  </si>
  <si>
    <t>NV - TH. KEÂ</t>
  </si>
  <si>
    <t>0157</t>
  </si>
  <si>
    <t>PP-0248</t>
  </si>
  <si>
    <t>LEÂ MAI THANH NGOÏC</t>
  </si>
  <si>
    <t>NV - MER</t>
  </si>
  <si>
    <t>0248</t>
  </si>
  <si>
    <t>PP-0690</t>
  </si>
  <si>
    <t>PHAÏM THÒ KIM THOA</t>
  </si>
  <si>
    <t>0690</t>
  </si>
  <si>
    <t>PP-0799</t>
  </si>
  <si>
    <t>NGUYEÃN THÒ HOÀNG HAÏNH</t>
  </si>
  <si>
    <t>TP Keá hoaïch</t>
  </si>
  <si>
    <t>0799</t>
  </si>
  <si>
    <t>PP-0905</t>
  </si>
  <si>
    <t>LEÂ THÒ BÍCH THAÛO</t>
  </si>
  <si>
    <t>NV - KEÁ HOAÏCH</t>
  </si>
  <si>
    <t>0905</t>
  </si>
  <si>
    <t>PP-1132</t>
  </si>
  <si>
    <t>NGUYEÃN THÒ ANH THÖ</t>
  </si>
  <si>
    <t>1132</t>
  </si>
  <si>
    <t>W-0045</t>
  </si>
  <si>
    <t>ÑOÃ TRÖÔØNG HAÛI</t>
  </si>
  <si>
    <t>KNPL</t>
  </si>
  <si>
    <t>PHUÏ KHO</t>
  </si>
  <si>
    <t>0045</t>
  </si>
  <si>
    <t>W-0168</t>
  </si>
  <si>
    <t>NGUYEÃN THÒ THU HAÈNG</t>
  </si>
  <si>
    <t>0168</t>
  </si>
  <si>
    <t>W-0480</t>
  </si>
  <si>
    <t>LEÂ THÒ CUÙC</t>
  </si>
  <si>
    <t>THUÛ KHO NPL</t>
  </si>
  <si>
    <t>0480</t>
  </si>
  <si>
    <t>W-1051</t>
  </si>
  <si>
    <t>TRAÀN BÌNH THAÏNH</t>
  </si>
  <si>
    <t>CN - K. VAÛI</t>
  </si>
  <si>
    <t>1051</t>
  </si>
  <si>
    <t>W-1324</t>
  </si>
  <si>
    <t>VOÕ THAØNH SÖÏ</t>
  </si>
  <si>
    <t>1324</t>
  </si>
  <si>
    <t>ACC-0001</t>
  </si>
  <si>
    <t>LÖU THÒ TUYEÁT HAÏNH</t>
  </si>
  <si>
    <t>P. KEÁ TOAÙN</t>
  </si>
  <si>
    <t>NV - KTTH</t>
  </si>
  <si>
    <t>0001</t>
  </si>
  <si>
    <t>ACC-0026</t>
  </si>
  <si>
    <t>LEÂ MOÄNG THUÙY</t>
  </si>
  <si>
    <t>KTT</t>
  </si>
  <si>
    <t>0026</t>
  </si>
  <si>
    <t>ACC-0165</t>
  </si>
  <si>
    <t>TRAÀN THÒ TRAÉC</t>
  </si>
  <si>
    <t>NV - THUÛ QUYÕ</t>
  </si>
  <si>
    <t>0165</t>
  </si>
  <si>
    <t>ACC-0472</t>
  </si>
  <si>
    <t>TRAÀN TÖÔØNG VI</t>
  </si>
  <si>
    <t>NV - LÑTL</t>
  </si>
  <si>
    <t>0472</t>
  </si>
  <si>
    <t>ACC-1414</t>
  </si>
  <si>
    <t>TRÖÔNG MINH HUØNG</t>
  </si>
  <si>
    <t>NV - KEÁ TOAÙN</t>
  </si>
  <si>
    <t>1414</t>
  </si>
  <si>
    <t>CA-0100</t>
  </si>
  <si>
    <t>TRAÀN THÒ LIEÂN</t>
  </si>
  <si>
    <t>P. TC-HC</t>
  </si>
  <si>
    <t>NV - CAÁP DÖÔÕNG</t>
  </si>
  <si>
    <t>0100</t>
  </si>
  <si>
    <t>CA-0107</t>
  </si>
  <si>
    <t>HOÀ THÒ BÍCH VAÂN</t>
  </si>
  <si>
    <t>0107</t>
  </si>
  <si>
    <t>CA-0132</t>
  </si>
  <si>
    <t>HOAØNG THU THUÛY</t>
  </si>
  <si>
    <t>0132</t>
  </si>
  <si>
    <t>CA-0141</t>
  </si>
  <si>
    <t>NGUYEÃN THÒ YEÁN PHÖÔÏNG</t>
  </si>
  <si>
    <t>0141</t>
  </si>
  <si>
    <t>CA-0143</t>
  </si>
  <si>
    <t>TRAÀN THÒ KIM THO</t>
  </si>
  <si>
    <t>0143</t>
  </si>
  <si>
    <t>CL-0186</t>
  </si>
  <si>
    <t>ÑOAØN THÒ NGAÂN</t>
  </si>
  <si>
    <t>CN - VSCN</t>
  </si>
  <si>
    <t>0186</t>
  </si>
  <si>
    <t>CL-0240</t>
  </si>
  <si>
    <t>NGUYEÃN THÒ HOØA</t>
  </si>
  <si>
    <t>0240</t>
  </si>
  <si>
    <t>CL-0597</t>
  </si>
  <si>
    <t>NGUYEÃN THÒ LINH</t>
  </si>
  <si>
    <t>0597</t>
  </si>
  <si>
    <t>CL-0598</t>
  </si>
  <si>
    <t>HOÀ THÒ TUYEÁT NHUNG</t>
  </si>
  <si>
    <t>NV - TAÏP VUÏ</t>
  </si>
  <si>
    <t>0598</t>
  </si>
  <si>
    <t>CL-0760</t>
  </si>
  <si>
    <t>HUYØNH THÒ THAÉM</t>
  </si>
  <si>
    <t>0760</t>
  </si>
  <si>
    <t>H-0282</t>
  </si>
  <si>
    <t>NGUYEÃN DUY AÙI</t>
  </si>
  <si>
    <t>0282</t>
  </si>
  <si>
    <t>HR-0002</t>
  </si>
  <si>
    <t>NGUYEÃN THÒ TAÏO</t>
  </si>
  <si>
    <t>NV - Y TEÁ</t>
  </si>
  <si>
    <t>0002</t>
  </si>
  <si>
    <t>HR-0868</t>
  </si>
  <si>
    <t>LÖU KIM HIEÀN</t>
  </si>
  <si>
    <t>NV - HCVP</t>
  </si>
  <si>
    <t>0868</t>
  </si>
  <si>
    <t>HR-1024</t>
  </si>
  <si>
    <t>NGUYEÃN THANH PHÖÔNG</t>
  </si>
  <si>
    <t>NV-PHUÏ TRAÙCH AN TOAØN LÑ</t>
  </si>
  <si>
    <t>1024</t>
  </si>
  <si>
    <t>HR-1356</t>
  </si>
  <si>
    <t>NGUYEÃN THÒ KIM DUNG</t>
  </si>
  <si>
    <t>1356</t>
  </si>
  <si>
    <t>HR-1407</t>
  </si>
  <si>
    <t>LEÂ DUY TRIEÀU</t>
  </si>
  <si>
    <t>TRÔÏ LYÙ</t>
  </si>
  <si>
    <t>1407</t>
  </si>
  <si>
    <t>HR-1529</t>
  </si>
  <si>
    <t>TRAÀN HÖÕU TAØI</t>
  </si>
  <si>
    <t>NV - LAÙI XE</t>
  </si>
  <si>
    <t>1529</t>
  </si>
  <si>
    <t>P-1533</t>
  </si>
  <si>
    <t>BAÏCH LEÂ MAI HAÂN</t>
  </si>
  <si>
    <t>QA</t>
  </si>
  <si>
    <t>1533</t>
  </si>
  <si>
    <t>QC-0057</t>
  </si>
  <si>
    <t>VOÕ THI THANH HAÈNG</t>
  </si>
  <si>
    <t>CN - KCS</t>
  </si>
  <si>
    <t>0057</t>
  </si>
  <si>
    <t>QC-0077</t>
  </si>
  <si>
    <t>NGUYEÃN THÒ THU LAN</t>
  </si>
  <si>
    <t>0077</t>
  </si>
  <si>
    <t>QC-0205</t>
  </si>
  <si>
    <t>NGUYEÃN THUÙY LIEÃU</t>
  </si>
  <si>
    <t>0205</t>
  </si>
  <si>
    <t>QC-0732</t>
  </si>
  <si>
    <t>NGUYEÃN TROÏNG HIEÁU</t>
  </si>
  <si>
    <t>0732</t>
  </si>
  <si>
    <t>QC-0970</t>
  </si>
  <si>
    <t>ÑAËNG THÒ KIM CHI</t>
  </si>
  <si>
    <t>0970</t>
  </si>
  <si>
    <t>QC-1547</t>
  </si>
  <si>
    <t>LEÂ XUAÂN TRAÂN</t>
  </si>
  <si>
    <t>1547</t>
  </si>
  <si>
    <t>IR-1477</t>
  </si>
  <si>
    <t>TRAÀN THIEÄN PHUÙC</t>
  </si>
  <si>
    <t>BP. UÛI TP</t>
  </si>
  <si>
    <t>TRÔÏ LYÙ TOÅ UÛI</t>
  </si>
  <si>
    <t>1477</t>
  </si>
  <si>
    <t>S-1128</t>
  </si>
  <si>
    <t>HOÀ THÒ DIEÄP THUÙY</t>
  </si>
  <si>
    <t>CN - TAÅY HAØNG</t>
  </si>
  <si>
    <t>1128</t>
  </si>
  <si>
    <t>IR-0173</t>
  </si>
  <si>
    <t>NGUYEÃN HOAØNG TUAÁN</t>
  </si>
  <si>
    <t>VP. XÖÔÛNG</t>
  </si>
  <si>
    <t>CN - GIAO NHAÄN</t>
  </si>
  <si>
    <t>0173</t>
  </si>
  <si>
    <t>S-0355</t>
  </si>
  <si>
    <t>CAO THÒ CAÅM TUÙ</t>
  </si>
  <si>
    <t>NV-IE</t>
  </si>
  <si>
    <t>0355</t>
  </si>
  <si>
    <t>S-0506</t>
  </si>
  <si>
    <t>HOÀ THÒ DIEÃM</t>
  </si>
  <si>
    <t>NV - Q. TRÌNH</t>
  </si>
  <si>
    <t>0506</t>
  </si>
  <si>
    <t>S-1229</t>
  </si>
  <si>
    <t>NGUYEÃN THÒ HOA MAI</t>
  </si>
  <si>
    <t>TH. KEÂ - S. XUAÁT</t>
  </si>
  <si>
    <t>1229</t>
  </si>
  <si>
    <t>S-1342</t>
  </si>
  <si>
    <t>1342</t>
  </si>
  <si>
    <t>S-1364</t>
  </si>
  <si>
    <t>NGUYEÃN THANH HUY</t>
  </si>
  <si>
    <t>1364</t>
  </si>
  <si>
    <t>TE-1525</t>
  </si>
  <si>
    <t>LEÂ HOAØNG LAÂM</t>
  </si>
  <si>
    <t>QUAÛN ÑOÁC</t>
  </si>
  <si>
    <t>1525</t>
  </si>
  <si>
    <t>Toång coäng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</si>
</sst>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#;\(#,###\);\ ;\ "/>
    <numFmt numFmtId="165" formatCode="#,###.0;\(#,###.0\);\ ;\ "/>
    <numFmt numFmtId="166" formatCode="#,###"/>
  </numFmts>
  <fonts count="7" x14ac:knownFonts="1">
    <font>
      <sz val="11"/>
      <color theme="1"/>
      <name val="Calibri"/>
      <family val="2"/>
      <scheme val="minor"/>
    </font>
    <font>
      <b/>
      <sz val="8"/>
      <color theme="1"/>
      <name val="VNI-Helve-Condense"/>
    </font>
    <font>
      <b/>
      <sz val="20"/>
      <color rgb="FFFF0000"/>
      <name val="VNI-Helve-Condense"/>
    </font>
    <font>
      <b/>
      <sz val="8"/>
      <color rgb="FF0000FF"/>
      <name val="VNI-Helve-Condense"/>
    </font>
    <font>
      <b/>
      <sz val="8"/>
      <color rgb="FFFF0000"/>
      <name val="VNI-Helve-Condense"/>
    </font>
    <font>
      <sz val="8"/>
      <color theme="1"/>
      <name val="VNI-Times"/>
    </font>
    <font>
      <b/>
      <sz val="8"/>
      <color rgb="FF0000FF"/>
      <name val="VNI-Time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0" fillId="0" borderId="0" xfId="0" applyNumberFormat="1"/>
    <xf numFmtId="0" fontId="5" fillId="0" borderId="2" xfId="0" applyFont="1" applyBorder="1"/>
    <xf numFmtId="14" fontId="5" fillId="0" borderId="2" xfId="0" applyNumberFormat="1" applyFont="1" applyBorder="1"/>
    <xf numFmtId="164" fontId="5" fillId="0" borderId="2" xfId="0" applyNumberFormat="1" applyFont="1" applyBorder="1"/>
    <xf numFmtId="165" fontId="5" fillId="0" borderId="2" xfId="0" applyNumberFormat="1" applyFont="1" applyBorder="1"/>
    <xf numFmtId="166" fontId="5" fillId="0" borderId="2" xfId="0" applyNumberFormat="1" applyFont="1" applyBorder="1"/>
    <xf numFmtId="0" fontId="6" fillId="0" borderId="2" xfId="0" applyFont="1" applyBorder="1"/>
    <xf numFmtId="0" fontId="6" fillId="0" borderId="2" xfId="0" applyFont="1" applyBorder="1"/>
    <xf numFmtId="164" fontId="6" fillId="0" borderId="2" xfId="0" applyNumberFormat="1" applyFont="1" applyBorder="1"/>
    <xf numFmtId="165" fontId="6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1"/>
  <sheetViews>
    <sheetView tabSelected="1" workbookViewId="0"/>
  </sheetViews>
  <sheetFormatPr defaultRowHeight="15" x14ac:dyDescent="0.25"/>
  <cols>
    <col min="1" max="1" width="3.7109375" customWidth="1"/>
    <col min="3" max="3" width="16.28515625" customWidth="1"/>
    <col min="4" max="4" width="8.7109375" customWidth="1"/>
    <col min="5" max="10" width="9.7109375" customWidth="1"/>
    <col min="11" max="11" width="10.7109375" customWidth="1"/>
    <col min="12" max="12" width="5.7109375" customWidth="1"/>
    <col min="13" max="13" width="9.7109375" customWidth="1"/>
    <col min="14" max="14" width="5.7109375" customWidth="1"/>
    <col min="15" max="15" width="9.7109375" customWidth="1"/>
    <col min="17" max="17" width="9.7109375" customWidth="1"/>
    <col min="19" max="21" width="9.7109375" customWidth="1"/>
    <col min="22" max="22" width="5.7109375" customWidth="1"/>
    <col min="23" max="25" width="10.140625" bestFit="1" customWidth="1"/>
    <col min="26" max="27" width="8.7109375" customWidth="1"/>
    <col min="28" max="31" width="9.7109375" customWidth="1"/>
    <col min="33" max="41" width="9.7109375" customWidth="1"/>
  </cols>
  <sheetData>
    <row r="1" spans="1:43" ht="15.75" x14ac:dyDescent="0.3">
      <c r="C1" s="1"/>
    </row>
    <row r="2" spans="1:43" ht="15.75" x14ac:dyDescent="0.3">
      <c r="C2" s="1"/>
    </row>
    <row r="3" spans="1:43" ht="33" x14ac:dyDescent="0.25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3" ht="33" x14ac:dyDescent="0.25">
      <c r="A4" s="2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6" spans="1:43" ht="85.5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3" t="s">
        <v>8</v>
      </c>
      <c r="H6" s="3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3" t="s">
        <v>15</v>
      </c>
      <c r="O6" s="3" t="s">
        <v>16</v>
      </c>
      <c r="P6" s="3" t="s">
        <v>17</v>
      </c>
      <c r="Q6" s="3" t="s">
        <v>18</v>
      </c>
      <c r="R6" s="3" t="s">
        <v>19</v>
      </c>
      <c r="S6" s="3" t="s">
        <v>20</v>
      </c>
      <c r="T6" s="3" t="s">
        <v>21</v>
      </c>
      <c r="U6" s="3" t="s">
        <v>22</v>
      </c>
      <c r="V6" s="3" t="s">
        <v>23</v>
      </c>
      <c r="W6" s="3" t="s">
        <v>24</v>
      </c>
      <c r="X6" s="3" t="s">
        <v>25</v>
      </c>
      <c r="Y6" s="3" t="s">
        <v>26</v>
      </c>
      <c r="Z6" s="3" t="s">
        <v>27</v>
      </c>
      <c r="AA6" s="3" t="s">
        <v>28</v>
      </c>
      <c r="AB6" s="3" t="s">
        <v>29</v>
      </c>
      <c r="AC6" s="3" t="s">
        <v>30</v>
      </c>
      <c r="AD6" s="3" t="s">
        <v>31</v>
      </c>
      <c r="AE6" s="3" t="s">
        <v>32</v>
      </c>
      <c r="AF6" s="3" t="s">
        <v>33</v>
      </c>
      <c r="AG6" s="3" t="s">
        <v>34</v>
      </c>
      <c r="AH6" s="3" t="s">
        <v>35</v>
      </c>
      <c r="AI6" s="3" t="s">
        <v>36</v>
      </c>
      <c r="AJ6" s="3" t="s">
        <v>37</v>
      </c>
      <c r="AK6" s="3" t="s">
        <v>38</v>
      </c>
      <c r="AL6" s="3" t="s">
        <v>39</v>
      </c>
      <c r="AM6" s="3" t="s">
        <v>40</v>
      </c>
      <c r="AN6" s="3" t="s">
        <v>41</v>
      </c>
      <c r="AO6" s="3" t="s">
        <v>42</v>
      </c>
      <c r="AP6" s="3" t="s">
        <v>43</v>
      </c>
    </row>
    <row r="7" spans="1:43" x14ac:dyDescent="0.25">
      <c r="A7" s="4">
        <v>1</v>
      </c>
      <c r="B7" s="4">
        <v>2</v>
      </c>
      <c r="C7" s="4">
        <v>3</v>
      </c>
      <c r="D7" s="4">
        <v>4</v>
      </c>
      <c r="E7" s="4">
        <v>5</v>
      </c>
      <c r="F7" s="4">
        <v>6</v>
      </c>
      <c r="G7" s="4">
        <v>7</v>
      </c>
      <c r="H7" s="4">
        <v>8</v>
      </c>
      <c r="I7" s="4">
        <v>9</v>
      </c>
      <c r="J7" s="4">
        <v>10</v>
      </c>
      <c r="K7" s="4">
        <v>11</v>
      </c>
      <c r="L7" s="4">
        <v>12</v>
      </c>
      <c r="M7" s="4">
        <v>13</v>
      </c>
      <c r="N7" s="4">
        <v>14</v>
      </c>
      <c r="O7" s="4">
        <v>15</v>
      </c>
      <c r="P7" s="4">
        <v>16</v>
      </c>
      <c r="Q7" s="4">
        <v>17</v>
      </c>
      <c r="R7" s="4">
        <v>18</v>
      </c>
      <c r="S7" s="4">
        <v>19</v>
      </c>
      <c r="T7" s="4">
        <v>20</v>
      </c>
      <c r="U7" s="4">
        <v>21</v>
      </c>
      <c r="V7" s="4">
        <v>22</v>
      </c>
      <c r="W7" s="4">
        <v>23</v>
      </c>
      <c r="X7" s="4">
        <v>24</v>
      </c>
      <c r="Y7" s="4">
        <v>25</v>
      </c>
      <c r="Z7" s="4">
        <v>26</v>
      </c>
      <c r="AA7" s="4">
        <v>27</v>
      </c>
      <c r="AB7" s="4">
        <v>28</v>
      </c>
      <c r="AC7" s="4">
        <v>29</v>
      </c>
      <c r="AD7" s="4">
        <v>30</v>
      </c>
      <c r="AE7" s="4">
        <v>31</v>
      </c>
      <c r="AF7" s="4">
        <v>32</v>
      </c>
      <c r="AG7" s="4">
        <v>33</v>
      </c>
      <c r="AH7" s="4">
        <v>34</v>
      </c>
      <c r="AI7" s="4">
        <v>35</v>
      </c>
      <c r="AJ7" s="4">
        <v>36</v>
      </c>
      <c r="AK7" s="4">
        <v>37</v>
      </c>
      <c r="AL7" s="4">
        <v>38</v>
      </c>
      <c r="AM7" s="4">
        <v>39</v>
      </c>
      <c r="AN7" s="4">
        <v>40</v>
      </c>
      <c r="AO7" s="4">
        <v>41</v>
      </c>
      <c r="AP7" s="4">
        <v>42</v>
      </c>
    </row>
    <row r="8" spans="1:43" x14ac:dyDescent="0.25">
      <c r="A8" s="6">
        <v>1</v>
      </c>
      <c r="B8" s="6" t="s">
        <v>44</v>
      </c>
      <c r="C8" s="6" t="s">
        <v>45</v>
      </c>
      <c r="D8" s="6" t="s">
        <v>46</v>
      </c>
      <c r="E8" s="6" t="s">
        <v>47</v>
      </c>
      <c r="F8" s="6" t="s">
        <v>48</v>
      </c>
      <c r="G8" s="7">
        <v>40603</v>
      </c>
      <c r="H8" s="8">
        <v>6329349.9999947995</v>
      </c>
      <c r="I8" s="9">
        <v>24</v>
      </c>
      <c r="J8" s="8">
        <v>7000000</v>
      </c>
      <c r="K8" s="8">
        <f>J8/26*I8</f>
        <v>6461538.461538462</v>
      </c>
      <c r="L8" s="6">
        <v>0</v>
      </c>
      <c r="M8" s="8">
        <f>J8/26*L8</f>
        <v>0</v>
      </c>
      <c r="N8" s="6">
        <v>1</v>
      </c>
      <c r="O8" s="8">
        <f>J8/26*N8</f>
        <v>269230.76923076925</v>
      </c>
      <c r="P8" s="6">
        <v>1</v>
      </c>
      <c r="Q8" s="8">
        <f>J8/26*P8</f>
        <v>269230.76923076925</v>
      </c>
      <c r="R8" s="6">
        <v>0</v>
      </c>
      <c r="S8" s="8">
        <f>(J8/208)*R8*1.5</f>
        <v>0</v>
      </c>
      <c r="T8" s="6">
        <v>0</v>
      </c>
      <c r="U8" s="8">
        <f>(J8/208)*T8*2</f>
        <v>0</v>
      </c>
      <c r="V8" s="6"/>
      <c r="W8" s="8">
        <v>0</v>
      </c>
      <c r="X8" s="8"/>
      <c r="Y8" s="8"/>
      <c r="Z8" s="8"/>
      <c r="AA8" s="8"/>
      <c r="AB8" s="8">
        <v>0</v>
      </c>
      <c r="AC8" s="8">
        <f>ROUND(K8+M8+O8+Q8+S8+U8+W8+X8+Y8+Z8+AA8+AB8,0)</f>
        <v>7000000</v>
      </c>
      <c r="AD8" s="8">
        <v>0</v>
      </c>
      <c r="AE8" s="8"/>
      <c r="AF8" s="8"/>
      <c r="AG8" s="8">
        <v>0</v>
      </c>
      <c r="AH8" s="8">
        <v>0</v>
      </c>
      <c r="AI8" s="8">
        <f>ROUND(SUM(AD8:AH8),0)</f>
        <v>0</v>
      </c>
      <c r="AJ8" s="8">
        <f>AC8-AI8</f>
        <v>7000000</v>
      </c>
      <c r="AK8" s="9">
        <v>0</v>
      </c>
      <c r="AL8" s="10">
        <f>H8/26*AK8</f>
        <v>0</v>
      </c>
      <c r="AM8" s="10">
        <f>AJ8+AL8</f>
        <v>7000000</v>
      </c>
      <c r="AN8" s="10">
        <v>0</v>
      </c>
      <c r="AO8" s="10">
        <f>AM8-IF(AN8&gt;0,AN8,0)</f>
        <v>7000000</v>
      </c>
      <c r="AP8" s="6"/>
      <c r="AQ8" s="5" t="s">
        <v>49</v>
      </c>
    </row>
    <row r="9" spans="1:43" x14ac:dyDescent="0.25">
      <c r="A9" s="6">
        <v>2</v>
      </c>
      <c r="B9" s="6" t="s">
        <v>50</v>
      </c>
      <c r="C9" s="6" t="s">
        <v>51</v>
      </c>
      <c r="D9" s="6" t="s">
        <v>52</v>
      </c>
      <c r="E9" s="6" t="s">
        <v>53</v>
      </c>
      <c r="F9" s="6" t="s">
        <v>54</v>
      </c>
      <c r="G9" s="7">
        <v>32417</v>
      </c>
      <c r="H9" s="8">
        <v>7999999.9999975003</v>
      </c>
      <c r="I9" s="9">
        <v>24</v>
      </c>
      <c r="J9" s="8">
        <v>20000000</v>
      </c>
      <c r="K9" s="8">
        <f>J9/26*I9</f>
        <v>18461538.461538464</v>
      </c>
      <c r="L9" s="6">
        <v>0</v>
      </c>
      <c r="M9" s="8">
        <f>J9/26*L9</f>
        <v>0</v>
      </c>
      <c r="N9" s="6">
        <v>1</v>
      </c>
      <c r="O9" s="8">
        <f>J9/26*N9</f>
        <v>769230.76923076925</v>
      </c>
      <c r="P9" s="6">
        <v>1</v>
      </c>
      <c r="Q9" s="8">
        <f>J9/26*P9</f>
        <v>769230.76923076925</v>
      </c>
      <c r="R9" s="6">
        <v>0</v>
      </c>
      <c r="S9" s="8">
        <f>(J9/208)*R9*1.5</f>
        <v>0</v>
      </c>
      <c r="T9" s="6">
        <v>0</v>
      </c>
      <c r="U9" s="8">
        <f>(J9/208)*T9*2</f>
        <v>0</v>
      </c>
      <c r="V9" s="6">
        <v>14</v>
      </c>
      <c r="W9" s="8">
        <v>300000</v>
      </c>
      <c r="X9" s="8">
        <v>276923</v>
      </c>
      <c r="Y9" s="8">
        <v>192308</v>
      </c>
      <c r="Z9" s="8"/>
      <c r="AA9" s="8"/>
      <c r="AB9" s="8">
        <v>0</v>
      </c>
      <c r="AC9" s="8">
        <f>ROUND(K9+M9+O9+Q9+S9+U9+W9+X9+Y9+Z9+AA9+AB9,0)</f>
        <v>20769231</v>
      </c>
      <c r="AD9" s="8">
        <v>840000</v>
      </c>
      <c r="AE9" s="8">
        <v>226461</v>
      </c>
      <c r="AF9" s="8">
        <v>80000</v>
      </c>
      <c r="AG9" s="8">
        <v>0</v>
      </c>
      <c r="AH9" s="8">
        <v>0</v>
      </c>
      <c r="AI9" s="8">
        <f>ROUND(SUM(AD9:AH9),0)</f>
        <v>1146461</v>
      </c>
      <c r="AJ9" s="8">
        <f>AC9-AI9</f>
        <v>19622770</v>
      </c>
      <c r="AK9" s="9">
        <v>0</v>
      </c>
      <c r="AL9" s="10">
        <f>H9/26*AK9</f>
        <v>0</v>
      </c>
      <c r="AM9" s="10">
        <f>AJ9+AL9</f>
        <v>19622770</v>
      </c>
      <c r="AN9" s="10">
        <v>0</v>
      </c>
      <c r="AO9" s="10">
        <f>AM9-IF(AN9&gt;0,AN9,0)</f>
        <v>19622770</v>
      </c>
      <c r="AP9" s="6"/>
      <c r="AQ9" s="5" t="s">
        <v>55</v>
      </c>
    </row>
    <row r="10" spans="1:43" x14ac:dyDescent="0.25">
      <c r="A10" s="6">
        <v>3</v>
      </c>
      <c r="B10" s="6" t="s">
        <v>56</v>
      </c>
      <c r="C10" s="6" t="s">
        <v>57</v>
      </c>
      <c r="D10" s="6" t="s">
        <v>52</v>
      </c>
      <c r="E10" s="6" t="s">
        <v>53</v>
      </c>
      <c r="F10" s="6" t="s">
        <v>58</v>
      </c>
      <c r="G10" s="7">
        <v>35309</v>
      </c>
      <c r="H10" s="8">
        <v>4685849.9999680007</v>
      </c>
      <c r="I10" s="9">
        <v>24</v>
      </c>
      <c r="J10" s="8">
        <v>6200000</v>
      </c>
      <c r="K10" s="8">
        <f>J10/26*I10</f>
        <v>5723076.923076923</v>
      </c>
      <c r="L10" s="6">
        <v>0</v>
      </c>
      <c r="M10" s="8">
        <f>J10/26*L10</f>
        <v>0</v>
      </c>
      <c r="N10" s="6">
        <v>1</v>
      </c>
      <c r="O10" s="8">
        <f>J10/26*N10</f>
        <v>238461.53846153847</v>
      </c>
      <c r="P10" s="6">
        <v>1</v>
      </c>
      <c r="Q10" s="8">
        <f>J10/26*P10</f>
        <v>238461.53846153847</v>
      </c>
      <c r="R10" s="6">
        <v>18</v>
      </c>
      <c r="S10" s="8">
        <f>(J10/208)*R10*1.5</f>
        <v>804807.69230769225</v>
      </c>
      <c r="T10" s="6">
        <v>0</v>
      </c>
      <c r="U10" s="8">
        <f>(J10/208)*T10*2</f>
        <v>0</v>
      </c>
      <c r="V10" s="6">
        <v>14</v>
      </c>
      <c r="W10" s="8">
        <v>300000</v>
      </c>
      <c r="X10" s="8">
        <v>276923</v>
      </c>
      <c r="Y10" s="8">
        <v>192308</v>
      </c>
      <c r="Z10" s="8"/>
      <c r="AA10" s="8">
        <v>33792</v>
      </c>
      <c r="AB10" s="8">
        <v>0</v>
      </c>
      <c r="AC10" s="8">
        <f>ROUND(K10+M10+O10+Q10+S10+U10+W10+X10+Y10+Z10+AA10+AB10,0)</f>
        <v>7807831</v>
      </c>
      <c r="AD10" s="8">
        <v>492014</v>
      </c>
      <c r="AE10" s="8"/>
      <c r="AF10" s="8">
        <v>46858</v>
      </c>
      <c r="AG10" s="8">
        <v>0</v>
      </c>
      <c r="AH10" s="8">
        <v>0</v>
      </c>
      <c r="AI10" s="8">
        <f>ROUND(SUM(AD10:AH10),0)</f>
        <v>538872</v>
      </c>
      <c r="AJ10" s="8">
        <f>AC10-AI10</f>
        <v>7268959</v>
      </c>
      <c r="AK10" s="9">
        <v>0</v>
      </c>
      <c r="AL10" s="10">
        <f>H10/26*AK10</f>
        <v>0</v>
      </c>
      <c r="AM10" s="10">
        <f>AJ10+AL10</f>
        <v>7268959</v>
      </c>
      <c r="AN10" s="10">
        <v>0</v>
      </c>
      <c r="AO10" s="10">
        <f>AM10-IF(AN10&gt;0,AN10,0)</f>
        <v>7268959</v>
      </c>
      <c r="AP10" s="6"/>
      <c r="AQ10" s="5" t="s">
        <v>59</v>
      </c>
    </row>
    <row r="11" spans="1:43" x14ac:dyDescent="0.25">
      <c r="A11" s="6">
        <v>4</v>
      </c>
      <c r="B11" s="6" t="s">
        <v>60</v>
      </c>
      <c r="C11" s="6" t="s">
        <v>61</v>
      </c>
      <c r="D11" s="6" t="s">
        <v>52</v>
      </c>
      <c r="E11" s="6" t="s">
        <v>53</v>
      </c>
      <c r="F11" s="6" t="s">
        <v>58</v>
      </c>
      <c r="G11" s="7">
        <v>38473</v>
      </c>
      <c r="H11" s="8">
        <v>4566532.9999799998</v>
      </c>
      <c r="I11" s="9">
        <v>24</v>
      </c>
      <c r="J11" s="8">
        <v>6200000</v>
      </c>
      <c r="K11" s="8">
        <f>J11/26*I11</f>
        <v>5723076.923076923</v>
      </c>
      <c r="L11" s="6">
        <v>0</v>
      </c>
      <c r="M11" s="8">
        <f>J11/26*L11</f>
        <v>0</v>
      </c>
      <c r="N11" s="6">
        <v>1</v>
      </c>
      <c r="O11" s="8">
        <f>J11/26*N11</f>
        <v>238461.53846153847</v>
      </c>
      <c r="P11" s="6">
        <v>1</v>
      </c>
      <c r="Q11" s="8">
        <f>J11/26*P11</f>
        <v>238461.53846153847</v>
      </c>
      <c r="R11" s="6">
        <v>16</v>
      </c>
      <c r="S11" s="8">
        <f>(J11/208)*R11*1.5</f>
        <v>715384.61538461538</v>
      </c>
      <c r="T11" s="6">
        <v>0</v>
      </c>
      <c r="U11" s="8">
        <f>(J11/208)*T11*2</f>
        <v>0</v>
      </c>
      <c r="V11" s="6">
        <v>14</v>
      </c>
      <c r="W11" s="8">
        <v>300000</v>
      </c>
      <c r="X11" s="8">
        <v>276923</v>
      </c>
      <c r="Y11" s="8">
        <v>192308</v>
      </c>
      <c r="Z11" s="8"/>
      <c r="AA11" s="8">
        <v>32932</v>
      </c>
      <c r="AB11" s="8">
        <v>0</v>
      </c>
      <c r="AC11" s="8">
        <f>ROUND(K11+M11+O11+Q11+S11+U11+W11+X11+Y11+Z11+AA11+AB11,0)</f>
        <v>7717548</v>
      </c>
      <c r="AD11" s="8">
        <v>479486</v>
      </c>
      <c r="AE11" s="8"/>
      <c r="AF11" s="8">
        <v>45665</v>
      </c>
      <c r="AG11" s="8">
        <v>0</v>
      </c>
      <c r="AH11" s="8">
        <v>0</v>
      </c>
      <c r="AI11" s="8">
        <f>ROUND(SUM(AD11:AH11),0)</f>
        <v>525151</v>
      </c>
      <c r="AJ11" s="8">
        <f>AC11-AI11</f>
        <v>7192397</v>
      </c>
      <c r="AK11" s="9">
        <v>0</v>
      </c>
      <c r="AL11" s="10">
        <f>H11/26*AK11</f>
        <v>0</v>
      </c>
      <c r="AM11" s="10">
        <f>AJ11+AL11</f>
        <v>7192397</v>
      </c>
      <c r="AN11" s="10">
        <v>0</v>
      </c>
      <c r="AO11" s="10">
        <f>AM11-IF(AN11&gt;0,AN11,0)</f>
        <v>7192397</v>
      </c>
      <c r="AP11" s="6"/>
      <c r="AQ11" s="5" t="s">
        <v>62</v>
      </c>
    </row>
    <row r="12" spans="1:43" x14ac:dyDescent="0.25">
      <c r="A12" s="6">
        <v>5</v>
      </c>
      <c r="B12" s="6" t="s">
        <v>63</v>
      </c>
      <c r="C12" s="6" t="s">
        <v>64</v>
      </c>
      <c r="D12" s="6" t="s">
        <v>52</v>
      </c>
      <c r="E12" s="6" t="s">
        <v>53</v>
      </c>
      <c r="F12" s="6" t="s">
        <v>65</v>
      </c>
      <c r="G12" s="7">
        <v>42814</v>
      </c>
      <c r="H12" s="8">
        <v>4722850</v>
      </c>
      <c r="I12" s="9">
        <v>24</v>
      </c>
      <c r="J12" s="8">
        <v>7500000</v>
      </c>
      <c r="K12" s="8">
        <f>J12/26*I12</f>
        <v>6923076.9230769221</v>
      </c>
      <c r="L12" s="6">
        <v>0</v>
      </c>
      <c r="M12" s="8">
        <f>J12/26*L12</f>
        <v>0</v>
      </c>
      <c r="N12" s="6">
        <v>1</v>
      </c>
      <c r="O12" s="8">
        <f>J12/26*N12</f>
        <v>288461.53846153844</v>
      </c>
      <c r="P12" s="6">
        <v>1</v>
      </c>
      <c r="Q12" s="8">
        <f>J12/26*P12</f>
        <v>288461.53846153844</v>
      </c>
      <c r="R12" s="6">
        <v>4.5</v>
      </c>
      <c r="S12" s="8">
        <f>(J12/208)*R12*1.5</f>
        <v>243389.42307692306</v>
      </c>
      <c r="T12" s="6">
        <v>0</v>
      </c>
      <c r="U12" s="8">
        <f>(J12/208)*T12*2</f>
        <v>0</v>
      </c>
      <c r="V12" s="6">
        <v>14</v>
      </c>
      <c r="W12" s="8">
        <v>300000</v>
      </c>
      <c r="X12" s="8">
        <v>184615</v>
      </c>
      <c r="Y12" s="8">
        <v>192308</v>
      </c>
      <c r="Z12" s="8">
        <v>50000</v>
      </c>
      <c r="AA12" s="8">
        <v>34059</v>
      </c>
      <c r="AB12" s="8">
        <v>0</v>
      </c>
      <c r="AC12" s="8">
        <f>ROUND(K12+M12+O12+Q12+S12+U12+W12+X12+Y12+Z12+AA12+AB12,0)</f>
        <v>8504371</v>
      </c>
      <c r="AD12" s="8">
        <v>495900</v>
      </c>
      <c r="AE12" s="8"/>
      <c r="AF12" s="8">
        <v>47229</v>
      </c>
      <c r="AG12" s="8">
        <v>0</v>
      </c>
      <c r="AH12" s="8">
        <v>0</v>
      </c>
      <c r="AI12" s="8">
        <f>ROUND(SUM(AD12:AH12),0)</f>
        <v>543129</v>
      </c>
      <c r="AJ12" s="8">
        <f>AC12-AI12</f>
        <v>7961242</v>
      </c>
      <c r="AK12" s="9">
        <v>0</v>
      </c>
      <c r="AL12" s="10">
        <f>H12/26*AK12</f>
        <v>0</v>
      </c>
      <c r="AM12" s="10">
        <f>AJ12+AL12</f>
        <v>7961242</v>
      </c>
      <c r="AN12" s="10">
        <v>0</v>
      </c>
      <c r="AO12" s="10">
        <f>AM12-IF(AN12&gt;0,AN12,0)</f>
        <v>7961242</v>
      </c>
      <c r="AP12" s="6"/>
      <c r="AQ12" s="5" t="s">
        <v>66</v>
      </c>
    </row>
    <row r="13" spans="1:43" x14ac:dyDescent="0.25">
      <c r="A13" s="6">
        <v>6</v>
      </c>
      <c r="B13" s="6" t="s">
        <v>67</v>
      </c>
      <c r="C13" s="6" t="s">
        <v>68</v>
      </c>
      <c r="D13" s="6" t="s">
        <v>52</v>
      </c>
      <c r="E13" s="6" t="s">
        <v>53</v>
      </c>
      <c r="F13" s="6" t="s">
        <v>58</v>
      </c>
      <c r="G13" s="7">
        <v>41719</v>
      </c>
      <c r="H13" s="8">
        <v>4553457.9999944</v>
      </c>
      <c r="I13" s="9">
        <v>24</v>
      </c>
      <c r="J13" s="8">
        <v>6200000</v>
      </c>
      <c r="K13" s="8">
        <f>J13/26*I13</f>
        <v>5723076.923076923</v>
      </c>
      <c r="L13" s="6">
        <v>0</v>
      </c>
      <c r="M13" s="8">
        <f>J13/26*L13</f>
        <v>0</v>
      </c>
      <c r="N13" s="6">
        <v>1</v>
      </c>
      <c r="O13" s="8">
        <f>J13/26*N13</f>
        <v>238461.53846153847</v>
      </c>
      <c r="P13" s="6">
        <v>1</v>
      </c>
      <c r="Q13" s="8">
        <f>J13/26*P13</f>
        <v>238461.53846153847</v>
      </c>
      <c r="R13" s="6">
        <v>14</v>
      </c>
      <c r="S13" s="8">
        <f>(J13/208)*R13*1.5</f>
        <v>625961.5384615385</v>
      </c>
      <c r="T13" s="6">
        <v>0</v>
      </c>
      <c r="U13" s="8">
        <f>(J13/208)*T13*2</f>
        <v>0</v>
      </c>
      <c r="V13" s="6">
        <v>14</v>
      </c>
      <c r="W13" s="8">
        <v>300000</v>
      </c>
      <c r="X13" s="8">
        <v>276923</v>
      </c>
      <c r="Y13" s="8">
        <v>192308</v>
      </c>
      <c r="Z13" s="8"/>
      <c r="AA13" s="8">
        <v>32837</v>
      </c>
      <c r="AB13" s="8">
        <v>0</v>
      </c>
      <c r="AC13" s="8">
        <f>ROUND(K13+M13+O13+Q13+S13+U13+W13+X13+Y13+Z13+AA13+AB13,0)</f>
        <v>7628030</v>
      </c>
      <c r="AD13" s="8">
        <v>478114</v>
      </c>
      <c r="AE13" s="8"/>
      <c r="AF13" s="8">
        <v>45535</v>
      </c>
      <c r="AG13" s="8">
        <v>0</v>
      </c>
      <c r="AH13" s="8">
        <v>0</v>
      </c>
      <c r="AI13" s="8">
        <f>ROUND(SUM(AD13:AH13),0)</f>
        <v>523649</v>
      </c>
      <c r="AJ13" s="8">
        <f>AC13-AI13</f>
        <v>7104381</v>
      </c>
      <c r="AK13" s="9">
        <v>0</v>
      </c>
      <c r="AL13" s="10">
        <f>H13/26*AK13</f>
        <v>0</v>
      </c>
      <c r="AM13" s="10">
        <f>AJ13+AL13</f>
        <v>7104381</v>
      </c>
      <c r="AN13" s="10">
        <v>0</v>
      </c>
      <c r="AO13" s="10">
        <f>AM13-IF(AN13&gt;0,AN13,0)</f>
        <v>7104381</v>
      </c>
      <c r="AP13" s="6"/>
      <c r="AQ13" s="5" t="s">
        <v>69</v>
      </c>
    </row>
    <row r="14" spans="1:43" x14ac:dyDescent="0.25">
      <c r="A14" s="6">
        <v>7</v>
      </c>
      <c r="B14" s="6" t="s">
        <v>70</v>
      </c>
      <c r="C14" s="6" t="s">
        <v>71</v>
      </c>
      <c r="D14" s="6" t="s">
        <v>52</v>
      </c>
      <c r="E14" s="6" t="s">
        <v>53</v>
      </c>
      <c r="F14" s="6" t="s">
        <v>58</v>
      </c>
      <c r="G14" s="7">
        <v>41806</v>
      </c>
      <c r="H14" s="8">
        <v>4553457.9999944</v>
      </c>
      <c r="I14" s="9">
        <v>24</v>
      </c>
      <c r="J14" s="8">
        <v>5800000</v>
      </c>
      <c r="K14" s="8">
        <f>J14/26*I14</f>
        <v>5353846.153846154</v>
      </c>
      <c r="L14" s="6">
        <v>0</v>
      </c>
      <c r="M14" s="8">
        <f>J14/26*L14</f>
        <v>0</v>
      </c>
      <c r="N14" s="6">
        <v>1</v>
      </c>
      <c r="O14" s="8">
        <f>J14/26*N14</f>
        <v>223076.92307692306</v>
      </c>
      <c r="P14" s="6">
        <v>1</v>
      </c>
      <c r="Q14" s="8">
        <f>J14/26*P14</f>
        <v>223076.92307692306</v>
      </c>
      <c r="R14" s="6">
        <v>9</v>
      </c>
      <c r="S14" s="8">
        <f>(J14/208)*R14*1.5</f>
        <v>376442.30769230763</v>
      </c>
      <c r="T14" s="6">
        <v>0</v>
      </c>
      <c r="U14" s="8">
        <f>(J14/208)*T14*2</f>
        <v>0</v>
      </c>
      <c r="V14" s="6">
        <v>14</v>
      </c>
      <c r="W14" s="8">
        <v>300000</v>
      </c>
      <c r="X14" s="8">
        <v>276923</v>
      </c>
      <c r="Y14" s="8">
        <v>192308</v>
      </c>
      <c r="Z14" s="8"/>
      <c r="AA14" s="8">
        <v>32837</v>
      </c>
      <c r="AB14" s="8">
        <v>0</v>
      </c>
      <c r="AC14" s="8">
        <f>ROUND(K14+M14+O14+Q14+S14+U14+W14+X14+Y14+Z14+AA14+AB14,0)</f>
        <v>6978510</v>
      </c>
      <c r="AD14" s="8">
        <v>478114</v>
      </c>
      <c r="AE14" s="8"/>
      <c r="AF14" s="8">
        <v>45535</v>
      </c>
      <c r="AG14" s="8">
        <v>0</v>
      </c>
      <c r="AH14" s="8">
        <v>0</v>
      </c>
      <c r="AI14" s="8">
        <f>ROUND(SUM(AD14:AH14),0)</f>
        <v>523649</v>
      </c>
      <c r="AJ14" s="8">
        <f>AC14-AI14</f>
        <v>6454861</v>
      </c>
      <c r="AK14" s="9">
        <v>0</v>
      </c>
      <c r="AL14" s="10">
        <f>H14/26*AK14</f>
        <v>0</v>
      </c>
      <c r="AM14" s="10">
        <f>AJ14+AL14</f>
        <v>6454861</v>
      </c>
      <c r="AN14" s="10">
        <v>0</v>
      </c>
      <c r="AO14" s="10">
        <f>AM14-IF(AN14&gt;0,AN14,0)</f>
        <v>6454861</v>
      </c>
      <c r="AP14" s="6"/>
      <c r="AQ14" s="5" t="s">
        <v>72</v>
      </c>
    </row>
    <row r="15" spans="1:43" x14ac:dyDescent="0.25">
      <c r="A15" s="6">
        <v>8</v>
      </c>
      <c r="B15" s="6" t="s">
        <v>73</v>
      </c>
      <c r="C15" s="6" t="s">
        <v>74</v>
      </c>
      <c r="D15" s="6" t="s">
        <v>52</v>
      </c>
      <c r="E15" s="6" t="s">
        <v>53</v>
      </c>
      <c r="F15" s="6" t="s">
        <v>75</v>
      </c>
      <c r="G15" s="7">
        <v>44319</v>
      </c>
      <c r="H15" s="8">
        <v>3920000</v>
      </c>
      <c r="I15" s="9">
        <v>24</v>
      </c>
      <c r="J15" s="8">
        <v>7500000</v>
      </c>
      <c r="K15" s="8">
        <f>J15/26*I15</f>
        <v>6923076.9230769221</v>
      </c>
      <c r="L15" s="6">
        <v>0</v>
      </c>
      <c r="M15" s="8">
        <f>J15/26*L15</f>
        <v>0</v>
      </c>
      <c r="N15" s="6">
        <v>0</v>
      </c>
      <c r="O15" s="8">
        <f>J15/26*N15</f>
        <v>0</v>
      </c>
      <c r="P15" s="6">
        <v>1</v>
      </c>
      <c r="Q15" s="8">
        <f>J15/26*P15</f>
        <v>288461.53846153844</v>
      </c>
      <c r="R15" s="6">
        <v>25</v>
      </c>
      <c r="S15" s="8">
        <f>(J15/208)*R15*1.5</f>
        <v>1352163.4615384615</v>
      </c>
      <c r="T15" s="6">
        <v>0</v>
      </c>
      <c r="U15" s="8">
        <f>(J15/208)*T15*2</f>
        <v>0</v>
      </c>
      <c r="V15" s="6"/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f>ROUND(K15+M15+O15+Q15+S15+U15+W15+X15+Y15+Z15+AA15+AB15,0)</f>
        <v>8563702</v>
      </c>
      <c r="AD15" s="8">
        <v>0</v>
      </c>
      <c r="AE15" s="8"/>
      <c r="AF15" s="8"/>
      <c r="AG15" s="8">
        <v>0</v>
      </c>
      <c r="AH15" s="8">
        <v>0</v>
      </c>
      <c r="AI15" s="8">
        <f>ROUND(SUM(AD15:AH15),0)</f>
        <v>0</v>
      </c>
      <c r="AJ15" s="8">
        <f>AC15-AI15</f>
        <v>8563702</v>
      </c>
      <c r="AK15" s="9">
        <v>0</v>
      </c>
      <c r="AL15" s="10">
        <f>H15/26*AK15</f>
        <v>0</v>
      </c>
      <c r="AM15" s="10">
        <f>AJ15+AL15</f>
        <v>8563702</v>
      </c>
      <c r="AN15" s="10">
        <f>AM15</f>
        <v>8563702</v>
      </c>
      <c r="AO15" s="10">
        <v>0</v>
      </c>
      <c r="AP15" s="6"/>
      <c r="AQ15" s="5" t="s">
        <v>76</v>
      </c>
    </row>
    <row r="16" spans="1:43" x14ac:dyDescent="0.25">
      <c r="A16" s="6">
        <v>9</v>
      </c>
      <c r="B16" s="6" t="s">
        <v>77</v>
      </c>
      <c r="C16" s="6" t="s">
        <v>78</v>
      </c>
      <c r="D16" s="6" t="s">
        <v>52</v>
      </c>
      <c r="E16" s="6" t="s">
        <v>53</v>
      </c>
      <c r="F16" s="6" t="s">
        <v>58</v>
      </c>
      <c r="G16" s="7">
        <v>41854</v>
      </c>
      <c r="H16" s="8">
        <v>4553457.9999944</v>
      </c>
      <c r="I16" s="9">
        <v>24</v>
      </c>
      <c r="J16" s="8">
        <v>5800000</v>
      </c>
      <c r="K16" s="8">
        <f>J16/26*I16</f>
        <v>5353846.153846154</v>
      </c>
      <c r="L16" s="6">
        <v>0</v>
      </c>
      <c r="M16" s="8">
        <f>J16/26*L16</f>
        <v>0</v>
      </c>
      <c r="N16" s="6">
        <v>1</v>
      </c>
      <c r="O16" s="8">
        <f>J16/26*N16</f>
        <v>223076.92307692306</v>
      </c>
      <c r="P16" s="6">
        <v>1</v>
      </c>
      <c r="Q16" s="8">
        <f>J16/26*P16</f>
        <v>223076.92307692306</v>
      </c>
      <c r="R16" s="6">
        <v>17.5</v>
      </c>
      <c r="S16" s="8">
        <f>(J16/208)*R16*1.5</f>
        <v>731971.15384615376</v>
      </c>
      <c r="T16" s="6">
        <v>0</v>
      </c>
      <c r="U16" s="8">
        <f>(J16/208)*T16*2</f>
        <v>0</v>
      </c>
      <c r="V16" s="6">
        <v>14</v>
      </c>
      <c r="W16" s="8">
        <v>300000</v>
      </c>
      <c r="X16" s="8">
        <v>276923</v>
      </c>
      <c r="Y16" s="8">
        <v>192308</v>
      </c>
      <c r="Z16" s="8">
        <v>50000</v>
      </c>
      <c r="AA16" s="8">
        <v>32837</v>
      </c>
      <c r="AB16" s="8">
        <v>0</v>
      </c>
      <c r="AC16" s="8">
        <f>ROUND(K16+M16+O16+Q16+S16+U16+W16+X16+Y16+Z16+AA16+AB16,0)</f>
        <v>7384039</v>
      </c>
      <c r="AD16" s="8">
        <v>478114</v>
      </c>
      <c r="AE16" s="8"/>
      <c r="AF16" s="8">
        <v>45535</v>
      </c>
      <c r="AG16" s="8">
        <v>0</v>
      </c>
      <c r="AH16" s="8">
        <v>0</v>
      </c>
      <c r="AI16" s="8">
        <f>ROUND(SUM(AD16:AH16),0)</f>
        <v>523649</v>
      </c>
      <c r="AJ16" s="8">
        <f>AC16-AI16</f>
        <v>6860390</v>
      </c>
      <c r="AK16" s="9">
        <v>0</v>
      </c>
      <c r="AL16" s="10">
        <f>H16/26*AK16</f>
        <v>0</v>
      </c>
      <c r="AM16" s="10">
        <f>AJ16+AL16</f>
        <v>6860390</v>
      </c>
      <c r="AN16" s="10">
        <v>0</v>
      </c>
      <c r="AO16" s="10">
        <f>AM16-IF(AN16&gt;0,AN16,0)</f>
        <v>6860390</v>
      </c>
      <c r="AP16" s="6"/>
      <c r="AQ16" s="5" t="s">
        <v>79</v>
      </c>
    </row>
    <row r="17" spans="1:43" x14ac:dyDescent="0.25">
      <c r="A17" s="6">
        <v>10</v>
      </c>
      <c r="B17" s="6" t="s">
        <v>80</v>
      </c>
      <c r="C17" s="6" t="s">
        <v>81</v>
      </c>
      <c r="D17" s="6" t="s">
        <v>52</v>
      </c>
      <c r="E17" s="6" t="s">
        <v>53</v>
      </c>
      <c r="F17" s="6" t="s">
        <v>82</v>
      </c>
      <c r="G17" s="7">
        <v>41885</v>
      </c>
      <c r="H17" s="8">
        <v>4722849.9999903999</v>
      </c>
      <c r="I17" s="9">
        <v>24</v>
      </c>
      <c r="J17" s="8">
        <v>8500000</v>
      </c>
      <c r="K17" s="8">
        <f>J17/26*I17</f>
        <v>7846153.846153846</v>
      </c>
      <c r="L17" s="6">
        <v>0</v>
      </c>
      <c r="M17" s="8">
        <f>J17/26*L17</f>
        <v>0</v>
      </c>
      <c r="N17" s="6">
        <v>1</v>
      </c>
      <c r="O17" s="8">
        <f>J17/26*N17</f>
        <v>326923.07692307694</v>
      </c>
      <c r="P17" s="6">
        <v>1</v>
      </c>
      <c r="Q17" s="8">
        <f>J17/26*P17</f>
        <v>326923.07692307694</v>
      </c>
      <c r="R17" s="6">
        <v>8</v>
      </c>
      <c r="S17" s="8">
        <f>(J17/208)*R17*1.5</f>
        <v>490384.61538461538</v>
      </c>
      <c r="T17" s="6">
        <v>0</v>
      </c>
      <c r="U17" s="8">
        <f>(J17/208)*T17*2</f>
        <v>0</v>
      </c>
      <c r="V17" s="6">
        <v>14</v>
      </c>
      <c r="W17" s="8">
        <v>300000</v>
      </c>
      <c r="X17" s="8">
        <v>276923</v>
      </c>
      <c r="Y17" s="8">
        <v>192308</v>
      </c>
      <c r="Z17" s="8"/>
      <c r="AA17" s="8">
        <v>34059</v>
      </c>
      <c r="AB17" s="8">
        <v>0</v>
      </c>
      <c r="AC17" s="8">
        <f>ROUND(K17+M17+O17+Q17+S17+U17+W17+X17+Y17+Z17+AA17+AB17,0)</f>
        <v>9793675</v>
      </c>
      <c r="AD17" s="8">
        <v>495899</v>
      </c>
      <c r="AE17" s="8"/>
      <c r="AF17" s="8">
        <v>47228</v>
      </c>
      <c r="AG17" s="8">
        <v>0</v>
      </c>
      <c r="AH17" s="8">
        <v>0</v>
      </c>
      <c r="AI17" s="8">
        <f>ROUND(SUM(AD17:AH17),0)</f>
        <v>543127</v>
      </c>
      <c r="AJ17" s="8">
        <f>AC17-AI17</f>
        <v>9250548</v>
      </c>
      <c r="AK17" s="9">
        <v>0</v>
      </c>
      <c r="AL17" s="10">
        <f>H17/26*AK17</f>
        <v>0</v>
      </c>
      <c r="AM17" s="10">
        <f>AJ17+AL17</f>
        <v>9250548</v>
      </c>
      <c r="AN17" s="10">
        <v>0</v>
      </c>
      <c r="AO17" s="10">
        <f>AM17-IF(AN17&gt;0,AN17,0)</f>
        <v>9250548</v>
      </c>
      <c r="AP17" s="6"/>
      <c r="AQ17" s="5" t="s">
        <v>83</v>
      </c>
    </row>
    <row r="18" spans="1:43" x14ac:dyDescent="0.25">
      <c r="A18" s="6">
        <v>11</v>
      </c>
      <c r="B18" s="6" t="s">
        <v>84</v>
      </c>
      <c r="C18" s="6" t="s">
        <v>85</v>
      </c>
      <c r="D18" s="6" t="s">
        <v>46</v>
      </c>
      <c r="E18" s="6" t="s">
        <v>53</v>
      </c>
      <c r="F18" s="6" t="s">
        <v>86</v>
      </c>
      <c r="G18" s="7">
        <v>42552</v>
      </c>
      <c r="H18" s="8">
        <v>4566532.9999799998</v>
      </c>
      <c r="I18" s="9">
        <v>24</v>
      </c>
      <c r="J18" s="8">
        <v>5500000</v>
      </c>
      <c r="K18" s="8">
        <f>J18/26*I18</f>
        <v>5076923.076923077</v>
      </c>
      <c r="L18" s="6">
        <v>0</v>
      </c>
      <c r="M18" s="8">
        <f>J18/26*L18</f>
        <v>0</v>
      </c>
      <c r="N18" s="6">
        <v>1</v>
      </c>
      <c r="O18" s="8">
        <f>J18/26*N18</f>
        <v>211538.46153846153</v>
      </c>
      <c r="P18" s="6">
        <v>1</v>
      </c>
      <c r="Q18" s="8">
        <f>J18/26*P18</f>
        <v>211538.46153846153</v>
      </c>
      <c r="R18" s="6">
        <v>24</v>
      </c>
      <c r="S18" s="8">
        <f>(J18/208)*R18*1.5</f>
        <v>951923.07692307699</v>
      </c>
      <c r="T18" s="6">
        <v>0</v>
      </c>
      <c r="U18" s="8">
        <f>(J18/208)*T18*2</f>
        <v>0</v>
      </c>
      <c r="V18" s="6">
        <v>14</v>
      </c>
      <c r="W18" s="8">
        <v>300000</v>
      </c>
      <c r="X18" s="8">
        <v>184615</v>
      </c>
      <c r="Y18" s="8">
        <v>192308</v>
      </c>
      <c r="Z18" s="8"/>
      <c r="AA18" s="8"/>
      <c r="AB18" s="8">
        <v>500000</v>
      </c>
      <c r="AC18" s="8">
        <f>ROUND(K18+M18+O18+Q18+S18+U18+W18+X18+Y18+Z18+AA18+AB18,0)</f>
        <v>7628846</v>
      </c>
      <c r="AD18" s="8">
        <v>479486</v>
      </c>
      <c r="AE18" s="8"/>
      <c r="AF18" s="8">
        <v>45665</v>
      </c>
      <c r="AG18" s="8">
        <v>0</v>
      </c>
      <c r="AH18" s="8">
        <v>0</v>
      </c>
      <c r="AI18" s="8">
        <f>ROUND(SUM(AD18:AH18),0)</f>
        <v>525151</v>
      </c>
      <c r="AJ18" s="8">
        <f>AC18-AI18</f>
        <v>7103695</v>
      </c>
      <c r="AK18" s="9">
        <v>0</v>
      </c>
      <c r="AL18" s="10">
        <f>H18/26*AK18</f>
        <v>0</v>
      </c>
      <c r="AM18" s="10">
        <f>AJ18+AL18</f>
        <v>7103695</v>
      </c>
      <c r="AN18" s="10">
        <v>0</v>
      </c>
      <c r="AO18" s="10">
        <f>AM18-IF(AN18&gt;0,AN18,0)</f>
        <v>7103695</v>
      </c>
      <c r="AP18" s="6"/>
      <c r="AQ18" s="5" t="s">
        <v>87</v>
      </c>
    </row>
    <row r="19" spans="1:43" x14ac:dyDescent="0.25">
      <c r="A19" s="6">
        <v>12</v>
      </c>
      <c r="B19" s="6" t="s">
        <v>88</v>
      </c>
      <c r="C19" s="6" t="s">
        <v>89</v>
      </c>
      <c r="D19" s="6" t="s">
        <v>46</v>
      </c>
      <c r="E19" s="6" t="s">
        <v>53</v>
      </c>
      <c r="F19" s="6" t="s">
        <v>82</v>
      </c>
      <c r="G19" s="7">
        <v>42565</v>
      </c>
      <c r="H19" s="8">
        <v>4566532.9999799998</v>
      </c>
      <c r="I19" s="9">
        <v>24</v>
      </c>
      <c r="J19" s="8">
        <v>9500000</v>
      </c>
      <c r="K19" s="8">
        <f>J19/26*I19</f>
        <v>8769230.7692307681</v>
      </c>
      <c r="L19" s="6">
        <v>0</v>
      </c>
      <c r="M19" s="8">
        <f>J19/26*L19</f>
        <v>0</v>
      </c>
      <c r="N19" s="6">
        <v>1</v>
      </c>
      <c r="O19" s="8">
        <f>J19/26*N19</f>
        <v>365384.61538461538</v>
      </c>
      <c r="P19" s="6">
        <v>1</v>
      </c>
      <c r="Q19" s="8">
        <f>J19/26*P19</f>
        <v>365384.61538461538</v>
      </c>
      <c r="R19" s="6">
        <v>0</v>
      </c>
      <c r="S19" s="8">
        <f>(J19/208)*R19*1.5</f>
        <v>0</v>
      </c>
      <c r="T19" s="6">
        <v>0</v>
      </c>
      <c r="U19" s="8">
        <f>(J19/208)*T19*2</f>
        <v>0</v>
      </c>
      <c r="V19" s="6">
        <v>14</v>
      </c>
      <c r="W19" s="8">
        <v>300000</v>
      </c>
      <c r="X19" s="8">
        <v>184615</v>
      </c>
      <c r="Y19" s="8">
        <v>192308</v>
      </c>
      <c r="Z19" s="8"/>
      <c r="AA19" s="8"/>
      <c r="AB19" s="8">
        <v>0</v>
      </c>
      <c r="AC19" s="8">
        <f>ROUND(K19+M19+O19+Q19+S19+U19+W19+X19+Y19+Z19+AA19+AB19,0)</f>
        <v>10176923</v>
      </c>
      <c r="AD19" s="8">
        <v>479486</v>
      </c>
      <c r="AE19" s="8"/>
      <c r="AF19" s="8">
        <v>45665</v>
      </c>
      <c r="AG19" s="8">
        <v>0</v>
      </c>
      <c r="AH19" s="8">
        <v>0</v>
      </c>
      <c r="AI19" s="8">
        <f>ROUND(SUM(AD19:AH19),0)</f>
        <v>525151</v>
      </c>
      <c r="AJ19" s="8">
        <f>AC19-AI19</f>
        <v>9651772</v>
      </c>
      <c r="AK19" s="9">
        <v>0</v>
      </c>
      <c r="AL19" s="10">
        <f>H19/26*AK19</f>
        <v>0</v>
      </c>
      <c r="AM19" s="10">
        <f>AJ19+AL19</f>
        <v>9651772</v>
      </c>
      <c r="AN19" s="10">
        <v>0</v>
      </c>
      <c r="AO19" s="10">
        <f>AM19-IF(AN19&gt;0,AN19,0)</f>
        <v>9651772</v>
      </c>
      <c r="AP19" s="6"/>
      <c r="AQ19" s="5" t="s">
        <v>90</v>
      </c>
    </row>
    <row r="20" spans="1:43" x14ac:dyDescent="0.25">
      <c r="A20" s="6">
        <v>13</v>
      </c>
      <c r="B20" s="6" t="s">
        <v>91</v>
      </c>
      <c r="C20" s="6" t="s">
        <v>92</v>
      </c>
      <c r="D20" s="6" t="s">
        <v>52</v>
      </c>
      <c r="E20" s="6" t="s">
        <v>53</v>
      </c>
      <c r="F20" s="6" t="s">
        <v>58</v>
      </c>
      <c r="G20" s="7">
        <v>42891</v>
      </c>
      <c r="H20" s="8">
        <v>4553457.9999944</v>
      </c>
      <c r="I20" s="9">
        <v>24</v>
      </c>
      <c r="J20" s="8">
        <v>5800000</v>
      </c>
      <c r="K20" s="8">
        <f>J20/26*I20</f>
        <v>5353846.153846154</v>
      </c>
      <c r="L20" s="6">
        <v>0</v>
      </c>
      <c r="M20" s="8">
        <f>J20/26*L20</f>
        <v>0</v>
      </c>
      <c r="N20" s="6">
        <v>1</v>
      </c>
      <c r="O20" s="8">
        <f>J20/26*N20</f>
        <v>223076.92307692306</v>
      </c>
      <c r="P20" s="6">
        <v>1</v>
      </c>
      <c r="Q20" s="8">
        <f>J20/26*P20</f>
        <v>223076.92307692306</v>
      </c>
      <c r="R20" s="6">
        <v>16</v>
      </c>
      <c r="S20" s="8">
        <f>(J20/208)*R20*1.5</f>
        <v>669230.76923076925</v>
      </c>
      <c r="T20" s="6">
        <v>0</v>
      </c>
      <c r="U20" s="8">
        <f>(J20/208)*T20*2</f>
        <v>0</v>
      </c>
      <c r="V20" s="6">
        <v>14</v>
      </c>
      <c r="W20" s="8">
        <v>300000</v>
      </c>
      <c r="X20" s="8">
        <v>138462</v>
      </c>
      <c r="Y20" s="8">
        <v>192308</v>
      </c>
      <c r="Z20" s="8">
        <v>50000</v>
      </c>
      <c r="AA20" s="8">
        <v>32837</v>
      </c>
      <c r="AB20" s="8">
        <v>0</v>
      </c>
      <c r="AC20" s="8">
        <f>ROUND(K20+M20+O20+Q20+S20+U20+W20+X20+Y20+Z20+AA20+AB20,0)</f>
        <v>7182838</v>
      </c>
      <c r="AD20" s="8">
        <v>478114</v>
      </c>
      <c r="AE20" s="8"/>
      <c r="AF20" s="8">
        <v>45535</v>
      </c>
      <c r="AG20" s="8">
        <v>0</v>
      </c>
      <c r="AH20" s="8">
        <v>0</v>
      </c>
      <c r="AI20" s="8">
        <f>ROUND(SUM(AD20:AH20),0)</f>
        <v>523649</v>
      </c>
      <c r="AJ20" s="8">
        <f>AC20-AI20</f>
        <v>6659189</v>
      </c>
      <c r="AK20" s="9">
        <v>0</v>
      </c>
      <c r="AL20" s="10">
        <f>H20/26*AK20</f>
        <v>0</v>
      </c>
      <c r="AM20" s="10">
        <f>AJ20+AL20</f>
        <v>6659189</v>
      </c>
      <c r="AN20" s="10">
        <v>0</v>
      </c>
      <c r="AO20" s="10">
        <f>AM20-IF(AN20&gt;0,AN20,0)</f>
        <v>6659189</v>
      </c>
      <c r="AP20" s="6"/>
      <c r="AQ20" s="5" t="s">
        <v>93</v>
      </c>
    </row>
    <row r="21" spans="1:43" x14ac:dyDescent="0.25">
      <c r="A21" s="6">
        <v>14</v>
      </c>
      <c r="B21" s="6" t="s">
        <v>94</v>
      </c>
      <c r="C21" s="6" t="s">
        <v>95</v>
      </c>
      <c r="D21" s="6" t="s">
        <v>52</v>
      </c>
      <c r="E21" s="6" t="s">
        <v>53</v>
      </c>
      <c r="F21" s="6" t="s">
        <v>82</v>
      </c>
      <c r="G21" s="7">
        <v>42979</v>
      </c>
      <c r="H21" s="8">
        <v>4566532.9999799998</v>
      </c>
      <c r="I21" s="9">
        <v>24</v>
      </c>
      <c r="J21" s="8">
        <v>6500000</v>
      </c>
      <c r="K21" s="8">
        <f>J21/26*I21</f>
        <v>6000000</v>
      </c>
      <c r="L21" s="6">
        <v>0</v>
      </c>
      <c r="M21" s="8">
        <f>J21/26*L21</f>
        <v>0</v>
      </c>
      <c r="N21" s="6">
        <v>1</v>
      </c>
      <c r="O21" s="8">
        <f>J21/26*N21</f>
        <v>250000</v>
      </c>
      <c r="P21" s="6">
        <v>1</v>
      </c>
      <c r="Q21" s="8">
        <f>J21/26*P21</f>
        <v>250000</v>
      </c>
      <c r="R21" s="6">
        <v>0</v>
      </c>
      <c r="S21" s="8">
        <f>(J21/208)*R21*1.5</f>
        <v>0</v>
      </c>
      <c r="T21" s="6">
        <v>0</v>
      </c>
      <c r="U21" s="8">
        <f>(J21/208)*T21*2</f>
        <v>0</v>
      </c>
      <c r="V21" s="6">
        <v>14</v>
      </c>
      <c r="W21" s="8">
        <v>300000</v>
      </c>
      <c r="X21" s="8">
        <v>138462</v>
      </c>
      <c r="Y21" s="8">
        <v>192308</v>
      </c>
      <c r="Z21" s="8">
        <v>50000</v>
      </c>
      <c r="AA21" s="8">
        <v>32932</v>
      </c>
      <c r="AB21" s="8">
        <v>500000</v>
      </c>
      <c r="AC21" s="8">
        <f>ROUND(K21+M21+O21+Q21+S21+U21+W21+X21+Y21+Z21+AA21+AB21,0)</f>
        <v>7713702</v>
      </c>
      <c r="AD21" s="8">
        <v>479486</v>
      </c>
      <c r="AE21" s="8"/>
      <c r="AF21" s="8">
        <v>45665</v>
      </c>
      <c r="AG21" s="8">
        <v>0</v>
      </c>
      <c r="AH21" s="8">
        <v>0</v>
      </c>
      <c r="AI21" s="8">
        <f>ROUND(SUM(AD21:AH21),0)</f>
        <v>525151</v>
      </c>
      <c r="AJ21" s="8">
        <f>AC21-AI21</f>
        <v>7188551</v>
      </c>
      <c r="AK21" s="9">
        <v>0</v>
      </c>
      <c r="AL21" s="10">
        <f>H21/26*AK21</f>
        <v>0</v>
      </c>
      <c r="AM21" s="10">
        <f>AJ21+AL21</f>
        <v>7188551</v>
      </c>
      <c r="AN21" s="10">
        <v>0</v>
      </c>
      <c r="AO21" s="10">
        <f>AM21-IF(AN21&gt;0,AN21,0)</f>
        <v>7188551</v>
      </c>
      <c r="AP21" s="6"/>
      <c r="AQ21" s="5" t="s">
        <v>96</v>
      </c>
    </row>
    <row r="22" spans="1:43" x14ac:dyDescent="0.25">
      <c r="A22" s="6">
        <v>15</v>
      </c>
      <c r="B22" s="6" t="s">
        <v>97</v>
      </c>
      <c r="C22" s="6" t="s">
        <v>98</v>
      </c>
      <c r="D22" s="6" t="s">
        <v>52</v>
      </c>
      <c r="E22" s="6" t="s">
        <v>53</v>
      </c>
      <c r="F22" s="6" t="s">
        <v>58</v>
      </c>
      <c r="G22" s="7">
        <v>43034</v>
      </c>
      <c r="H22" s="8">
        <v>4553457.9999944</v>
      </c>
      <c r="I22" s="9">
        <v>22</v>
      </c>
      <c r="J22" s="8">
        <v>5000000</v>
      </c>
      <c r="K22" s="8">
        <f>J22/26*I22</f>
        <v>4230769.230769231</v>
      </c>
      <c r="L22" s="6">
        <v>1</v>
      </c>
      <c r="M22" s="8">
        <f>J22/26*L22</f>
        <v>192307.69230769231</v>
      </c>
      <c r="N22" s="6">
        <v>1</v>
      </c>
      <c r="O22" s="8">
        <f>J22/26*N22</f>
        <v>192307.69230769231</v>
      </c>
      <c r="P22" s="6">
        <v>1</v>
      </c>
      <c r="Q22" s="8">
        <f>J22/26*P22</f>
        <v>192307.69230769231</v>
      </c>
      <c r="R22" s="6">
        <v>8</v>
      </c>
      <c r="S22" s="8">
        <f>(J22/208)*R22*1.5</f>
        <v>288461.5384615385</v>
      </c>
      <c r="T22" s="6">
        <v>0</v>
      </c>
      <c r="U22" s="8">
        <f>(J22/208)*T22*2</f>
        <v>0</v>
      </c>
      <c r="V22" s="6">
        <v>7</v>
      </c>
      <c r="W22" s="8">
        <v>120000</v>
      </c>
      <c r="X22" s="8">
        <v>126923</v>
      </c>
      <c r="Y22" s="8">
        <v>176923</v>
      </c>
      <c r="Z22" s="8"/>
      <c r="AA22" s="8">
        <v>32837</v>
      </c>
      <c r="AB22" s="8">
        <v>0</v>
      </c>
      <c r="AC22" s="8">
        <f>ROUND(K22+M22+O22+Q22+S22+U22+W22+X22+Y22+Z22+AA22+AB22,0)</f>
        <v>5552837</v>
      </c>
      <c r="AD22" s="8">
        <v>478114</v>
      </c>
      <c r="AE22" s="8"/>
      <c r="AF22" s="8">
        <v>45535</v>
      </c>
      <c r="AG22" s="8">
        <v>0</v>
      </c>
      <c r="AH22" s="8">
        <v>0</v>
      </c>
      <c r="AI22" s="8">
        <f>ROUND(SUM(AD22:AH22),0)</f>
        <v>523649</v>
      </c>
      <c r="AJ22" s="8">
        <f>AC22-AI22</f>
        <v>5029188</v>
      </c>
      <c r="AK22" s="9">
        <v>0</v>
      </c>
      <c r="AL22" s="10">
        <f>H22/26*AK22</f>
        <v>0</v>
      </c>
      <c r="AM22" s="10">
        <f>AJ22+AL22</f>
        <v>5029188</v>
      </c>
      <c r="AN22" s="10">
        <v>0</v>
      </c>
      <c r="AO22" s="10">
        <f>AM22-IF(AN22&gt;0,AN22,0)</f>
        <v>5029188</v>
      </c>
      <c r="AP22" s="6"/>
      <c r="AQ22" s="5" t="s">
        <v>99</v>
      </c>
    </row>
    <row r="23" spans="1:43" x14ac:dyDescent="0.25">
      <c r="A23" s="6">
        <v>16</v>
      </c>
      <c r="B23" s="6" t="s">
        <v>100</v>
      </c>
      <c r="C23" s="6" t="s">
        <v>101</v>
      </c>
      <c r="D23" s="6" t="s">
        <v>46</v>
      </c>
      <c r="E23" s="6" t="s">
        <v>102</v>
      </c>
      <c r="F23" s="6" t="s">
        <v>103</v>
      </c>
      <c r="G23" s="7">
        <v>44032</v>
      </c>
      <c r="H23" s="8">
        <v>4566532.9999799998</v>
      </c>
      <c r="I23" s="9">
        <v>23</v>
      </c>
      <c r="J23" s="8">
        <v>9000000</v>
      </c>
      <c r="K23" s="8">
        <f>J23/26*I23</f>
        <v>7961538.461538461</v>
      </c>
      <c r="L23" s="6">
        <v>1</v>
      </c>
      <c r="M23" s="8">
        <f>J23/26*L23</f>
        <v>346153.84615384613</v>
      </c>
      <c r="N23" s="6">
        <v>1</v>
      </c>
      <c r="O23" s="8">
        <f>J23/26*N23</f>
        <v>346153.84615384613</v>
      </c>
      <c r="P23" s="6">
        <v>1</v>
      </c>
      <c r="Q23" s="8">
        <f>J23/26*P23</f>
        <v>346153.84615384613</v>
      </c>
      <c r="R23" s="6">
        <v>25</v>
      </c>
      <c r="S23" s="8">
        <f>(J23/208)*R23*1.5</f>
        <v>1622596.153846154</v>
      </c>
      <c r="T23" s="6">
        <v>0</v>
      </c>
      <c r="U23" s="8">
        <f>(J23/208)*T23*2</f>
        <v>0</v>
      </c>
      <c r="V23" s="6">
        <v>14</v>
      </c>
      <c r="W23" s="8">
        <v>300000</v>
      </c>
      <c r="X23" s="8">
        <v>0</v>
      </c>
      <c r="Y23" s="8">
        <v>184615</v>
      </c>
      <c r="Z23" s="8"/>
      <c r="AA23" s="8"/>
      <c r="AB23" s="8">
        <v>0</v>
      </c>
      <c r="AC23" s="8">
        <f>ROUND(K23+M23+O23+Q23+S23+U23+W23+X23+Y23+Z23+AA23+AB23,0)</f>
        <v>11107211</v>
      </c>
      <c r="AD23" s="8">
        <v>479486</v>
      </c>
      <c r="AE23" s="8"/>
      <c r="AF23" s="8">
        <v>45665</v>
      </c>
      <c r="AG23" s="8">
        <v>0</v>
      </c>
      <c r="AH23" s="8">
        <v>0</v>
      </c>
      <c r="AI23" s="8">
        <f>ROUND(SUM(AD23:AH23),0)</f>
        <v>525151</v>
      </c>
      <c r="AJ23" s="8">
        <f>AC23-AI23</f>
        <v>10582060</v>
      </c>
      <c r="AK23" s="9">
        <v>0</v>
      </c>
      <c r="AL23" s="10">
        <f>H23/26*AK23</f>
        <v>0</v>
      </c>
      <c r="AM23" s="10">
        <f>AJ23+AL23</f>
        <v>10582060</v>
      </c>
      <c r="AN23" s="10">
        <v>0</v>
      </c>
      <c r="AO23" s="10">
        <f>AM23-IF(AN23&gt;0,AN23,0)</f>
        <v>10582060</v>
      </c>
      <c r="AP23" s="6"/>
      <c r="AQ23" s="5" t="s">
        <v>104</v>
      </c>
    </row>
    <row r="24" spans="1:43" x14ac:dyDescent="0.25">
      <c r="A24" s="6">
        <v>17</v>
      </c>
      <c r="B24" s="6" t="s">
        <v>105</v>
      </c>
      <c r="C24" s="6" t="s">
        <v>106</v>
      </c>
      <c r="D24" s="6" t="s">
        <v>46</v>
      </c>
      <c r="E24" s="6" t="s">
        <v>102</v>
      </c>
      <c r="F24" s="6" t="s">
        <v>107</v>
      </c>
      <c r="G24" s="7">
        <v>32933</v>
      </c>
      <c r="H24" s="8">
        <v>7017949.9999807999</v>
      </c>
      <c r="I24" s="9">
        <v>24</v>
      </c>
      <c r="J24" s="8">
        <v>7600000</v>
      </c>
      <c r="K24" s="8">
        <f>J24/26*I24</f>
        <v>7015384.615384616</v>
      </c>
      <c r="L24" s="6">
        <v>0</v>
      </c>
      <c r="M24" s="8">
        <f>J24/26*L24</f>
        <v>0</v>
      </c>
      <c r="N24" s="6">
        <v>1</v>
      </c>
      <c r="O24" s="8">
        <f>J24/26*N24</f>
        <v>292307.69230769231</v>
      </c>
      <c r="P24" s="6">
        <v>1</v>
      </c>
      <c r="Q24" s="8">
        <f>J24/26*P24</f>
        <v>292307.69230769231</v>
      </c>
      <c r="R24" s="6">
        <v>25</v>
      </c>
      <c r="S24" s="8">
        <f>(J24/208)*R24*1.5</f>
        <v>1370192.3076923077</v>
      </c>
      <c r="T24" s="6">
        <v>0</v>
      </c>
      <c r="U24" s="8">
        <f>(J24/208)*T24*2</f>
        <v>0</v>
      </c>
      <c r="V24" s="6">
        <v>14</v>
      </c>
      <c r="W24" s="8">
        <v>300000</v>
      </c>
      <c r="X24" s="8">
        <v>276923</v>
      </c>
      <c r="Y24" s="8">
        <v>192308</v>
      </c>
      <c r="Z24" s="8"/>
      <c r="AA24" s="8"/>
      <c r="AB24" s="8">
        <v>0</v>
      </c>
      <c r="AC24" s="8">
        <f>ROUND(K24+M24+O24+Q24+S24+U24+W24+X24+Y24+Z24+AA24+AB24,0)</f>
        <v>9739423</v>
      </c>
      <c r="AD24" s="8">
        <v>736884</v>
      </c>
      <c r="AE24" s="8"/>
      <c r="AF24" s="8">
        <v>70179</v>
      </c>
      <c r="AG24" s="8">
        <v>0</v>
      </c>
      <c r="AH24" s="8">
        <v>0</v>
      </c>
      <c r="AI24" s="8">
        <f>ROUND(SUM(AD24:AH24),0)</f>
        <v>807063</v>
      </c>
      <c r="AJ24" s="8">
        <f>AC24-AI24</f>
        <v>8932360</v>
      </c>
      <c r="AK24" s="9">
        <v>0</v>
      </c>
      <c r="AL24" s="10">
        <f>H24/26*AK24</f>
        <v>0</v>
      </c>
      <c r="AM24" s="10">
        <f>AJ24+AL24</f>
        <v>8932360</v>
      </c>
      <c r="AN24" s="10">
        <v>0</v>
      </c>
      <c r="AO24" s="10">
        <f>AM24-IF(AN24&gt;0,AN24,0)</f>
        <v>8932360</v>
      </c>
      <c r="AP24" s="6"/>
      <c r="AQ24" s="5" t="s">
        <v>108</v>
      </c>
    </row>
    <row r="25" spans="1:43" x14ac:dyDescent="0.25">
      <c r="A25" s="6">
        <v>18</v>
      </c>
      <c r="B25" s="6" t="s">
        <v>109</v>
      </c>
      <c r="C25" s="6" t="s">
        <v>110</v>
      </c>
      <c r="D25" s="6" t="s">
        <v>46</v>
      </c>
      <c r="E25" s="6" t="s">
        <v>102</v>
      </c>
      <c r="F25" s="6" t="s">
        <v>111</v>
      </c>
      <c r="G25" s="7">
        <v>41589</v>
      </c>
      <c r="H25" s="8">
        <v>9999999.9999871999</v>
      </c>
      <c r="I25" s="9">
        <v>24</v>
      </c>
      <c r="J25" s="8">
        <v>27000000</v>
      </c>
      <c r="K25" s="8">
        <f>J25/26*I25</f>
        <v>24923076.923076924</v>
      </c>
      <c r="L25" s="6">
        <v>0</v>
      </c>
      <c r="M25" s="8">
        <f>J25/26*L25</f>
        <v>0</v>
      </c>
      <c r="N25" s="6">
        <v>1</v>
      </c>
      <c r="O25" s="8">
        <f>J25/26*N25</f>
        <v>1038461.5384615385</v>
      </c>
      <c r="P25" s="6">
        <v>1</v>
      </c>
      <c r="Q25" s="8">
        <f>J25/26*P25</f>
        <v>1038461.5384615385</v>
      </c>
      <c r="R25" s="6">
        <v>0</v>
      </c>
      <c r="S25" s="8">
        <f>(J25/208)*R25*1.5</f>
        <v>0</v>
      </c>
      <c r="T25" s="6">
        <v>0</v>
      </c>
      <c r="U25" s="8">
        <f>(J25/208)*T25*2</f>
        <v>0</v>
      </c>
      <c r="V25" s="6"/>
      <c r="W25" s="8">
        <v>0</v>
      </c>
      <c r="X25" s="8"/>
      <c r="Y25" s="8"/>
      <c r="Z25" s="8"/>
      <c r="AA25" s="8"/>
      <c r="AB25" s="8">
        <v>0</v>
      </c>
      <c r="AC25" s="8">
        <f>ROUND(K25+M25+O25+Q25+S25+U25+W25+X25+Y25+Z25+AA25+AB25,0)</f>
        <v>27000000</v>
      </c>
      <c r="AD25" s="8">
        <v>1050000</v>
      </c>
      <c r="AE25" s="8">
        <v>832500</v>
      </c>
      <c r="AF25" s="8">
        <v>100000</v>
      </c>
      <c r="AG25" s="8">
        <v>0</v>
      </c>
      <c r="AH25" s="8">
        <v>0</v>
      </c>
      <c r="AI25" s="8">
        <f>ROUND(SUM(AD25:AH25),0)</f>
        <v>1982500</v>
      </c>
      <c r="AJ25" s="8">
        <f>AC25-AI25</f>
        <v>25017500</v>
      </c>
      <c r="AK25" s="9">
        <v>0</v>
      </c>
      <c r="AL25" s="10">
        <f>H25/26*AK25</f>
        <v>0</v>
      </c>
      <c r="AM25" s="10">
        <f>AJ25+AL25</f>
        <v>25017500</v>
      </c>
      <c r="AN25" s="10">
        <v>0</v>
      </c>
      <c r="AO25" s="10">
        <f>AM25-IF(AN25&gt;0,AN25,0)</f>
        <v>25017500</v>
      </c>
      <c r="AP25" s="6"/>
      <c r="AQ25" s="5" t="s">
        <v>112</v>
      </c>
    </row>
    <row r="26" spans="1:43" x14ac:dyDescent="0.25">
      <c r="A26" s="6">
        <v>19</v>
      </c>
      <c r="B26" s="6" t="s">
        <v>113</v>
      </c>
      <c r="C26" s="6" t="s">
        <v>114</v>
      </c>
      <c r="D26" s="6" t="s">
        <v>46</v>
      </c>
      <c r="E26" s="6" t="s">
        <v>102</v>
      </c>
      <c r="F26" s="6" t="s">
        <v>115</v>
      </c>
      <c r="G26" s="7">
        <v>41619</v>
      </c>
      <c r="H26" s="8">
        <v>4566532.9999799998</v>
      </c>
      <c r="I26" s="9">
        <v>24</v>
      </c>
      <c r="J26" s="8">
        <v>6600000</v>
      </c>
      <c r="K26" s="8">
        <f>J26/26*I26</f>
        <v>6092307.692307692</v>
      </c>
      <c r="L26" s="6">
        <v>0</v>
      </c>
      <c r="M26" s="8">
        <f>J26/26*L26</f>
        <v>0</v>
      </c>
      <c r="N26" s="6">
        <v>1</v>
      </c>
      <c r="O26" s="8">
        <f>J26/26*N26</f>
        <v>253846.15384615384</v>
      </c>
      <c r="P26" s="6">
        <v>1</v>
      </c>
      <c r="Q26" s="8">
        <f>J26/26*P26</f>
        <v>253846.15384615384</v>
      </c>
      <c r="R26" s="6">
        <v>0</v>
      </c>
      <c r="S26" s="8">
        <f>(J26/208)*R26*1.5</f>
        <v>0</v>
      </c>
      <c r="T26" s="6">
        <v>0</v>
      </c>
      <c r="U26" s="8">
        <f>(J26/208)*T26*2</f>
        <v>0</v>
      </c>
      <c r="V26" s="6">
        <v>14</v>
      </c>
      <c r="W26" s="8">
        <v>300000</v>
      </c>
      <c r="X26" s="8">
        <v>276923</v>
      </c>
      <c r="Y26" s="8">
        <v>192308</v>
      </c>
      <c r="Z26" s="8"/>
      <c r="AA26" s="8"/>
      <c r="AB26" s="8">
        <v>0</v>
      </c>
      <c r="AC26" s="8">
        <f>ROUND(K26+M26+O26+Q26+S26+U26+W26+X26+Y26+Z26+AA26+AB26,0)</f>
        <v>7369231</v>
      </c>
      <c r="AD26" s="8">
        <v>479486</v>
      </c>
      <c r="AE26" s="8"/>
      <c r="AF26" s="8">
        <v>45665</v>
      </c>
      <c r="AG26" s="8">
        <v>0</v>
      </c>
      <c r="AH26" s="8">
        <v>0</v>
      </c>
      <c r="AI26" s="8">
        <f>ROUND(SUM(AD26:AH26),0)</f>
        <v>525151</v>
      </c>
      <c r="AJ26" s="8">
        <f>AC26-AI26</f>
        <v>6844080</v>
      </c>
      <c r="AK26" s="9">
        <v>0</v>
      </c>
      <c r="AL26" s="10">
        <f>H26/26*AK26</f>
        <v>0</v>
      </c>
      <c r="AM26" s="10">
        <f>AJ26+AL26</f>
        <v>6844080</v>
      </c>
      <c r="AN26" s="10">
        <v>0</v>
      </c>
      <c r="AO26" s="10">
        <f>AM26-IF(AN26&gt;0,AN26,0)</f>
        <v>6844080</v>
      </c>
      <c r="AP26" s="6"/>
      <c r="AQ26" s="5" t="s">
        <v>116</v>
      </c>
    </row>
    <row r="27" spans="1:43" x14ac:dyDescent="0.25">
      <c r="A27" s="6">
        <v>20</v>
      </c>
      <c r="B27" s="6" t="s">
        <v>117</v>
      </c>
      <c r="C27" s="6" t="s">
        <v>118</v>
      </c>
      <c r="D27" s="6" t="s">
        <v>46</v>
      </c>
      <c r="E27" s="6" t="s">
        <v>102</v>
      </c>
      <c r="F27" s="6" t="s">
        <v>119</v>
      </c>
      <c r="G27" s="7">
        <v>41879</v>
      </c>
      <c r="H27" s="8">
        <v>4553457.9999944</v>
      </c>
      <c r="I27" s="9">
        <v>24</v>
      </c>
      <c r="J27" s="8">
        <v>6600000</v>
      </c>
      <c r="K27" s="8">
        <f>J27/26*I27</f>
        <v>6092307.692307692</v>
      </c>
      <c r="L27" s="6">
        <v>0</v>
      </c>
      <c r="M27" s="8">
        <f>J27/26*L27</f>
        <v>0</v>
      </c>
      <c r="N27" s="6">
        <v>1</v>
      </c>
      <c r="O27" s="8">
        <f>J27/26*N27</f>
        <v>253846.15384615384</v>
      </c>
      <c r="P27" s="6">
        <v>1</v>
      </c>
      <c r="Q27" s="8">
        <f>J27/26*P27</f>
        <v>253846.15384615384</v>
      </c>
      <c r="R27" s="6">
        <v>25</v>
      </c>
      <c r="S27" s="8">
        <f>(J27/208)*R27*1.5</f>
        <v>1189903.846153846</v>
      </c>
      <c r="T27" s="6">
        <v>0</v>
      </c>
      <c r="U27" s="8">
        <f>(J27/208)*T27*2</f>
        <v>0</v>
      </c>
      <c r="V27" s="6">
        <v>14</v>
      </c>
      <c r="W27" s="8">
        <v>300000</v>
      </c>
      <c r="X27" s="8">
        <v>276923</v>
      </c>
      <c r="Y27" s="8">
        <v>192308</v>
      </c>
      <c r="Z27" s="8"/>
      <c r="AA27" s="8"/>
      <c r="AB27" s="8">
        <v>0</v>
      </c>
      <c r="AC27" s="8">
        <f>ROUND(K27+M27+O27+Q27+S27+U27+W27+X27+Y27+Z27+AA27+AB27,0)</f>
        <v>8559135</v>
      </c>
      <c r="AD27" s="8">
        <v>478114</v>
      </c>
      <c r="AE27" s="8"/>
      <c r="AF27" s="8">
        <v>45535</v>
      </c>
      <c r="AG27" s="8">
        <v>0</v>
      </c>
      <c r="AH27" s="8">
        <v>0</v>
      </c>
      <c r="AI27" s="8">
        <f>ROUND(SUM(AD27:AH27),0)</f>
        <v>523649</v>
      </c>
      <c r="AJ27" s="8">
        <f>AC27-AI27</f>
        <v>8035486</v>
      </c>
      <c r="AK27" s="9">
        <v>0</v>
      </c>
      <c r="AL27" s="10">
        <f>H27/26*AK27</f>
        <v>0</v>
      </c>
      <c r="AM27" s="10">
        <f>AJ27+AL27</f>
        <v>8035486</v>
      </c>
      <c r="AN27" s="10">
        <v>0</v>
      </c>
      <c r="AO27" s="10">
        <f>AM27-IF(AN27&gt;0,AN27,0)</f>
        <v>8035486</v>
      </c>
      <c r="AP27" s="6"/>
      <c r="AQ27" s="5" t="s">
        <v>120</v>
      </c>
    </row>
    <row r="28" spans="1:43" x14ac:dyDescent="0.25">
      <c r="A28" s="6">
        <v>21</v>
      </c>
      <c r="B28" s="6" t="s">
        <v>121</v>
      </c>
      <c r="C28" s="6" t="s">
        <v>122</v>
      </c>
      <c r="D28" s="6" t="s">
        <v>46</v>
      </c>
      <c r="E28" s="6" t="s">
        <v>102</v>
      </c>
      <c r="F28" s="6" t="s">
        <v>123</v>
      </c>
      <c r="G28" s="7">
        <v>42061</v>
      </c>
      <c r="H28" s="8">
        <v>4553457.9999944</v>
      </c>
      <c r="I28" s="9">
        <v>24</v>
      </c>
      <c r="J28" s="8">
        <v>6000000</v>
      </c>
      <c r="K28" s="8">
        <f>J28/26*I28</f>
        <v>5538461.538461539</v>
      </c>
      <c r="L28" s="6">
        <v>0</v>
      </c>
      <c r="M28" s="8">
        <f>J28/26*L28</f>
        <v>0</v>
      </c>
      <c r="N28" s="6">
        <v>1</v>
      </c>
      <c r="O28" s="8">
        <f>J28/26*N28</f>
        <v>230769.23076923078</v>
      </c>
      <c r="P28" s="6">
        <v>1</v>
      </c>
      <c r="Q28" s="8">
        <f>J28/26*P28</f>
        <v>230769.23076923078</v>
      </c>
      <c r="R28" s="6">
        <v>0</v>
      </c>
      <c r="S28" s="8">
        <f>(J28/208)*R28*1.5</f>
        <v>0</v>
      </c>
      <c r="T28" s="6">
        <v>0</v>
      </c>
      <c r="U28" s="8">
        <f>(J28/208)*T28*2</f>
        <v>0</v>
      </c>
      <c r="V28" s="6">
        <v>14</v>
      </c>
      <c r="W28" s="8">
        <v>300000</v>
      </c>
      <c r="X28" s="8">
        <v>276923</v>
      </c>
      <c r="Y28" s="8">
        <v>192308</v>
      </c>
      <c r="Z28" s="8"/>
      <c r="AA28" s="8"/>
      <c r="AB28" s="8">
        <v>500000</v>
      </c>
      <c r="AC28" s="8">
        <f>ROUND(K28+M28+O28+Q28+S28+U28+W28+X28+Y28+Z28+AA28+AB28,0)</f>
        <v>7269231</v>
      </c>
      <c r="AD28" s="8">
        <v>478114</v>
      </c>
      <c r="AE28" s="8"/>
      <c r="AF28" s="8">
        <v>45535</v>
      </c>
      <c r="AG28" s="8">
        <v>0</v>
      </c>
      <c r="AH28" s="8">
        <v>0</v>
      </c>
      <c r="AI28" s="8">
        <f>ROUND(SUM(AD28:AH28),0)</f>
        <v>523649</v>
      </c>
      <c r="AJ28" s="8">
        <f>AC28-AI28</f>
        <v>6745582</v>
      </c>
      <c r="AK28" s="9">
        <v>0</v>
      </c>
      <c r="AL28" s="10">
        <f>H28/26*AK28</f>
        <v>0</v>
      </c>
      <c r="AM28" s="10">
        <f>AJ28+AL28</f>
        <v>6745582</v>
      </c>
      <c r="AN28" s="10">
        <v>0</v>
      </c>
      <c r="AO28" s="10">
        <f>AM28-IF(AN28&gt;0,AN28,0)</f>
        <v>6745582</v>
      </c>
      <c r="AP28" s="6"/>
      <c r="AQ28" s="5" t="s">
        <v>124</v>
      </c>
    </row>
    <row r="29" spans="1:43" x14ac:dyDescent="0.25">
      <c r="A29" s="6">
        <v>22</v>
      </c>
      <c r="B29" s="6" t="s">
        <v>125</v>
      </c>
      <c r="C29" s="6" t="s">
        <v>126</v>
      </c>
      <c r="D29" s="6" t="s">
        <v>46</v>
      </c>
      <c r="E29" s="6" t="s">
        <v>102</v>
      </c>
      <c r="F29" s="6" t="s">
        <v>119</v>
      </c>
      <c r="G29" s="7">
        <v>42553</v>
      </c>
      <c r="H29" s="8">
        <v>4553457.9999944</v>
      </c>
      <c r="I29" s="9">
        <v>23</v>
      </c>
      <c r="J29" s="8">
        <v>6600000</v>
      </c>
      <c r="K29" s="8">
        <f>J29/26*I29</f>
        <v>5838461.538461538</v>
      </c>
      <c r="L29" s="6">
        <v>1</v>
      </c>
      <c r="M29" s="8">
        <f>J29/26*L29</f>
        <v>253846.15384615384</v>
      </c>
      <c r="N29" s="6">
        <v>1</v>
      </c>
      <c r="O29" s="8">
        <f>J29/26*N29</f>
        <v>253846.15384615384</v>
      </c>
      <c r="P29" s="6">
        <v>1</v>
      </c>
      <c r="Q29" s="8">
        <f>J29/26*P29</f>
        <v>253846.15384615384</v>
      </c>
      <c r="R29" s="6">
        <v>25</v>
      </c>
      <c r="S29" s="8">
        <f>(J29/208)*R29*1.5</f>
        <v>1189903.846153846</v>
      </c>
      <c r="T29" s="6">
        <v>0</v>
      </c>
      <c r="U29" s="8">
        <f>(J29/208)*T29*2</f>
        <v>0</v>
      </c>
      <c r="V29" s="6">
        <v>14</v>
      </c>
      <c r="W29" s="8">
        <v>300000</v>
      </c>
      <c r="X29" s="8">
        <v>176923</v>
      </c>
      <c r="Y29" s="8">
        <v>184615</v>
      </c>
      <c r="Z29" s="8"/>
      <c r="AA29" s="8"/>
      <c r="AB29" s="8">
        <v>0</v>
      </c>
      <c r="AC29" s="8">
        <f>ROUND(K29+M29+O29+Q29+S29+U29+W29+X29+Y29+Z29+AA29+AB29,0)</f>
        <v>8451442</v>
      </c>
      <c r="AD29" s="8">
        <v>478114</v>
      </c>
      <c r="AE29" s="8"/>
      <c r="AF29" s="8">
        <v>45535</v>
      </c>
      <c r="AG29" s="8">
        <v>0</v>
      </c>
      <c r="AH29" s="8">
        <v>0</v>
      </c>
      <c r="AI29" s="8">
        <f>ROUND(SUM(AD29:AH29),0)</f>
        <v>523649</v>
      </c>
      <c r="AJ29" s="8">
        <f>AC29-AI29</f>
        <v>7927793</v>
      </c>
      <c r="AK29" s="9">
        <v>0</v>
      </c>
      <c r="AL29" s="10">
        <f>H29/26*AK29</f>
        <v>0</v>
      </c>
      <c r="AM29" s="10">
        <f>AJ29+AL29</f>
        <v>7927793</v>
      </c>
      <c r="AN29" s="10">
        <v>0</v>
      </c>
      <c r="AO29" s="10">
        <f>AM29-IF(AN29&gt;0,AN29,0)</f>
        <v>7927793</v>
      </c>
      <c r="AP29" s="6"/>
      <c r="AQ29" s="5" t="s">
        <v>127</v>
      </c>
    </row>
    <row r="30" spans="1:43" x14ac:dyDescent="0.25">
      <c r="A30" s="6">
        <v>23</v>
      </c>
      <c r="B30" s="6" t="s">
        <v>128</v>
      </c>
      <c r="C30" s="6" t="s">
        <v>129</v>
      </c>
      <c r="D30" s="6" t="s">
        <v>46</v>
      </c>
      <c r="E30" s="6" t="s">
        <v>102</v>
      </c>
      <c r="F30" s="6" t="s">
        <v>130</v>
      </c>
      <c r="G30" s="7">
        <v>43893</v>
      </c>
      <c r="H30" s="8">
        <v>4553457.9999944</v>
      </c>
      <c r="I30" s="9">
        <v>24</v>
      </c>
      <c r="J30" s="8">
        <v>6500000</v>
      </c>
      <c r="K30" s="8">
        <f>J30/26*I30</f>
        <v>6000000</v>
      </c>
      <c r="L30" s="6">
        <v>0</v>
      </c>
      <c r="M30" s="8">
        <f>J30/26*L30</f>
        <v>0</v>
      </c>
      <c r="N30" s="6">
        <v>1</v>
      </c>
      <c r="O30" s="8">
        <f>J30/26*N30</f>
        <v>250000</v>
      </c>
      <c r="P30" s="6">
        <v>1</v>
      </c>
      <c r="Q30" s="8">
        <f>J30/26*P30</f>
        <v>250000</v>
      </c>
      <c r="R30" s="6">
        <v>25</v>
      </c>
      <c r="S30" s="8">
        <f>(J30/208)*R30*1.5</f>
        <v>1171875</v>
      </c>
      <c r="T30" s="6">
        <v>0</v>
      </c>
      <c r="U30" s="8">
        <f>(J30/208)*T30*2</f>
        <v>0</v>
      </c>
      <c r="V30" s="6">
        <v>14</v>
      </c>
      <c r="W30" s="8">
        <v>300000</v>
      </c>
      <c r="X30" s="8">
        <v>46154</v>
      </c>
      <c r="Y30" s="8">
        <v>192308</v>
      </c>
      <c r="Z30" s="8"/>
      <c r="AA30" s="8"/>
      <c r="AB30" s="8">
        <v>0</v>
      </c>
      <c r="AC30" s="8">
        <f>ROUND(K30+M30+O30+Q30+S30+U30+W30+X30+Y30+Z30+AA30+AB30,0)</f>
        <v>8210337</v>
      </c>
      <c r="AD30" s="8">
        <v>478114</v>
      </c>
      <c r="AE30" s="8"/>
      <c r="AF30" s="8">
        <v>45535</v>
      </c>
      <c r="AG30" s="8">
        <v>0</v>
      </c>
      <c r="AH30" s="8">
        <v>0</v>
      </c>
      <c r="AI30" s="8">
        <f>ROUND(SUM(AD30:AH30),0)</f>
        <v>523649</v>
      </c>
      <c r="AJ30" s="8">
        <f>AC30-AI30</f>
        <v>7686688</v>
      </c>
      <c r="AK30" s="9">
        <v>0</v>
      </c>
      <c r="AL30" s="10">
        <f>H30/26*AK30</f>
        <v>0</v>
      </c>
      <c r="AM30" s="10">
        <f>AJ30+AL30</f>
        <v>7686688</v>
      </c>
      <c r="AN30" s="10">
        <v>0</v>
      </c>
      <c r="AO30" s="10">
        <f>AM30-IF(AN30&gt;0,AN30,0)</f>
        <v>7686688</v>
      </c>
      <c r="AP30" s="6"/>
      <c r="AQ30" s="5" t="s">
        <v>131</v>
      </c>
    </row>
    <row r="31" spans="1:43" x14ac:dyDescent="0.25">
      <c r="A31" s="6">
        <v>24</v>
      </c>
      <c r="B31" s="6" t="s">
        <v>132</v>
      </c>
      <c r="C31" s="6" t="s">
        <v>133</v>
      </c>
      <c r="D31" s="6" t="s">
        <v>52</v>
      </c>
      <c r="E31" s="6" t="s">
        <v>102</v>
      </c>
      <c r="F31" s="6" t="s">
        <v>134</v>
      </c>
      <c r="G31" s="7">
        <v>41801</v>
      </c>
      <c r="H31" s="8">
        <v>5499999.9999755993</v>
      </c>
      <c r="I31" s="9">
        <v>23.5</v>
      </c>
      <c r="J31" s="8">
        <v>7000000</v>
      </c>
      <c r="K31" s="8">
        <f>J31/26*I31</f>
        <v>6326923.076923077</v>
      </c>
      <c r="L31" s="6">
        <v>0.5</v>
      </c>
      <c r="M31" s="8">
        <f>J31/26*L31</f>
        <v>134615.38461538462</v>
      </c>
      <c r="N31" s="6">
        <v>1</v>
      </c>
      <c r="O31" s="8">
        <f>J31/26*N31</f>
        <v>269230.76923076925</v>
      </c>
      <c r="P31" s="6">
        <v>1</v>
      </c>
      <c r="Q31" s="8">
        <f>J31/26*P31</f>
        <v>269230.76923076925</v>
      </c>
      <c r="R31" s="6">
        <v>10</v>
      </c>
      <c r="S31" s="8">
        <f>(J31/208)*R31*1.5</f>
        <v>504807.69230769237</v>
      </c>
      <c r="T31" s="6">
        <v>0</v>
      </c>
      <c r="U31" s="8">
        <f>(J31/208)*T31*2</f>
        <v>0</v>
      </c>
      <c r="V31" s="6">
        <v>14</v>
      </c>
      <c r="W31" s="8">
        <v>300000</v>
      </c>
      <c r="X31" s="8">
        <v>271154</v>
      </c>
      <c r="Y31" s="8">
        <v>188462</v>
      </c>
      <c r="Z31" s="8">
        <v>50000</v>
      </c>
      <c r="AA31" s="8">
        <v>39663</v>
      </c>
      <c r="AB31" s="8">
        <v>1000000</v>
      </c>
      <c r="AC31" s="8">
        <f>ROUND(K31+M31+O31+Q31+S31+U31+W31+X31+Y31+Z31+AA31+AB31,0)</f>
        <v>9354087</v>
      </c>
      <c r="AD31" s="8">
        <v>577500</v>
      </c>
      <c r="AE31" s="8"/>
      <c r="AF31" s="8">
        <v>55000</v>
      </c>
      <c r="AG31" s="8">
        <v>0</v>
      </c>
      <c r="AH31" s="8">
        <v>0</v>
      </c>
      <c r="AI31" s="8">
        <f>ROUND(SUM(AD31:AH31),0)</f>
        <v>632500</v>
      </c>
      <c r="AJ31" s="8">
        <f>AC31-AI31</f>
        <v>8721587</v>
      </c>
      <c r="AK31" s="9">
        <v>0</v>
      </c>
      <c r="AL31" s="10">
        <f>H31/26*AK31</f>
        <v>0</v>
      </c>
      <c r="AM31" s="10">
        <f>AJ31+AL31</f>
        <v>8721587</v>
      </c>
      <c r="AN31" s="10">
        <v>0</v>
      </c>
      <c r="AO31" s="10">
        <f>AM31-IF(AN31&gt;0,AN31,0)</f>
        <v>8721587</v>
      </c>
      <c r="AP31" s="6"/>
      <c r="AQ31" s="5" t="s">
        <v>135</v>
      </c>
    </row>
    <row r="32" spans="1:43" x14ac:dyDescent="0.25">
      <c r="A32" s="6">
        <v>25</v>
      </c>
      <c r="B32" s="6" t="s">
        <v>136</v>
      </c>
      <c r="C32" s="6" t="s">
        <v>137</v>
      </c>
      <c r="D32" s="6" t="s">
        <v>52</v>
      </c>
      <c r="E32" s="6" t="s">
        <v>138</v>
      </c>
      <c r="F32" s="6" t="s">
        <v>139</v>
      </c>
      <c r="G32" s="7">
        <v>39356</v>
      </c>
      <c r="H32" s="8">
        <v>4553457.9999944</v>
      </c>
      <c r="I32" s="9">
        <v>24</v>
      </c>
      <c r="J32" s="8">
        <v>8500000</v>
      </c>
      <c r="K32" s="8">
        <f>J32/26*I32</f>
        <v>7846153.846153846</v>
      </c>
      <c r="L32" s="6">
        <v>0</v>
      </c>
      <c r="M32" s="8">
        <f>J32/26*L32</f>
        <v>0</v>
      </c>
      <c r="N32" s="6">
        <v>1</v>
      </c>
      <c r="O32" s="8">
        <f>J32/26*N32</f>
        <v>326923.07692307694</v>
      </c>
      <c r="P32" s="6">
        <v>1</v>
      </c>
      <c r="Q32" s="8">
        <f>J32/26*P32</f>
        <v>326923.07692307694</v>
      </c>
      <c r="R32" s="6">
        <v>0</v>
      </c>
      <c r="S32" s="8">
        <f>(J32/208)*R32*1.5</f>
        <v>0</v>
      </c>
      <c r="T32" s="6">
        <v>0</v>
      </c>
      <c r="U32" s="8">
        <f>(J32/208)*T32*2</f>
        <v>0</v>
      </c>
      <c r="V32" s="6">
        <v>14</v>
      </c>
      <c r="W32" s="8">
        <v>300000</v>
      </c>
      <c r="X32" s="8">
        <v>276923</v>
      </c>
      <c r="Y32" s="8">
        <v>192308</v>
      </c>
      <c r="Z32" s="8"/>
      <c r="AA32" s="8">
        <v>32837</v>
      </c>
      <c r="AB32" s="8">
        <v>0</v>
      </c>
      <c r="AC32" s="8">
        <f>ROUND(K32+M32+O32+Q32+S32+U32+W32+X32+Y32+Z32+AA32+AB32,0)</f>
        <v>9302068</v>
      </c>
      <c r="AD32" s="8">
        <v>478114</v>
      </c>
      <c r="AE32" s="8"/>
      <c r="AF32" s="8">
        <v>45535</v>
      </c>
      <c r="AG32" s="8">
        <v>0</v>
      </c>
      <c r="AH32" s="8">
        <v>0</v>
      </c>
      <c r="AI32" s="8">
        <f>ROUND(SUM(AD32:AH32),0)</f>
        <v>523649</v>
      </c>
      <c r="AJ32" s="8">
        <f>AC32-AI32</f>
        <v>8778419</v>
      </c>
      <c r="AK32" s="9">
        <v>0</v>
      </c>
      <c r="AL32" s="10">
        <f>H32/26*AK32</f>
        <v>0</v>
      </c>
      <c r="AM32" s="10">
        <f>AJ32+AL32</f>
        <v>8778419</v>
      </c>
      <c r="AN32" s="10">
        <v>0</v>
      </c>
      <c r="AO32" s="10">
        <f>AM32-IF(AN32&gt;0,AN32,0)</f>
        <v>8778419</v>
      </c>
      <c r="AP32" s="6"/>
      <c r="AQ32" s="5" t="s">
        <v>140</v>
      </c>
    </row>
    <row r="33" spans="1:43" x14ac:dyDescent="0.25">
      <c r="A33" s="6">
        <v>26</v>
      </c>
      <c r="B33" s="6" t="s">
        <v>141</v>
      </c>
      <c r="C33" s="6" t="s">
        <v>142</v>
      </c>
      <c r="D33" s="6" t="s">
        <v>52</v>
      </c>
      <c r="E33" s="6" t="s">
        <v>138</v>
      </c>
      <c r="F33" s="6" t="s">
        <v>143</v>
      </c>
      <c r="G33" s="7">
        <v>40969</v>
      </c>
      <c r="H33" s="8">
        <v>4722849.9999903999</v>
      </c>
      <c r="I33" s="9">
        <v>24</v>
      </c>
      <c r="J33" s="8">
        <v>10000000</v>
      </c>
      <c r="K33" s="8">
        <f>J33/26*I33</f>
        <v>9230769.2307692319</v>
      </c>
      <c r="L33" s="6">
        <v>0</v>
      </c>
      <c r="M33" s="8">
        <f>J33/26*L33</f>
        <v>0</v>
      </c>
      <c r="N33" s="6">
        <v>1</v>
      </c>
      <c r="O33" s="8">
        <f>J33/26*N33</f>
        <v>384615.38461538462</v>
      </c>
      <c r="P33" s="6">
        <v>1</v>
      </c>
      <c r="Q33" s="8">
        <f>J33/26*P33</f>
        <v>384615.38461538462</v>
      </c>
      <c r="R33" s="6">
        <v>0</v>
      </c>
      <c r="S33" s="8">
        <f>(J33/208)*R33*1.5</f>
        <v>0</v>
      </c>
      <c r="T33" s="6">
        <v>0</v>
      </c>
      <c r="U33" s="8">
        <f>(J33/208)*T33*2</f>
        <v>0</v>
      </c>
      <c r="V33" s="6">
        <v>14</v>
      </c>
      <c r="W33" s="8">
        <v>300000</v>
      </c>
      <c r="X33" s="8">
        <v>276923</v>
      </c>
      <c r="Y33" s="8">
        <v>192308</v>
      </c>
      <c r="Z33" s="8"/>
      <c r="AA33" s="8">
        <v>34059</v>
      </c>
      <c r="AB33" s="8">
        <v>0</v>
      </c>
      <c r="AC33" s="8">
        <f>ROUND(K33+M33+O33+Q33+S33+U33+W33+X33+Y33+Z33+AA33+AB33,0)</f>
        <v>10803290</v>
      </c>
      <c r="AD33" s="8">
        <v>495899</v>
      </c>
      <c r="AE33" s="8"/>
      <c r="AF33" s="8">
        <v>47228</v>
      </c>
      <c r="AG33" s="8">
        <v>0</v>
      </c>
      <c r="AH33" s="8">
        <v>0</v>
      </c>
      <c r="AI33" s="8">
        <f>ROUND(SUM(AD33:AH33),0)</f>
        <v>543127</v>
      </c>
      <c r="AJ33" s="8">
        <f>AC33-AI33</f>
        <v>10260163</v>
      </c>
      <c r="AK33" s="9">
        <v>0</v>
      </c>
      <c r="AL33" s="10">
        <f>H33/26*AK33</f>
        <v>0</v>
      </c>
      <c r="AM33" s="10">
        <f>AJ33+AL33</f>
        <v>10260163</v>
      </c>
      <c r="AN33" s="10">
        <v>0</v>
      </c>
      <c r="AO33" s="10">
        <f>AM33-IF(AN33&gt;0,AN33,0)</f>
        <v>10260163</v>
      </c>
      <c r="AP33" s="6"/>
      <c r="AQ33" s="5" t="s">
        <v>144</v>
      </c>
    </row>
    <row r="34" spans="1:43" x14ac:dyDescent="0.25">
      <c r="A34" s="6">
        <v>27</v>
      </c>
      <c r="B34" s="6" t="s">
        <v>145</v>
      </c>
      <c r="C34" s="6" t="s">
        <v>146</v>
      </c>
      <c r="D34" s="6" t="s">
        <v>52</v>
      </c>
      <c r="E34" s="6" t="s">
        <v>138</v>
      </c>
      <c r="F34" s="6" t="s">
        <v>143</v>
      </c>
      <c r="G34" s="7">
        <v>41865</v>
      </c>
      <c r="H34" s="8">
        <v>4722849.9999903999</v>
      </c>
      <c r="I34" s="9">
        <v>24</v>
      </c>
      <c r="J34" s="8">
        <v>9000000</v>
      </c>
      <c r="K34" s="8">
        <f>J34/26*I34</f>
        <v>8307692.307692307</v>
      </c>
      <c r="L34" s="6">
        <v>0</v>
      </c>
      <c r="M34" s="8">
        <f>J34/26*L34</f>
        <v>0</v>
      </c>
      <c r="N34" s="6">
        <v>1</v>
      </c>
      <c r="O34" s="8">
        <f>J34/26*N34</f>
        <v>346153.84615384613</v>
      </c>
      <c r="P34" s="6">
        <v>1</v>
      </c>
      <c r="Q34" s="8">
        <f>J34/26*P34</f>
        <v>346153.84615384613</v>
      </c>
      <c r="R34" s="6">
        <v>0</v>
      </c>
      <c r="S34" s="8">
        <f>(J34/208)*R34*1.5</f>
        <v>0</v>
      </c>
      <c r="T34" s="6">
        <v>0</v>
      </c>
      <c r="U34" s="8">
        <f>(J34/208)*T34*2</f>
        <v>0</v>
      </c>
      <c r="V34" s="6">
        <v>14</v>
      </c>
      <c r="W34" s="8">
        <v>300000</v>
      </c>
      <c r="X34" s="8">
        <v>276923</v>
      </c>
      <c r="Y34" s="8">
        <v>192308</v>
      </c>
      <c r="Z34" s="8">
        <v>50000</v>
      </c>
      <c r="AA34" s="8">
        <v>34059</v>
      </c>
      <c r="AB34" s="8">
        <v>0</v>
      </c>
      <c r="AC34" s="8">
        <f>ROUND(K34+M34+O34+Q34+S34+U34+W34+X34+Y34+Z34+AA34+AB34,0)</f>
        <v>9853290</v>
      </c>
      <c r="AD34" s="8">
        <v>495899</v>
      </c>
      <c r="AE34" s="8"/>
      <c r="AF34" s="8">
        <v>47228</v>
      </c>
      <c r="AG34" s="8">
        <v>0</v>
      </c>
      <c r="AH34" s="8">
        <v>0</v>
      </c>
      <c r="AI34" s="8">
        <f>ROUND(SUM(AD34:AH34),0)</f>
        <v>543127</v>
      </c>
      <c r="AJ34" s="8">
        <f>AC34-AI34</f>
        <v>9310163</v>
      </c>
      <c r="AK34" s="9">
        <v>0</v>
      </c>
      <c r="AL34" s="10">
        <f>H34/26*AK34</f>
        <v>0</v>
      </c>
      <c r="AM34" s="10">
        <f>AJ34+AL34</f>
        <v>9310163</v>
      </c>
      <c r="AN34" s="10">
        <v>0</v>
      </c>
      <c r="AO34" s="10">
        <f>AM34-IF(AN34&gt;0,AN34,0)</f>
        <v>9310163</v>
      </c>
      <c r="AP34" s="6"/>
      <c r="AQ34" s="5" t="s">
        <v>147</v>
      </c>
    </row>
    <row r="35" spans="1:43" x14ac:dyDescent="0.25">
      <c r="A35" s="6">
        <v>28</v>
      </c>
      <c r="B35" s="6" t="s">
        <v>148</v>
      </c>
      <c r="C35" s="6" t="s">
        <v>149</v>
      </c>
      <c r="D35" s="6" t="s">
        <v>52</v>
      </c>
      <c r="E35" s="6" t="s">
        <v>138</v>
      </c>
      <c r="F35" s="6" t="s">
        <v>150</v>
      </c>
      <c r="G35" s="7">
        <v>41939</v>
      </c>
      <c r="H35" s="8">
        <v>11999999.999992801</v>
      </c>
      <c r="I35" s="9">
        <v>24</v>
      </c>
      <c r="J35" s="8">
        <v>35000000</v>
      </c>
      <c r="K35" s="8">
        <f>J35/26*I35</f>
        <v>32307692.307692312</v>
      </c>
      <c r="L35" s="6">
        <v>0</v>
      </c>
      <c r="M35" s="8">
        <f>J35/26*L35</f>
        <v>0</v>
      </c>
      <c r="N35" s="6">
        <v>1</v>
      </c>
      <c r="O35" s="8">
        <f>J35/26*N35</f>
        <v>1346153.8461538462</v>
      </c>
      <c r="P35" s="6">
        <v>1</v>
      </c>
      <c r="Q35" s="8">
        <f>J35/26*P35</f>
        <v>1346153.8461538462</v>
      </c>
      <c r="R35" s="6">
        <v>0</v>
      </c>
      <c r="S35" s="8">
        <f>(J35/208)*R35*1.5</f>
        <v>0</v>
      </c>
      <c r="T35" s="6">
        <v>0</v>
      </c>
      <c r="U35" s="8">
        <f>(J35/208)*T35*2</f>
        <v>0</v>
      </c>
      <c r="V35" s="6"/>
      <c r="W35" s="8">
        <v>0</v>
      </c>
      <c r="X35" s="8"/>
      <c r="Y35" s="8"/>
      <c r="Z35" s="8"/>
      <c r="AA35" s="8"/>
      <c r="AB35" s="8">
        <v>0</v>
      </c>
      <c r="AC35" s="8">
        <f>ROUND(K35+M35+O35+Q35+S35+U35+W35+X35+Y35+Z35+AA35+AB35,0)</f>
        <v>35000000</v>
      </c>
      <c r="AD35" s="8">
        <v>0</v>
      </c>
      <c r="AE35" s="8"/>
      <c r="AF35" s="8">
        <v>120000</v>
      </c>
      <c r="AG35" s="8">
        <v>0</v>
      </c>
      <c r="AH35" s="8">
        <v>0</v>
      </c>
      <c r="AI35" s="8">
        <f>ROUND(SUM(AD35:AH35),0)</f>
        <v>120000</v>
      </c>
      <c r="AJ35" s="8">
        <f>AC35-AI35</f>
        <v>34880000</v>
      </c>
      <c r="AK35" s="9">
        <v>0</v>
      </c>
      <c r="AL35" s="10">
        <f>H35/26*AK35</f>
        <v>0</v>
      </c>
      <c r="AM35" s="10">
        <f>AJ35+AL35</f>
        <v>34880000</v>
      </c>
      <c r="AN35" s="10">
        <v>0</v>
      </c>
      <c r="AO35" s="10">
        <f>AM35-IF(AN35&gt;0,AN35,0)</f>
        <v>34880000</v>
      </c>
      <c r="AP35" s="6"/>
      <c r="AQ35" s="5" t="s">
        <v>151</v>
      </c>
    </row>
    <row r="36" spans="1:43" x14ac:dyDescent="0.25">
      <c r="A36" s="6">
        <v>29</v>
      </c>
      <c r="B36" s="6" t="s">
        <v>152</v>
      </c>
      <c r="C36" s="6" t="s">
        <v>153</v>
      </c>
      <c r="D36" s="6" t="s">
        <v>52</v>
      </c>
      <c r="E36" s="6" t="s">
        <v>138</v>
      </c>
      <c r="F36" s="6" t="s">
        <v>154</v>
      </c>
      <c r="G36" s="7">
        <v>42506</v>
      </c>
      <c r="H36" s="8">
        <v>4722849.9999903999</v>
      </c>
      <c r="I36" s="9">
        <v>22</v>
      </c>
      <c r="J36" s="8">
        <v>12500000</v>
      </c>
      <c r="K36" s="8">
        <f>J36/26*I36</f>
        <v>10576923.076923076</v>
      </c>
      <c r="L36" s="6">
        <v>1.5</v>
      </c>
      <c r="M36" s="8">
        <f>J36/26*L36</f>
        <v>721153.84615384613</v>
      </c>
      <c r="N36" s="6">
        <v>1</v>
      </c>
      <c r="O36" s="8">
        <f>J36/26*N36</f>
        <v>480769.23076923075</v>
      </c>
      <c r="P36" s="6">
        <v>1</v>
      </c>
      <c r="Q36" s="8">
        <f>J36/26*P36</f>
        <v>480769.23076923075</v>
      </c>
      <c r="R36" s="6">
        <v>0</v>
      </c>
      <c r="S36" s="8">
        <f>(J36/208)*R36*1.5</f>
        <v>0</v>
      </c>
      <c r="T36" s="6">
        <v>0</v>
      </c>
      <c r="U36" s="8">
        <f>(J36/208)*T36*2</f>
        <v>0</v>
      </c>
      <c r="V36" s="6">
        <v>7</v>
      </c>
      <c r="W36" s="8">
        <v>120000</v>
      </c>
      <c r="X36" s="8">
        <v>253846</v>
      </c>
      <c r="Y36" s="8">
        <v>176923</v>
      </c>
      <c r="Z36" s="8">
        <v>50000</v>
      </c>
      <c r="AA36" s="8">
        <v>34059</v>
      </c>
      <c r="AB36" s="8">
        <v>0</v>
      </c>
      <c r="AC36" s="8">
        <f>ROUND(K36+M36+O36+Q36+S36+U36+W36+X36+Y36+Z36+AA36+AB36,0)</f>
        <v>12894443</v>
      </c>
      <c r="AD36" s="8">
        <v>495899</v>
      </c>
      <c r="AE36" s="8"/>
      <c r="AF36" s="8">
        <v>47228</v>
      </c>
      <c r="AG36" s="8">
        <v>0</v>
      </c>
      <c r="AH36" s="8">
        <v>0</v>
      </c>
      <c r="AI36" s="8">
        <f>ROUND(SUM(AD36:AH36),0)</f>
        <v>543127</v>
      </c>
      <c r="AJ36" s="8">
        <f>AC36-AI36</f>
        <v>12351316</v>
      </c>
      <c r="AK36" s="9">
        <v>0</v>
      </c>
      <c r="AL36" s="10">
        <f>H36/26*AK36</f>
        <v>0</v>
      </c>
      <c r="AM36" s="10">
        <f>AJ36+AL36</f>
        <v>12351316</v>
      </c>
      <c r="AN36" s="10">
        <v>0</v>
      </c>
      <c r="AO36" s="10">
        <f>AM36-IF(AN36&gt;0,AN36,0)</f>
        <v>12351316</v>
      </c>
      <c r="AP36" s="6"/>
      <c r="AQ36" s="5" t="s">
        <v>155</v>
      </c>
    </row>
    <row r="37" spans="1:43" x14ac:dyDescent="0.25">
      <c r="A37" s="6">
        <v>30</v>
      </c>
      <c r="B37" s="6" t="s">
        <v>156</v>
      </c>
      <c r="C37" s="6" t="s">
        <v>157</v>
      </c>
      <c r="D37" s="6" t="s">
        <v>52</v>
      </c>
      <c r="E37" s="6" t="s">
        <v>138</v>
      </c>
      <c r="F37" s="6" t="s">
        <v>143</v>
      </c>
      <c r="G37" s="7">
        <v>42614</v>
      </c>
      <c r="H37" s="8">
        <v>4722849.9999903999</v>
      </c>
      <c r="I37" s="9">
        <v>23</v>
      </c>
      <c r="J37" s="8">
        <v>8500000</v>
      </c>
      <c r="K37" s="8">
        <f>J37/26*I37</f>
        <v>7519230.7692307699</v>
      </c>
      <c r="L37" s="6">
        <v>1</v>
      </c>
      <c r="M37" s="8">
        <f>J37/26*L37</f>
        <v>326923.07692307694</v>
      </c>
      <c r="N37" s="6">
        <v>1</v>
      </c>
      <c r="O37" s="8">
        <f>J37/26*N37</f>
        <v>326923.07692307694</v>
      </c>
      <c r="P37" s="6">
        <v>1</v>
      </c>
      <c r="Q37" s="8">
        <f>J37/26*P37</f>
        <v>326923.07692307694</v>
      </c>
      <c r="R37" s="6">
        <v>0</v>
      </c>
      <c r="S37" s="8">
        <f>(J37/208)*R37*1.5</f>
        <v>0</v>
      </c>
      <c r="T37" s="6">
        <v>0</v>
      </c>
      <c r="U37" s="8">
        <f>(J37/208)*T37*2</f>
        <v>0</v>
      </c>
      <c r="V37" s="6">
        <v>14</v>
      </c>
      <c r="W37" s="8">
        <v>300000</v>
      </c>
      <c r="X37" s="8">
        <v>176923</v>
      </c>
      <c r="Y37" s="8">
        <v>184615</v>
      </c>
      <c r="Z37" s="8">
        <v>100000</v>
      </c>
      <c r="AA37" s="8">
        <v>34059</v>
      </c>
      <c r="AB37" s="8">
        <v>0</v>
      </c>
      <c r="AC37" s="8">
        <f>ROUND(K37+M37+O37+Q37+S37+U37+W37+X37+Y37+Z37+AA37+AB37,0)</f>
        <v>9295597</v>
      </c>
      <c r="AD37" s="8">
        <v>495899</v>
      </c>
      <c r="AE37" s="8"/>
      <c r="AF37" s="8">
        <v>47228</v>
      </c>
      <c r="AG37" s="8">
        <v>0</v>
      </c>
      <c r="AH37" s="8">
        <v>0</v>
      </c>
      <c r="AI37" s="8">
        <f>ROUND(SUM(AD37:AH37),0)</f>
        <v>543127</v>
      </c>
      <c r="AJ37" s="8">
        <f>AC37-AI37</f>
        <v>8752470</v>
      </c>
      <c r="AK37" s="9">
        <v>0</v>
      </c>
      <c r="AL37" s="10">
        <f>H37/26*AK37</f>
        <v>0</v>
      </c>
      <c r="AM37" s="10">
        <f>AJ37+AL37</f>
        <v>8752470</v>
      </c>
      <c r="AN37" s="10">
        <v>0</v>
      </c>
      <c r="AO37" s="10">
        <f>AM37-IF(AN37&gt;0,AN37,0)</f>
        <v>8752470</v>
      </c>
      <c r="AP37" s="6"/>
      <c r="AQ37" s="5" t="s">
        <v>158</v>
      </c>
    </row>
    <row r="38" spans="1:43" x14ac:dyDescent="0.25">
      <c r="A38" s="6">
        <v>31</v>
      </c>
      <c r="B38" s="6" t="s">
        <v>159</v>
      </c>
      <c r="C38" s="6" t="s">
        <v>160</v>
      </c>
      <c r="D38" s="6" t="s">
        <v>46</v>
      </c>
      <c r="E38" s="6" t="s">
        <v>161</v>
      </c>
      <c r="F38" s="6" t="s">
        <v>162</v>
      </c>
      <c r="G38" s="7">
        <v>36339</v>
      </c>
      <c r="H38" s="8">
        <v>4445250.0000180397</v>
      </c>
      <c r="I38" s="9">
        <v>24</v>
      </c>
      <c r="J38" s="8">
        <v>4904120</v>
      </c>
      <c r="K38" s="8">
        <f>J38/26*I38</f>
        <v>4526880</v>
      </c>
      <c r="L38" s="6">
        <v>0</v>
      </c>
      <c r="M38" s="8">
        <f>J38/26*L38</f>
        <v>0</v>
      </c>
      <c r="N38" s="6">
        <v>1</v>
      </c>
      <c r="O38" s="8">
        <f>J38/26*N38</f>
        <v>188620</v>
      </c>
      <c r="P38" s="6">
        <v>1</v>
      </c>
      <c r="Q38" s="8">
        <f>J38/26*P38</f>
        <v>188620</v>
      </c>
      <c r="R38" s="6">
        <v>25</v>
      </c>
      <c r="S38" s="8">
        <f>(J38/208)*R38*1.5</f>
        <v>884156.25</v>
      </c>
      <c r="T38" s="6">
        <v>0</v>
      </c>
      <c r="U38" s="8">
        <f>(J38/208)*T38*2</f>
        <v>0</v>
      </c>
      <c r="V38" s="6">
        <v>14</v>
      </c>
      <c r="W38" s="8">
        <v>300000</v>
      </c>
      <c r="X38" s="8">
        <v>276923</v>
      </c>
      <c r="Y38" s="8">
        <v>192308</v>
      </c>
      <c r="Z38" s="8"/>
      <c r="AA38" s="8"/>
      <c r="AB38" s="8">
        <v>0</v>
      </c>
      <c r="AC38" s="8">
        <f>ROUND(K38+M38+O38+Q38+S38+U38+W38+X38+Y38+Z38+AA38+AB38,0)</f>
        <v>6557507</v>
      </c>
      <c r="AD38" s="8">
        <v>466752</v>
      </c>
      <c r="AE38" s="8"/>
      <c r="AF38" s="8">
        <v>44453</v>
      </c>
      <c r="AG38" s="8">
        <v>0</v>
      </c>
      <c r="AH38" s="8">
        <v>0</v>
      </c>
      <c r="AI38" s="8">
        <f>ROUND(SUM(AD38:AH38),0)</f>
        <v>511205</v>
      </c>
      <c r="AJ38" s="8">
        <f>AC38-AI38</f>
        <v>6046302</v>
      </c>
      <c r="AK38" s="9">
        <v>0</v>
      </c>
      <c r="AL38" s="10">
        <f>H38/26*AK38</f>
        <v>0</v>
      </c>
      <c r="AM38" s="10">
        <f>AJ38+AL38</f>
        <v>6046302</v>
      </c>
      <c r="AN38" s="10">
        <v>0</v>
      </c>
      <c r="AO38" s="10">
        <f>AM38-IF(AN38&gt;0,AN38,0)</f>
        <v>6046302</v>
      </c>
      <c r="AP38" s="6"/>
      <c r="AQ38" s="5" t="s">
        <v>163</v>
      </c>
    </row>
    <row r="39" spans="1:43" x14ac:dyDescent="0.25">
      <c r="A39" s="6">
        <v>32</v>
      </c>
      <c r="B39" s="6" t="s">
        <v>164</v>
      </c>
      <c r="C39" s="6" t="s">
        <v>165</v>
      </c>
      <c r="D39" s="6" t="s">
        <v>52</v>
      </c>
      <c r="E39" s="6" t="s">
        <v>161</v>
      </c>
      <c r="F39" s="6" t="s">
        <v>162</v>
      </c>
      <c r="G39" s="7">
        <v>40056</v>
      </c>
      <c r="H39" s="8">
        <v>4404120</v>
      </c>
      <c r="I39" s="9">
        <v>23</v>
      </c>
      <c r="J39" s="8">
        <v>4904120</v>
      </c>
      <c r="K39" s="8">
        <f>J39/26*I39</f>
        <v>4338260</v>
      </c>
      <c r="L39" s="6">
        <v>1</v>
      </c>
      <c r="M39" s="8">
        <f>J39/26*L39</f>
        <v>188620</v>
      </c>
      <c r="N39" s="6">
        <v>1</v>
      </c>
      <c r="O39" s="8">
        <f>J39/26*N39</f>
        <v>188620</v>
      </c>
      <c r="P39" s="6">
        <v>1</v>
      </c>
      <c r="Q39" s="8">
        <f>J39/26*P39</f>
        <v>188620</v>
      </c>
      <c r="R39" s="6">
        <v>17</v>
      </c>
      <c r="S39" s="8">
        <f>(J39/208)*R39*1.5</f>
        <v>601226.25</v>
      </c>
      <c r="T39" s="6">
        <v>0</v>
      </c>
      <c r="U39" s="8">
        <f>(J39/208)*T39*2</f>
        <v>0</v>
      </c>
      <c r="V39" s="6">
        <v>14</v>
      </c>
      <c r="W39" s="8">
        <v>300000</v>
      </c>
      <c r="X39" s="8">
        <v>265385</v>
      </c>
      <c r="Y39" s="8">
        <v>184615</v>
      </c>
      <c r="Z39" s="8"/>
      <c r="AA39" s="8">
        <v>31760</v>
      </c>
      <c r="AB39" s="8">
        <v>0</v>
      </c>
      <c r="AC39" s="8">
        <f>ROUND(K39+M39+O39+Q39+S39+U39+W39+X39+Y39+Z39+AA39+AB39,0)</f>
        <v>6287106</v>
      </c>
      <c r="AD39" s="8">
        <v>462433</v>
      </c>
      <c r="AE39" s="8"/>
      <c r="AF39" s="8">
        <v>44041</v>
      </c>
      <c r="AG39" s="8">
        <v>0</v>
      </c>
      <c r="AH39" s="8">
        <v>0</v>
      </c>
      <c r="AI39" s="8">
        <f>ROUND(SUM(AD39:AH39),0)</f>
        <v>506474</v>
      </c>
      <c r="AJ39" s="8">
        <f>AC39-AI39</f>
        <v>5780632</v>
      </c>
      <c r="AK39" s="9">
        <v>0</v>
      </c>
      <c r="AL39" s="10">
        <f>H39/26*AK39</f>
        <v>0</v>
      </c>
      <c r="AM39" s="10">
        <f>AJ39+AL39</f>
        <v>5780632</v>
      </c>
      <c r="AN39" s="10">
        <v>0</v>
      </c>
      <c r="AO39" s="10">
        <f>AM39-IF(AN39&gt;0,AN39,0)</f>
        <v>5780632</v>
      </c>
      <c r="AP39" s="6"/>
      <c r="AQ39" s="5" t="s">
        <v>166</v>
      </c>
    </row>
    <row r="40" spans="1:43" x14ac:dyDescent="0.25">
      <c r="A40" s="6">
        <v>33</v>
      </c>
      <c r="B40" s="6" t="s">
        <v>167</v>
      </c>
      <c r="C40" s="6" t="s">
        <v>168</v>
      </c>
      <c r="D40" s="6" t="s">
        <v>52</v>
      </c>
      <c r="E40" s="6" t="s">
        <v>161</v>
      </c>
      <c r="F40" s="6" t="s">
        <v>169</v>
      </c>
      <c r="G40" s="7">
        <v>41724</v>
      </c>
      <c r="H40" s="8">
        <v>4553457.9999944</v>
      </c>
      <c r="I40" s="9">
        <v>24</v>
      </c>
      <c r="J40" s="8">
        <v>8000000</v>
      </c>
      <c r="K40" s="8">
        <f>J40/26*I40</f>
        <v>7384615.384615384</v>
      </c>
      <c r="L40" s="6">
        <v>0</v>
      </c>
      <c r="M40" s="8">
        <f>J40/26*L40</f>
        <v>0</v>
      </c>
      <c r="N40" s="6">
        <v>1</v>
      </c>
      <c r="O40" s="8">
        <f>J40/26*N40</f>
        <v>307692.30769230769</v>
      </c>
      <c r="P40" s="6">
        <v>1</v>
      </c>
      <c r="Q40" s="8">
        <f>J40/26*P40</f>
        <v>307692.30769230769</v>
      </c>
      <c r="R40" s="6">
        <v>0</v>
      </c>
      <c r="S40" s="8">
        <f>(J40/208)*R40*1.5</f>
        <v>0</v>
      </c>
      <c r="T40" s="6">
        <v>0</v>
      </c>
      <c r="U40" s="8">
        <f>(J40/208)*T40*2</f>
        <v>0</v>
      </c>
      <c r="V40" s="6">
        <v>14</v>
      </c>
      <c r="W40" s="8">
        <v>300000</v>
      </c>
      <c r="X40" s="8">
        <v>276923</v>
      </c>
      <c r="Y40" s="8">
        <v>192308</v>
      </c>
      <c r="Z40" s="8"/>
      <c r="AA40" s="8">
        <v>32837</v>
      </c>
      <c r="AB40" s="8">
        <v>0</v>
      </c>
      <c r="AC40" s="8">
        <f>ROUND(K40+M40+O40+Q40+S40+U40+W40+X40+Y40+Z40+AA40+AB40,0)</f>
        <v>8802068</v>
      </c>
      <c r="AD40" s="8">
        <v>478114</v>
      </c>
      <c r="AE40" s="8"/>
      <c r="AF40" s="8">
        <v>45535</v>
      </c>
      <c r="AG40" s="8">
        <v>0</v>
      </c>
      <c r="AH40" s="8">
        <v>0</v>
      </c>
      <c r="AI40" s="8">
        <f>ROUND(SUM(AD40:AH40),0)</f>
        <v>523649</v>
      </c>
      <c r="AJ40" s="8">
        <f>AC40-AI40</f>
        <v>8278419</v>
      </c>
      <c r="AK40" s="9">
        <v>0</v>
      </c>
      <c r="AL40" s="10">
        <f>H40/26*AK40</f>
        <v>0</v>
      </c>
      <c r="AM40" s="10">
        <f>AJ40+AL40</f>
        <v>8278419</v>
      </c>
      <c r="AN40" s="10">
        <v>0</v>
      </c>
      <c r="AO40" s="10">
        <f>AM40-IF(AN40&gt;0,AN40,0)</f>
        <v>8278419</v>
      </c>
      <c r="AP40" s="6"/>
      <c r="AQ40" s="5" t="s">
        <v>170</v>
      </c>
    </row>
    <row r="41" spans="1:43" x14ac:dyDescent="0.25">
      <c r="A41" s="6">
        <v>34</v>
      </c>
      <c r="B41" s="6" t="s">
        <v>171</v>
      </c>
      <c r="C41" s="6" t="s">
        <v>172</v>
      </c>
      <c r="D41" s="6" t="s">
        <v>46</v>
      </c>
      <c r="E41" s="6" t="s">
        <v>161</v>
      </c>
      <c r="F41" s="6" t="s">
        <v>173</v>
      </c>
      <c r="G41" s="7">
        <v>42437</v>
      </c>
      <c r="H41" s="8">
        <v>4404120</v>
      </c>
      <c r="I41" s="9">
        <v>23.5</v>
      </c>
      <c r="J41" s="8">
        <v>5100000</v>
      </c>
      <c r="K41" s="8">
        <f>J41/26*I41</f>
        <v>4609615.384615385</v>
      </c>
      <c r="L41" s="6">
        <v>0.5</v>
      </c>
      <c r="M41" s="8">
        <f>J41/26*L41</f>
        <v>98076.923076923078</v>
      </c>
      <c r="N41" s="6">
        <v>1</v>
      </c>
      <c r="O41" s="8">
        <f>J41/26*N41</f>
        <v>196153.84615384616</v>
      </c>
      <c r="P41" s="6">
        <v>1</v>
      </c>
      <c r="Q41" s="8">
        <f>J41/26*P41</f>
        <v>196153.84615384616</v>
      </c>
      <c r="R41" s="6">
        <v>0</v>
      </c>
      <c r="S41" s="8">
        <f>(J41/208)*R41*1.5</f>
        <v>0</v>
      </c>
      <c r="T41" s="6">
        <v>0</v>
      </c>
      <c r="U41" s="8">
        <f>(J41/208)*T41*2</f>
        <v>0</v>
      </c>
      <c r="V41" s="6">
        <v>14</v>
      </c>
      <c r="W41" s="8">
        <v>300000</v>
      </c>
      <c r="X41" s="8">
        <v>271154</v>
      </c>
      <c r="Y41" s="8">
        <v>188462</v>
      </c>
      <c r="Z41" s="8"/>
      <c r="AA41" s="8"/>
      <c r="AB41" s="8">
        <v>0</v>
      </c>
      <c r="AC41" s="8">
        <f>ROUND(K41+M41+O41+Q41+S41+U41+W41+X41+Y41+Z41+AA41+AB41,0)</f>
        <v>5859616</v>
      </c>
      <c r="AD41" s="8">
        <v>462433</v>
      </c>
      <c r="AE41" s="8"/>
      <c r="AF41" s="8">
        <v>44041</v>
      </c>
      <c r="AG41" s="8">
        <v>0</v>
      </c>
      <c r="AH41" s="8">
        <v>0</v>
      </c>
      <c r="AI41" s="8">
        <f>ROUND(SUM(AD41:AH41),0)</f>
        <v>506474</v>
      </c>
      <c r="AJ41" s="8">
        <f>AC41-AI41</f>
        <v>5353142</v>
      </c>
      <c r="AK41" s="9">
        <v>0</v>
      </c>
      <c r="AL41" s="10">
        <f>H41/26*AK41</f>
        <v>0</v>
      </c>
      <c r="AM41" s="10">
        <f>AJ41+AL41</f>
        <v>5353142</v>
      </c>
      <c r="AN41" s="10">
        <v>0</v>
      </c>
      <c r="AO41" s="10">
        <f>AM41-IF(AN41&gt;0,AN41,0)</f>
        <v>5353142</v>
      </c>
      <c r="AP41" s="6"/>
      <c r="AQ41" s="5" t="s">
        <v>174</v>
      </c>
    </row>
    <row r="42" spans="1:43" x14ac:dyDescent="0.25">
      <c r="A42" s="6">
        <v>35</v>
      </c>
      <c r="B42" s="6" t="s">
        <v>175</v>
      </c>
      <c r="C42" s="6" t="s">
        <v>176</v>
      </c>
      <c r="D42" s="6" t="s">
        <v>46</v>
      </c>
      <c r="E42" s="6" t="s">
        <v>161</v>
      </c>
      <c r="F42" s="6" t="s">
        <v>162</v>
      </c>
      <c r="G42" s="7">
        <v>43224</v>
      </c>
      <c r="H42" s="8">
        <v>4404120</v>
      </c>
      <c r="I42" s="9">
        <v>24</v>
      </c>
      <c r="J42" s="8">
        <v>5100000</v>
      </c>
      <c r="K42" s="8">
        <f>J42/26*I42</f>
        <v>4707692.307692308</v>
      </c>
      <c r="L42" s="6">
        <v>0</v>
      </c>
      <c r="M42" s="8">
        <f>J42/26*L42</f>
        <v>0</v>
      </c>
      <c r="N42" s="6">
        <v>1</v>
      </c>
      <c r="O42" s="8">
        <f>J42/26*N42</f>
        <v>196153.84615384616</v>
      </c>
      <c r="P42" s="6">
        <v>1</v>
      </c>
      <c r="Q42" s="8">
        <f>J42/26*P42</f>
        <v>196153.84615384616</v>
      </c>
      <c r="R42" s="6">
        <v>0</v>
      </c>
      <c r="S42" s="8">
        <f>(J42/208)*R42*1.5</f>
        <v>0</v>
      </c>
      <c r="T42" s="6">
        <v>0</v>
      </c>
      <c r="U42" s="8">
        <f>(J42/208)*T42*2</f>
        <v>0</v>
      </c>
      <c r="V42" s="6">
        <v>14</v>
      </c>
      <c r="W42" s="8">
        <v>300000</v>
      </c>
      <c r="X42" s="8">
        <v>138462</v>
      </c>
      <c r="Y42" s="8">
        <v>192308</v>
      </c>
      <c r="Z42" s="8"/>
      <c r="AA42" s="8"/>
      <c r="AB42" s="8">
        <v>0</v>
      </c>
      <c r="AC42" s="8">
        <f>ROUND(K42+M42+O42+Q42+S42+U42+W42+X42+Y42+Z42+AA42+AB42,0)</f>
        <v>5730770</v>
      </c>
      <c r="AD42" s="8">
        <v>462433</v>
      </c>
      <c r="AE42" s="8"/>
      <c r="AF42" s="8">
        <v>44041</v>
      </c>
      <c r="AG42" s="8">
        <v>0</v>
      </c>
      <c r="AH42" s="8">
        <v>0</v>
      </c>
      <c r="AI42" s="8">
        <f>ROUND(SUM(AD42:AH42),0)</f>
        <v>506474</v>
      </c>
      <c r="AJ42" s="8">
        <f>AC42-AI42</f>
        <v>5224296</v>
      </c>
      <c r="AK42" s="9">
        <v>0</v>
      </c>
      <c r="AL42" s="10">
        <f>H42/26*AK42</f>
        <v>0</v>
      </c>
      <c r="AM42" s="10">
        <f>AJ42+AL42</f>
        <v>5224296</v>
      </c>
      <c r="AN42" s="10">
        <v>0</v>
      </c>
      <c r="AO42" s="10">
        <f>AM42-IF(AN42&gt;0,AN42,0)</f>
        <v>5224296</v>
      </c>
      <c r="AP42" s="6"/>
      <c r="AQ42" s="5" t="s">
        <v>177</v>
      </c>
    </row>
    <row r="43" spans="1:43" x14ac:dyDescent="0.25">
      <c r="A43" s="6">
        <v>36</v>
      </c>
      <c r="B43" s="6" t="s">
        <v>178</v>
      </c>
      <c r="C43" s="6" t="s">
        <v>179</v>
      </c>
      <c r="D43" s="6" t="s">
        <v>52</v>
      </c>
      <c r="E43" s="6" t="s">
        <v>180</v>
      </c>
      <c r="F43" s="6" t="s">
        <v>181</v>
      </c>
      <c r="G43" s="7">
        <v>43906</v>
      </c>
      <c r="H43" s="8">
        <v>11000000.000080001</v>
      </c>
      <c r="I43" s="9">
        <v>24</v>
      </c>
      <c r="J43" s="8">
        <v>11000000</v>
      </c>
      <c r="K43" s="8">
        <f>J43/26*I43</f>
        <v>10153846.153846154</v>
      </c>
      <c r="L43" s="6">
        <v>0</v>
      </c>
      <c r="M43" s="8">
        <f>J43/26*L43</f>
        <v>0</v>
      </c>
      <c r="N43" s="6">
        <v>1</v>
      </c>
      <c r="O43" s="8">
        <f>J43/26*N43</f>
        <v>423076.92307692306</v>
      </c>
      <c r="P43" s="6">
        <v>1</v>
      </c>
      <c r="Q43" s="8">
        <f>J43/26*P43</f>
        <v>423076.92307692306</v>
      </c>
      <c r="R43" s="6">
        <v>0</v>
      </c>
      <c r="S43" s="8">
        <f>(J43/208)*R43*1.5</f>
        <v>0</v>
      </c>
      <c r="T43" s="6">
        <v>0</v>
      </c>
      <c r="U43" s="8">
        <f>(J43/208)*T43*2</f>
        <v>0</v>
      </c>
      <c r="V43" s="6">
        <v>14</v>
      </c>
      <c r="W43" s="8">
        <v>300000</v>
      </c>
      <c r="X43" s="8">
        <v>46154</v>
      </c>
      <c r="Y43" s="8">
        <v>192308</v>
      </c>
      <c r="Z43" s="8"/>
      <c r="AA43" s="8"/>
      <c r="AB43" s="8">
        <v>0</v>
      </c>
      <c r="AC43" s="8">
        <f>ROUND(K43+M43+O43+Q43+S43+U43+W43+X43+Y43+Z43+AA43+AB43,0)</f>
        <v>11538462</v>
      </c>
      <c r="AD43" s="8">
        <v>0</v>
      </c>
      <c r="AE43" s="8">
        <v>26923</v>
      </c>
      <c r="AF43" s="8">
        <v>110000</v>
      </c>
      <c r="AG43" s="8">
        <v>0</v>
      </c>
      <c r="AH43" s="8">
        <v>0</v>
      </c>
      <c r="AI43" s="8">
        <f>ROUND(SUM(AD43:AH43),0)</f>
        <v>136923</v>
      </c>
      <c r="AJ43" s="8">
        <f>AC43-AI43</f>
        <v>11401539</v>
      </c>
      <c r="AK43" s="9">
        <v>0</v>
      </c>
      <c r="AL43" s="10">
        <f>H43/26*AK43</f>
        <v>0</v>
      </c>
      <c r="AM43" s="10">
        <f>AJ43+AL43</f>
        <v>11401539</v>
      </c>
      <c r="AN43" s="10">
        <v>0</v>
      </c>
      <c r="AO43" s="10">
        <f>AM43-IF(AN43&gt;0,AN43,0)</f>
        <v>11401539</v>
      </c>
      <c r="AP43" s="6"/>
      <c r="AQ43" s="5" t="s">
        <v>182</v>
      </c>
    </row>
    <row r="44" spans="1:43" x14ac:dyDescent="0.25">
      <c r="A44" s="6">
        <v>37</v>
      </c>
      <c r="B44" s="6" t="s">
        <v>183</v>
      </c>
      <c r="C44" s="6" t="s">
        <v>184</v>
      </c>
      <c r="D44" s="6" t="s">
        <v>52</v>
      </c>
      <c r="E44" s="6" t="s">
        <v>180</v>
      </c>
      <c r="F44" s="6" t="s">
        <v>185</v>
      </c>
      <c r="G44" s="7">
        <v>32964</v>
      </c>
      <c r="H44" s="8">
        <v>12999999.9999828</v>
      </c>
      <c r="I44" s="9">
        <v>24</v>
      </c>
      <c r="J44" s="8">
        <v>28000000</v>
      </c>
      <c r="K44" s="8">
        <f>J44/26*I44</f>
        <v>25846153.846153848</v>
      </c>
      <c r="L44" s="6">
        <v>0</v>
      </c>
      <c r="M44" s="8">
        <f>J44/26*L44</f>
        <v>0</v>
      </c>
      <c r="N44" s="6">
        <v>1</v>
      </c>
      <c r="O44" s="8">
        <f>J44/26*N44</f>
        <v>1076923.076923077</v>
      </c>
      <c r="P44" s="6">
        <v>1</v>
      </c>
      <c r="Q44" s="8">
        <f>J44/26*P44</f>
        <v>1076923.076923077</v>
      </c>
      <c r="R44" s="6">
        <v>0</v>
      </c>
      <c r="S44" s="8">
        <f>(J44/208)*R44*1.5</f>
        <v>0</v>
      </c>
      <c r="T44" s="6">
        <v>0</v>
      </c>
      <c r="U44" s="8">
        <f>(J44/208)*T44*2</f>
        <v>0</v>
      </c>
      <c r="V44" s="6"/>
      <c r="W44" s="8">
        <v>0</v>
      </c>
      <c r="X44" s="8"/>
      <c r="Y44" s="8"/>
      <c r="Z44" s="8"/>
      <c r="AA44" s="8"/>
      <c r="AB44" s="8">
        <v>0</v>
      </c>
      <c r="AC44" s="8">
        <f>ROUND(K44+M44+O44+Q44+S44+U44+W44+X44+Y44+Z44+AA44+AB44,0)</f>
        <v>28000000</v>
      </c>
      <c r="AD44" s="8">
        <v>0</v>
      </c>
      <c r="AE44" s="8"/>
      <c r="AF44" s="8">
        <v>130000</v>
      </c>
      <c r="AG44" s="8">
        <v>0</v>
      </c>
      <c r="AH44" s="8">
        <v>0</v>
      </c>
      <c r="AI44" s="8">
        <f>ROUND(SUM(AD44:AH44),0)</f>
        <v>130000</v>
      </c>
      <c r="AJ44" s="8">
        <f>AC44-AI44</f>
        <v>27870000</v>
      </c>
      <c r="AK44" s="9">
        <v>0</v>
      </c>
      <c r="AL44" s="10">
        <f>H44/26*AK44</f>
        <v>0</v>
      </c>
      <c r="AM44" s="10">
        <f>AJ44+AL44</f>
        <v>27870000</v>
      </c>
      <c r="AN44" s="10">
        <v>0</v>
      </c>
      <c r="AO44" s="10">
        <f>AM44-IF(AN44&gt;0,AN44,0)</f>
        <v>27870000</v>
      </c>
      <c r="AP44" s="6"/>
      <c r="AQ44" s="5" t="s">
        <v>186</v>
      </c>
    </row>
    <row r="45" spans="1:43" x14ac:dyDescent="0.25">
      <c r="A45" s="6">
        <v>38</v>
      </c>
      <c r="B45" s="6" t="s">
        <v>187</v>
      </c>
      <c r="C45" s="6" t="s">
        <v>188</v>
      </c>
      <c r="D45" s="6" t="s">
        <v>52</v>
      </c>
      <c r="E45" s="6" t="s">
        <v>180</v>
      </c>
      <c r="F45" s="6" t="s">
        <v>189</v>
      </c>
      <c r="G45" s="7">
        <v>39995</v>
      </c>
      <c r="H45" s="8">
        <v>6144464</v>
      </c>
      <c r="I45" s="9">
        <v>24</v>
      </c>
      <c r="J45" s="8">
        <v>7500000</v>
      </c>
      <c r="K45" s="8">
        <f>J45/26*I45</f>
        <v>6923076.9230769221</v>
      </c>
      <c r="L45" s="6">
        <v>0</v>
      </c>
      <c r="M45" s="8">
        <f>J45/26*L45</f>
        <v>0</v>
      </c>
      <c r="N45" s="6">
        <v>1</v>
      </c>
      <c r="O45" s="8">
        <f>J45/26*N45</f>
        <v>288461.53846153844</v>
      </c>
      <c r="P45" s="6">
        <v>1</v>
      </c>
      <c r="Q45" s="8">
        <f>J45/26*P45</f>
        <v>288461.53846153844</v>
      </c>
      <c r="R45" s="6">
        <v>0</v>
      </c>
      <c r="S45" s="8">
        <f>(J45/208)*R45*1.5</f>
        <v>0</v>
      </c>
      <c r="T45" s="6">
        <v>0</v>
      </c>
      <c r="U45" s="8">
        <f>(J45/208)*T45*2</f>
        <v>0</v>
      </c>
      <c r="V45" s="6"/>
      <c r="W45" s="8">
        <v>0</v>
      </c>
      <c r="X45" s="8"/>
      <c r="Y45" s="8"/>
      <c r="Z45" s="8"/>
      <c r="AA45" s="8"/>
      <c r="AB45" s="8">
        <v>0</v>
      </c>
      <c r="AC45" s="8">
        <f>ROUND(K45+M45+O45+Q45+S45+U45+W45+X45+Y45+Z45+AA45+AB45,0)</f>
        <v>7500000</v>
      </c>
      <c r="AD45" s="8">
        <v>0</v>
      </c>
      <c r="AE45" s="8"/>
      <c r="AF45" s="8">
        <v>61445</v>
      </c>
      <c r="AG45" s="8">
        <v>0</v>
      </c>
      <c r="AH45" s="8">
        <v>0</v>
      </c>
      <c r="AI45" s="8">
        <f>ROUND(SUM(AD45:AH45),0)</f>
        <v>61445</v>
      </c>
      <c r="AJ45" s="8">
        <f>AC45-AI45</f>
        <v>7438555</v>
      </c>
      <c r="AK45" s="9">
        <v>0</v>
      </c>
      <c r="AL45" s="10">
        <f>H45/26*AK45</f>
        <v>0</v>
      </c>
      <c r="AM45" s="10">
        <f>AJ45+AL45</f>
        <v>7438555</v>
      </c>
      <c r="AN45" s="10">
        <v>0</v>
      </c>
      <c r="AO45" s="10">
        <f>AM45-IF(AN45&gt;0,AN45,0)</f>
        <v>7438555</v>
      </c>
      <c r="AP45" s="6"/>
      <c r="AQ45" s="5" t="s">
        <v>190</v>
      </c>
    </row>
    <row r="46" spans="1:43" x14ac:dyDescent="0.25">
      <c r="A46" s="6">
        <v>39</v>
      </c>
      <c r="B46" s="6" t="s">
        <v>191</v>
      </c>
      <c r="C46" s="6" t="s">
        <v>192</v>
      </c>
      <c r="D46" s="6" t="s">
        <v>52</v>
      </c>
      <c r="E46" s="6" t="s">
        <v>180</v>
      </c>
      <c r="F46" s="6" t="s">
        <v>193</v>
      </c>
      <c r="G46" s="7">
        <v>41722</v>
      </c>
      <c r="H46" s="8">
        <v>6999999.9999831999</v>
      </c>
      <c r="I46" s="9">
        <v>24</v>
      </c>
      <c r="J46" s="8">
        <v>12000000</v>
      </c>
      <c r="K46" s="8">
        <f>J46/26*I46</f>
        <v>11076923.076923078</v>
      </c>
      <c r="L46" s="6">
        <v>0</v>
      </c>
      <c r="M46" s="8">
        <f>J46/26*L46</f>
        <v>0</v>
      </c>
      <c r="N46" s="6">
        <v>1</v>
      </c>
      <c r="O46" s="8">
        <f>J46/26*N46</f>
        <v>461538.46153846156</v>
      </c>
      <c r="P46" s="6">
        <v>1</v>
      </c>
      <c r="Q46" s="8">
        <f>J46/26*P46</f>
        <v>461538.46153846156</v>
      </c>
      <c r="R46" s="6">
        <v>0</v>
      </c>
      <c r="S46" s="8">
        <f>(J46/208)*R46*1.5</f>
        <v>0</v>
      </c>
      <c r="T46" s="6">
        <v>0</v>
      </c>
      <c r="U46" s="8">
        <f>(J46/208)*T46*2</f>
        <v>0</v>
      </c>
      <c r="V46" s="6">
        <v>14</v>
      </c>
      <c r="W46" s="8">
        <v>300000</v>
      </c>
      <c r="X46" s="8">
        <v>276923</v>
      </c>
      <c r="Y46" s="8">
        <v>192308</v>
      </c>
      <c r="Z46" s="8"/>
      <c r="AA46" s="8">
        <v>50481</v>
      </c>
      <c r="AB46" s="8">
        <v>0</v>
      </c>
      <c r="AC46" s="8">
        <f>ROUND(K46+M46+O46+Q46+S46+U46+W46+X46+Y46+Z46+AA46+AB46,0)</f>
        <v>12819712</v>
      </c>
      <c r="AD46" s="8">
        <v>735000</v>
      </c>
      <c r="AE46" s="8"/>
      <c r="AF46" s="8">
        <v>70000</v>
      </c>
      <c r="AG46" s="8">
        <v>0</v>
      </c>
      <c r="AH46" s="8">
        <v>0</v>
      </c>
      <c r="AI46" s="8">
        <f>ROUND(SUM(AD46:AH46),0)</f>
        <v>805000</v>
      </c>
      <c r="AJ46" s="8">
        <f>AC46-AI46</f>
        <v>12014712</v>
      </c>
      <c r="AK46" s="9">
        <v>0</v>
      </c>
      <c r="AL46" s="10">
        <f>H46/26*AK46</f>
        <v>0</v>
      </c>
      <c r="AM46" s="10">
        <f>AJ46+AL46</f>
        <v>12014712</v>
      </c>
      <c r="AN46" s="10">
        <v>0</v>
      </c>
      <c r="AO46" s="10">
        <f>AM46-IF(AN46&gt;0,AN46,0)</f>
        <v>12014712</v>
      </c>
      <c r="AP46" s="6"/>
      <c r="AQ46" s="5" t="s">
        <v>194</v>
      </c>
    </row>
    <row r="47" spans="1:43" x14ac:dyDescent="0.25">
      <c r="A47" s="6">
        <v>40</v>
      </c>
      <c r="B47" s="6" t="s">
        <v>195</v>
      </c>
      <c r="C47" s="6" t="s">
        <v>196</v>
      </c>
      <c r="D47" s="6" t="s">
        <v>46</v>
      </c>
      <c r="E47" s="6" t="s">
        <v>180</v>
      </c>
      <c r="F47" s="6" t="s">
        <v>197</v>
      </c>
      <c r="G47" s="7">
        <v>43565</v>
      </c>
      <c r="H47" s="8">
        <v>4722849.9999793004</v>
      </c>
      <c r="I47" s="9">
        <v>24</v>
      </c>
      <c r="J47" s="8">
        <v>8500000</v>
      </c>
      <c r="K47" s="8">
        <f>J47/26*I47</f>
        <v>7846153.846153846</v>
      </c>
      <c r="L47" s="6">
        <v>0</v>
      </c>
      <c r="M47" s="8">
        <f>J47/26*L47</f>
        <v>0</v>
      </c>
      <c r="N47" s="6">
        <v>1</v>
      </c>
      <c r="O47" s="8">
        <f>J47/26*N47</f>
        <v>326923.07692307694</v>
      </c>
      <c r="P47" s="6">
        <v>1</v>
      </c>
      <c r="Q47" s="8">
        <f>J47/26*P47</f>
        <v>326923.07692307694</v>
      </c>
      <c r="R47" s="6">
        <v>0</v>
      </c>
      <c r="S47" s="8">
        <f>(J47/208)*R47*1.5</f>
        <v>0</v>
      </c>
      <c r="T47" s="6">
        <v>0</v>
      </c>
      <c r="U47" s="8">
        <f>(J47/208)*T47*2</f>
        <v>0</v>
      </c>
      <c r="V47" s="6">
        <v>14</v>
      </c>
      <c r="W47" s="8">
        <v>300000</v>
      </c>
      <c r="X47" s="8">
        <v>92308</v>
      </c>
      <c r="Y47" s="8">
        <v>192308</v>
      </c>
      <c r="Z47" s="8"/>
      <c r="AA47" s="8"/>
      <c r="AB47" s="8">
        <v>0</v>
      </c>
      <c r="AC47" s="8">
        <f>ROUND(K47+M47+O47+Q47+S47+U47+W47+X47+Y47+Z47+AA47+AB47,0)</f>
        <v>9084616</v>
      </c>
      <c r="AD47" s="8">
        <v>495899</v>
      </c>
      <c r="AE47" s="8"/>
      <c r="AF47" s="8">
        <v>47228</v>
      </c>
      <c r="AG47" s="8">
        <v>0</v>
      </c>
      <c r="AH47" s="8">
        <v>0</v>
      </c>
      <c r="AI47" s="8">
        <f>ROUND(SUM(AD47:AH47),0)</f>
        <v>543127</v>
      </c>
      <c r="AJ47" s="8">
        <f>AC47-AI47</f>
        <v>8541489</v>
      </c>
      <c r="AK47" s="9">
        <v>0</v>
      </c>
      <c r="AL47" s="10">
        <f>H47/26*AK47</f>
        <v>0</v>
      </c>
      <c r="AM47" s="10">
        <f>AJ47+AL47</f>
        <v>8541489</v>
      </c>
      <c r="AN47" s="10">
        <v>0</v>
      </c>
      <c r="AO47" s="10">
        <f>AM47-IF(AN47&gt;0,AN47,0)</f>
        <v>8541489</v>
      </c>
      <c r="AP47" s="6"/>
      <c r="AQ47" s="5" t="s">
        <v>198</v>
      </c>
    </row>
    <row r="48" spans="1:43" x14ac:dyDescent="0.25">
      <c r="A48" s="6">
        <v>41</v>
      </c>
      <c r="B48" s="6" t="s">
        <v>199</v>
      </c>
      <c r="C48" s="6" t="s">
        <v>200</v>
      </c>
      <c r="D48" s="6" t="s">
        <v>52</v>
      </c>
      <c r="E48" s="6" t="s">
        <v>201</v>
      </c>
      <c r="F48" s="6" t="s">
        <v>202</v>
      </c>
      <c r="G48" s="7">
        <v>37500</v>
      </c>
      <c r="H48" s="8">
        <v>4362399.9999852004</v>
      </c>
      <c r="I48" s="9">
        <v>24</v>
      </c>
      <c r="J48" s="8">
        <v>4404120</v>
      </c>
      <c r="K48" s="8">
        <f>J48/26*I48</f>
        <v>4065341.538461539</v>
      </c>
      <c r="L48" s="6">
        <v>0</v>
      </c>
      <c r="M48" s="8">
        <f>J48/26*L48</f>
        <v>0</v>
      </c>
      <c r="N48" s="6">
        <v>1</v>
      </c>
      <c r="O48" s="8">
        <f>J48/26*N48</f>
        <v>169389.23076923078</v>
      </c>
      <c r="P48" s="6">
        <v>1</v>
      </c>
      <c r="Q48" s="8">
        <f>J48/26*P48</f>
        <v>169389.23076923078</v>
      </c>
      <c r="R48" s="6">
        <v>0</v>
      </c>
      <c r="S48" s="8">
        <f>(J48/208)*R48*1.5</f>
        <v>0</v>
      </c>
      <c r="T48" s="6">
        <v>0</v>
      </c>
      <c r="U48" s="8">
        <f>(J48/208)*T48*2</f>
        <v>0</v>
      </c>
      <c r="V48" s="6">
        <v>14</v>
      </c>
      <c r="W48" s="8">
        <v>300000</v>
      </c>
      <c r="X48" s="8">
        <v>276923</v>
      </c>
      <c r="Y48" s="8">
        <v>192308</v>
      </c>
      <c r="Z48" s="8"/>
      <c r="AA48" s="8"/>
      <c r="AB48" s="8">
        <v>0</v>
      </c>
      <c r="AC48" s="8">
        <f>ROUND(K48+M48+O48+Q48+S48+U48+W48+X48+Y48+Z48+AA48+AB48,0)</f>
        <v>5173351</v>
      </c>
      <c r="AD48" s="8">
        <v>458052</v>
      </c>
      <c r="AE48" s="8"/>
      <c r="AF48" s="8">
        <v>43624</v>
      </c>
      <c r="AG48" s="8">
        <v>0</v>
      </c>
      <c r="AH48" s="8">
        <v>0</v>
      </c>
      <c r="AI48" s="8">
        <f>ROUND(SUM(AD48:AH48),0)</f>
        <v>501676</v>
      </c>
      <c r="AJ48" s="8">
        <f>AC48-AI48</f>
        <v>4671675</v>
      </c>
      <c r="AK48" s="9">
        <v>0</v>
      </c>
      <c r="AL48" s="10">
        <f>H48/26*AK48</f>
        <v>0</v>
      </c>
      <c r="AM48" s="10">
        <f>AJ48+AL48</f>
        <v>4671675</v>
      </c>
      <c r="AN48" s="10">
        <v>0</v>
      </c>
      <c r="AO48" s="10">
        <f>AM48-IF(AN48&gt;0,AN48,0)</f>
        <v>4671675</v>
      </c>
      <c r="AP48" s="6"/>
      <c r="AQ48" s="5" t="s">
        <v>203</v>
      </c>
    </row>
    <row r="49" spans="1:43" x14ac:dyDescent="0.25">
      <c r="A49" s="6">
        <v>42</v>
      </c>
      <c r="B49" s="6" t="s">
        <v>204</v>
      </c>
      <c r="C49" s="6" t="s">
        <v>205</v>
      </c>
      <c r="D49" s="6" t="s">
        <v>52</v>
      </c>
      <c r="E49" s="6" t="s">
        <v>201</v>
      </c>
      <c r="F49" s="6" t="s">
        <v>202</v>
      </c>
      <c r="G49" s="7">
        <v>37712</v>
      </c>
      <c r="H49" s="8">
        <v>4116000</v>
      </c>
      <c r="I49" s="9">
        <v>24</v>
      </c>
      <c r="J49" s="8">
        <v>4404120</v>
      </c>
      <c r="K49" s="8">
        <f>J49/26*I49</f>
        <v>4065341.538461539</v>
      </c>
      <c r="L49" s="6">
        <v>0</v>
      </c>
      <c r="M49" s="8">
        <f>J49/26*L49</f>
        <v>0</v>
      </c>
      <c r="N49" s="6">
        <v>1</v>
      </c>
      <c r="O49" s="8">
        <f>J49/26*N49</f>
        <v>169389.23076923078</v>
      </c>
      <c r="P49" s="6">
        <v>1</v>
      </c>
      <c r="Q49" s="8">
        <f>J49/26*P49</f>
        <v>169389.23076923078</v>
      </c>
      <c r="R49" s="6">
        <v>0</v>
      </c>
      <c r="S49" s="8">
        <f>(J49/208)*R49*1.5</f>
        <v>0</v>
      </c>
      <c r="T49" s="6">
        <v>0</v>
      </c>
      <c r="U49" s="8">
        <f>(J49/208)*T49*2</f>
        <v>0</v>
      </c>
      <c r="V49" s="6">
        <v>14</v>
      </c>
      <c r="W49" s="8">
        <v>300000</v>
      </c>
      <c r="X49" s="8">
        <v>276923</v>
      </c>
      <c r="Y49" s="8">
        <v>192308</v>
      </c>
      <c r="Z49" s="8"/>
      <c r="AA49" s="8">
        <v>29683</v>
      </c>
      <c r="AB49" s="8">
        <v>0</v>
      </c>
      <c r="AC49" s="8">
        <f>ROUND(K49+M49+O49+Q49+S49+U49+W49+X49+Y49+Z49+AA49+AB49,0)</f>
        <v>5203034</v>
      </c>
      <c r="AD49" s="8">
        <v>432180</v>
      </c>
      <c r="AE49" s="8"/>
      <c r="AF49" s="8">
        <v>41160</v>
      </c>
      <c r="AG49" s="8">
        <v>0</v>
      </c>
      <c r="AH49" s="8">
        <v>0</v>
      </c>
      <c r="AI49" s="8">
        <f>ROUND(SUM(AD49:AH49),0)</f>
        <v>473340</v>
      </c>
      <c r="AJ49" s="8">
        <f>AC49-AI49</f>
        <v>4729694</v>
      </c>
      <c r="AK49" s="9">
        <v>0</v>
      </c>
      <c r="AL49" s="10">
        <f>H49/26*AK49</f>
        <v>0</v>
      </c>
      <c r="AM49" s="10">
        <f>AJ49+AL49</f>
        <v>4729694</v>
      </c>
      <c r="AN49" s="10">
        <v>0</v>
      </c>
      <c r="AO49" s="10">
        <f>AM49-IF(AN49&gt;0,AN49,0)</f>
        <v>4729694</v>
      </c>
      <c r="AP49" s="6"/>
      <c r="AQ49" s="5" t="s">
        <v>206</v>
      </c>
    </row>
    <row r="50" spans="1:43" x14ac:dyDescent="0.25">
      <c r="A50" s="6">
        <v>43</v>
      </c>
      <c r="B50" s="6" t="s">
        <v>207</v>
      </c>
      <c r="C50" s="6" t="s">
        <v>208</v>
      </c>
      <c r="D50" s="6" t="s">
        <v>52</v>
      </c>
      <c r="E50" s="6" t="s">
        <v>201</v>
      </c>
      <c r="F50" s="6" t="s">
        <v>202</v>
      </c>
      <c r="G50" s="7">
        <v>38749</v>
      </c>
      <c r="H50" s="8">
        <v>4999999.9999970002</v>
      </c>
      <c r="I50" s="9">
        <v>24</v>
      </c>
      <c r="J50" s="8">
        <v>7000000</v>
      </c>
      <c r="K50" s="8">
        <f>J50/26*I50</f>
        <v>6461538.461538462</v>
      </c>
      <c r="L50" s="6">
        <v>0</v>
      </c>
      <c r="M50" s="8">
        <f>J50/26*L50</f>
        <v>0</v>
      </c>
      <c r="N50" s="6">
        <v>1</v>
      </c>
      <c r="O50" s="8">
        <f>J50/26*N50</f>
        <v>269230.76923076925</v>
      </c>
      <c r="P50" s="6">
        <v>1</v>
      </c>
      <c r="Q50" s="8">
        <f>J50/26*P50</f>
        <v>269230.76923076925</v>
      </c>
      <c r="R50" s="6">
        <v>0</v>
      </c>
      <c r="S50" s="8">
        <f>(J50/208)*R50*1.5</f>
        <v>0</v>
      </c>
      <c r="T50" s="6">
        <v>0</v>
      </c>
      <c r="U50" s="8">
        <f>(J50/208)*T50*2</f>
        <v>0</v>
      </c>
      <c r="V50" s="6">
        <v>14</v>
      </c>
      <c r="W50" s="8">
        <v>300000</v>
      </c>
      <c r="X50" s="8">
        <v>276923</v>
      </c>
      <c r="Y50" s="8">
        <v>192308</v>
      </c>
      <c r="Z50" s="8"/>
      <c r="AA50" s="8">
        <v>36058</v>
      </c>
      <c r="AB50" s="8">
        <v>0</v>
      </c>
      <c r="AC50" s="8">
        <f>ROUND(K50+M50+O50+Q50+S50+U50+W50+X50+Y50+Z50+AA50+AB50,0)</f>
        <v>7805289</v>
      </c>
      <c r="AD50" s="8">
        <v>525000</v>
      </c>
      <c r="AE50" s="8"/>
      <c r="AF50" s="8">
        <v>50000</v>
      </c>
      <c r="AG50" s="8">
        <v>0</v>
      </c>
      <c r="AH50" s="8">
        <v>0</v>
      </c>
      <c r="AI50" s="8">
        <f>ROUND(SUM(AD50:AH50),0)</f>
        <v>575000</v>
      </c>
      <c r="AJ50" s="8">
        <f>AC50-AI50</f>
        <v>7230289</v>
      </c>
      <c r="AK50" s="9">
        <v>0</v>
      </c>
      <c r="AL50" s="10">
        <f>H50/26*AK50</f>
        <v>0</v>
      </c>
      <c r="AM50" s="10">
        <f>AJ50+AL50</f>
        <v>7230289</v>
      </c>
      <c r="AN50" s="10">
        <v>0</v>
      </c>
      <c r="AO50" s="10">
        <f>AM50-IF(AN50&gt;0,AN50,0)</f>
        <v>7230289</v>
      </c>
      <c r="AP50" s="6"/>
      <c r="AQ50" s="5" t="s">
        <v>209</v>
      </c>
    </row>
    <row r="51" spans="1:43" x14ac:dyDescent="0.25">
      <c r="A51" s="6">
        <v>44</v>
      </c>
      <c r="B51" s="6" t="s">
        <v>210</v>
      </c>
      <c r="C51" s="6" t="s">
        <v>211</v>
      </c>
      <c r="D51" s="6" t="s">
        <v>52</v>
      </c>
      <c r="E51" s="6" t="s">
        <v>201</v>
      </c>
      <c r="F51" s="6" t="s">
        <v>202</v>
      </c>
      <c r="G51" s="7">
        <v>38869</v>
      </c>
      <c r="H51" s="8">
        <v>4116000</v>
      </c>
      <c r="I51" s="9">
        <v>24</v>
      </c>
      <c r="J51" s="8">
        <v>4404120</v>
      </c>
      <c r="K51" s="8">
        <f>J51/26*I51</f>
        <v>4065341.538461539</v>
      </c>
      <c r="L51" s="6">
        <v>0</v>
      </c>
      <c r="M51" s="8">
        <f>J51/26*L51</f>
        <v>0</v>
      </c>
      <c r="N51" s="6">
        <v>1</v>
      </c>
      <c r="O51" s="8">
        <f>J51/26*N51</f>
        <v>169389.23076923078</v>
      </c>
      <c r="P51" s="6">
        <v>1</v>
      </c>
      <c r="Q51" s="8">
        <f>J51/26*P51</f>
        <v>169389.23076923078</v>
      </c>
      <c r="R51" s="6">
        <v>0</v>
      </c>
      <c r="S51" s="8">
        <f>(J51/208)*R51*1.5</f>
        <v>0</v>
      </c>
      <c r="T51" s="6">
        <v>0</v>
      </c>
      <c r="U51" s="8">
        <f>(J51/208)*T51*2</f>
        <v>0</v>
      </c>
      <c r="V51" s="6">
        <v>14</v>
      </c>
      <c r="W51" s="8">
        <v>300000</v>
      </c>
      <c r="X51" s="8">
        <v>276923</v>
      </c>
      <c r="Y51" s="8">
        <v>192308</v>
      </c>
      <c r="Z51" s="8"/>
      <c r="AA51" s="8">
        <v>29683</v>
      </c>
      <c r="AB51" s="8">
        <v>0</v>
      </c>
      <c r="AC51" s="8">
        <f>ROUND(K51+M51+O51+Q51+S51+U51+W51+X51+Y51+Z51+AA51+AB51,0)</f>
        <v>5203034</v>
      </c>
      <c r="AD51" s="8">
        <v>432180</v>
      </c>
      <c r="AE51" s="8"/>
      <c r="AF51" s="8">
        <v>41160</v>
      </c>
      <c r="AG51" s="8">
        <v>0</v>
      </c>
      <c r="AH51" s="8">
        <v>0</v>
      </c>
      <c r="AI51" s="8">
        <f>ROUND(SUM(AD51:AH51),0)</f>
        <v>473340</v>
      </c>
      <c r="AJ51" s="8">
        <f>AC51-AI51</f>
        <v>4729694</v>
      </c>
      <c r="AK51" s="9">
        <v>0</v>
      </c>
      <c r="AL51" s="10">
        <f>H51/26*AK51</f>
        <v>0</v>
      </c>
      <c r="AM51" s="10">
        <f>AJ51+AL51</f>
        <v>4729694</v>
      </c>
      <c r="AN51" s="10">
        <v>0</v>
      </c>
      <c r="AO51" s="10">
        <f>AM51-IF(AN51&gt;0,AN51,0)</f>
        <v>4729694</v>
      </c>
      <c r="AP51" s="6"/>
      <c r="AQ51" s="5" t="s">
        <v>212</v>
      </c>
    </row>
    <row r="52" spans="1:43" x14ac:dyDescent="0.25">
      <c r="A52" s="6">
        <v>45</v>
      </c>
      <c r="B52" s="6" t="s">
        <v>213</v>
      </c>
      <c r="C52" s="6" t="s">
        <v>214</v>
      </c>
      <c r="D52" s="6" t="s">
        <v>52</v>
      </c>
      <c r="E52" s="6" t="s">
        <v>201</v>
      </c>
      <c r="F52" s="6" t="s">
        <v>202</v>
      </c>
      <c r="G52" s="7">
        <v>38899</v>
      </c>
      <c r="H52" s="8">
        <v>4116000</v>
      </c>
      <c r="I52" s="9">
        <v>24</v>
      </c>
      <c r="J52" s="8">
        <v>4404120</v>
      </c>
      <c r="K52" s="8">
        <f>J52/26*I52</f>
        <v>4065341.538461539</v>
      </c>
      <c r="L52" s="6">
        <v>0</v>
      </c>
      <c r="M52" s="8">
        <f>J52/26*L52</f>
        <v>0</v>
      </c>
      <c r="N52" s="6">
        <v>1</v>
      </c>
      <c r="O52" s="8">
        <f>J52/26*N52</f>
        <v>169389.23076923078</v>
      </c>
      <c r="P52" s="6">
        <v>1</v>
      </c>
      <c r="Q52" s="8">
        <f>J52/26*P52</f>
        <v>169389.23076923078</v>
      </c>
      <c r="R52" s="6">
        <v>0</v>
      </c>
      <c r="S52" s="8">
        <f>(J52/208)*R52*1.5</f>
        <v>0</v>
      </c>
      <c r="T52" s="6">
        <v>0</v>
      </c>
      <c r="U52" s="8">
        <f>(J52/208)*T52*2</f>
        <v>0</v>
      </c>
      <c r="V52" s="6">
        <v>14</v>
      </c>
      <c r="W52" s="8">
        <v>300000</v>
      </c>
      <c r="X52" s="8">
        <v>276923</v>
      </c>
      <c r="Y52" s="8">
        <v>192308</v>
      </c>
      <c r="Z52" s="8"/>
      <c r="AA52" s="8">
        <v>29683</v>
      </c>
      <c r="AB52" s="8">
        <v>0</v>
      </c>
      <c r="AC52" s="8">
        <f>ROUND(K52+M52+O52+Q52+S52+U52+W52+X52+Y52+Z52+AA52+AB52,0)</f>
        <v>5203034</v>
      </c>
      <c r="AD52" s="8">
        <v>432180</v>
      </c>
      <c r="AE52" s="8"/>
      <c r="AF52" s="8">
        <v>41160</v>
      </c>
      <c r="AG52" s="8">
        <v>0</v>
      </c>
      <c r="AH52" s="8">
        <v>0</v>
      </c>
      <c r="AI52" s="8">
        <f>ROUND(SUM(AD52:AH52),0)</f>
        <v>473340</v>
      </c>
      <c r="AJ52" s="8">
        <f>AC52-AI52</f>
        <v>4729694</v>
      </c>
      <c r="AK52" s="9">
        <v>0</v>
      </c>
      <c r="AL52" s="10">
        <f>H52/26*AK52</f>
        <v>0</v>
      </c>
      <c r="AM52" s="10">
        <f>AJ52+AL52</f>
        <v>4729694</v>
      </c>
      <c r="AN52" s="10">
        <v>0</v>
      </c>
      <c r="AO52" s="10">
        <f>AM52-IF(AN52&gt;0,AN52,0)</f>
        <v>4729694</v>
      </c>
      <c r="AP52" s="6"/>
      <c r="AQ52" s="5" t="s">
        <v>215</v>
      </c>
    </row>
    <row r="53" spans="1:43" x14ac:dyDescent="0.25">
      <c r="A53" s="6">
        <v>46</v>
      </c>
      <c r="B53" s="6" t="s">
        <v>216</v>
      </c>
      <c r="C53" s="6" t="s">
        <v>217</v>
      </c>
      <c r="D53" s="6" t="s">
        <v>52</v>
      </c>
      <c r="E53" s="6" t="s">
        <v>201</v>
      </c>
      <c r="F53" s="6" t="s">
        <v>218</v>
      </c>
      <c r="G53" s="7">
        <v>40544</v>
      </c>
      <c r="H53" s="8">
        <v>4116000</v>
      </c>
      <c r="I53" s="9">
        <v>24</v>
      </c>
      <c r="J53" s="8">
        <v>4116000</v>
      </c>
      <c r="K53" s="8">
        <f>J53/26*I53</f>
        <v>3799384.6153846155</v>
      </c>
      <c r="L53" s="6">
        <v>0</v>
      </c>
      <c r="M53" s="8">
        <f>J53/26*L53</f>
        <v>0</v>
      </c>
      <c r="N53" s="6">
        <v>1</v>
      </c>
      <c r="O53" s="8">
        <f>J53/26*N53</f>
        <v>158307.69230769231</v>
      </c>
      <c r="P53" s="6">
        <v>1</v>
      </c>
      <c r="Q53" s="8">
        <f>J53/26*P53</f>
        <v>158307.69230769231</v>
      </c>
      <c r="R53" s="6">
        <v>0</v>
      </c>
      <c r="S53" s="8">
        <f>(J53/208)*R53*1.5</f>
        <v>0</v>
      </c>
      <c r="T53" s="6">
        <v>0</v>
      </c>
      <c r="U53" s="8">
        <f>(J53/208)*T53*2</f>
        <v>0</v>
      </c>
      <c r="V53" s="6"/>
      <c r="W53" s="8">
        <v>0</v>
      </c>
      <c r="X53" s="8"/>
      <c r="Y53" s="8"/>
      <c r="Z53" s="8"/>
      <c r="AA53" s="8"/>
      <c r="AB53" s="8">
        <v>0</v>
      </c>
      <c r="AC53" s="8">
        <f>ROUND(K53+M53+O53+Q53+S53+U53+W53+X53+Y53+Z53+AA53+AB53,0)</f>
        <v>4116000</v>
      </c>
      <c r="AD53" s="8">
        <v>0</v>
      </c>
      <c r="AE53" s="8"/>
      <c r="AF53" s="8">
        <v>41160</v>
      </c>
      <c r="AG53" s="8">
        <v>0</v>
      </c>
      <c r="AH53" s="8">
        <v>0</v>
      </c>
      <c r="AI53" s="8">
        <f>ROUND(SUM(AD53:AH53),0)</f>
        <v>41160</v>
      </c>
      <c r="AJ53" s="8">
        <f>AC53-AI53</f>
        <v>4074840</v>
      </c>
      <c r="AK53" s="9">
        <v>0</v>
      </c>
      <c r="AL53" s="10">
        <f>H53/26*AK53</f>
        <v>0</v>
      </c>
      <c r="AM53" s="10">
        <f>AJ53+AL53</f>
        <v>4074840</v>
      </c>
      <c r="AN53" s="10">
        <v>0</v>
      </c>
      <c r="AO53" s="10">
        <f>AM53-IF(AN53&gt;0,AN53,0)</f>
        <v>4074840</v>
      </c>
      <c r="AP53" s="6"/>
      <c r="AQ53" s="5" t="s">
        <v>219</v>
      </c>
    </row>
    <row r="54" spans="1:43" x14ac:dyDescent="0.25">
      <c r="A54" s="6">
        <v>47</v>
      </c>
      <c r="B54" s="6" t="s">
        <v>220</v>
      </c>
      <c r="C54" s="6" t="s">
        <v>221</v>
      </c>
      <c r="D54" s="6" t="s">
        <v>52</v>
      </c>
      <c r="E54" s="6" t="s">
        <v>201</v>
      </c>
      <c r="F54" s="6" t="s">
        <v>218</v>
      </c>
      <c r="G54" s="7">
        <v>40940</v>
      </c>
      <c r="H54" s="8">
        <v>4116000</v>
      </c>
      <c r="I54" s="9">
        <v>23.5</v>
      </c>
      <c r="J54" s="8">
        <v>4116000</v>
      </c>
      <c r="K54" s="8">
        <f>J54/26*I54</f>
        <v>3720230.7692307695</v>
      </c>
      <c r="L54" s="6">
        <v>0.5</v>
      </c>
      <c r="M54" s="8">
        <f>J54/26*L54</f>
        <v>79153.846153846156</v>
      </c>
      <c r="N54" s="6">
        <v>1</v>
      </c>
      <c r="O54" s="8">
        <f>J54/26*N54</f>
        <v>158307.69230769231</v>
      </c>
      <c r="P54" s="6">
        <v>1</v>
      </c>
      <c r="Q54" s="8">
        <f>J54/26*P54</f>
        <v>158307.69230769231</v>
      </c>
      <c r="R54" s="6">
        <v>25</v>
      </c>
      <c r="S54" s="8">
        <f>(J54/208)*R54*1.5</f>
        <v>742067.30769230775</v>
      </c>
      <c r="T54" s="6">
        <v>0</v>
      </c>
      <c r="U54" s="8">
        <f>(J54/208)*T54*2</f>
        <v>0</v>
      </c>
      <c r="V54" s="6">
        <v>14</v>
      </c>
      <c r="W54" s="8">
        <v>300000</v>
      </c>
      <c r="X54" s="8">
        <v>271154</v>
      </c>
      <c r="Y54" s="8">
        <v>188462</v>
      </c>
      <c r="Z54" s="8"/>
      <c r="AA54" s="8">
        <v>29683</v>
      </c>
      <c r="AB54" s="8">
        <v>0</v>
      </c>
      <c r="AC54" s="8">
        <f>ROUND(K54+M54+O54+Q54+S54+U54+W54+X54+Y54+Z54+AA54+AB54,0)</f>
        <v>5647366</v>
      </c>
      <c r="AD54" s="8">
        <v>432180</v>
      </c>
      <c r="AE54" s="8"/>
      <c r="AF54" s="8">
        <v>41160</v>
      </c>
      <c r="AG54" s="8">
        <v>0</v>
      </c>
      <c r="AH54" s="8">
        <v>0</v>
      </c>
      <c r="AI54" s="8">
        <f>ROUND(SUM(AD54:AH54),0)</f>
        <v>473340</v>
      </c>
      <c r="AJ54" s="8">
        <f>AC54-AI54</f>
        <v>5174026</v>
      </c>
      <c r="AK54" s="9">
        <v>0</v>
      </c>
      <c r="AL54" s="10">
        <f>H54/26*AK54</f>
        <v>0</v>
      </c>
      <c r="AM54" s="10">
        <f>AJ54+AL54</f>
        <v>5174026</v>
      </c>
      <c r="AN54" s="10">
        <v>0</v>
      </c>
      <c r="AO54" s="10">
        <f>AM54-IF(AN54&gt;0,AN54,0)</f>
        <v>5174026</v>
      </c>
      <c r="AP54" s="6"/>
      <c r="AQ54" s="5" t="s">
        <v>222</v>
      </c>
    </row>
    <row r="55" spans="1:43" x14ac:dyDescent="0.25">
      <c r="A55" s="6">
        <v>48</v>
      </c>
      <c r="B55" s="6" t="s">
        <v>223</v>
      </c>
      <c r="C55" s="6" t="s">
        <v>224</v>
      </c>
      <c r="D55" s="6" t="s">
        <v>52</v>
      </c>
      <c r="E55" s="6" t="s">
        <v>201</v>
      </c>
      <c r="F55" s="6" t="s">
        <v>218</v>
      </c>
      <c r="G55" s="7">
        <v>41788</v>
      </c>
      <c r="H55" s="8">
        <v>4116000</v>
      </c>
      <c r="I55" s="9">
        <v>23</v>
      </c>
      <c r="J55" s="8">
        <v>4116000</v>
      </c>
      <c r="K55" s="8">
        <f>J55/26*I55</f>
        <v>3641076.923076923</v>
      </c>
      <c r="L55" s="6">
        <v>1</v>
      </c>
      <c r="M55" s="8">
        <f>J55/26*L55</f>
        <v>158307.69230769231</v>
      </c>
      <c r="N55" s="6">
        <v>1</v>
      </c>
      <c r="O55" s="8">
        <f>J55/26*N55</f>
        <v>158307.69230769231</v>
      </c>
      <c r="P55" s="6">
        <v>1</v>
      </c>
      <c r="Q55" s="8">
        <f>J55/26*P55</f>
        <v>158307.69230769231</v>
      </c>
      <c r="R55" s="6">
        <v>25</v>
      </c>
      <c r="S55" s="8">
        <f>(J55/208)*R55*1.5</f>
        <v>742067.30769230775</v>
      </c>
      <c r="T55" s="6">
        <v>0</v>
      </c>
      <c r="U55" s="8">
        <f>(J55/208)*T55*2</f>
        <v>0</v>
      </c>
      <c r="V55" s="6">
        <v>14</v>
      </c>
      <c r="W55" s="8">
        <v>300000</v>
      </c>
      <c r="X55" s="8">
        <v>265385</v>
      </c>
      <c r="Y55" s="8">
        <v>184615</v>
      </c>
      <c r="Z55" s="8"/>
      <c r="AA55" s="8"/>
      <c r="AB55" s="8">
        <v>0</v>
      </c>
      <c r="AC55" s="8">
        <f>ROUND(K55+M55+O55+Q55+S55+U55+W55+X55+Y55+Z55+AA55+AB55,0)</f>
        <v>5608067</v>
      </c>
      <c r="AD55" s="8">
        <v>432180</v>
      </c>
      <c r="AE55" s="8"/>
      <c r="AF55" s="8">
        <v>41160</v>
      </c>
      <c r="AG55" s="8">
        <v>0</v>
      </c>
      <c r="AH55" s="8">
        <v>0</v>
      </c>
      <c r="AI55" s="8">
        <f>ROUND(SUM(AD55:AH55),0)</f>
        <v>473340</v>
      </c>
      <c r="AJ55" s="8">
        <f>AC55-AI55</f>
        <v>5134727</v>
      </c>
      <c r="AK55" s="9">
        <v>0</v>
      </c>
      <c r="AL55" s="10">
        <f>H55/26*AK55</f>
        <v>0</v>
      </c>
      <c r="AM55" s="10">
        <f>AJ55+AL55</f>
        <v>5134727</v>
      </c>
      <c r="AN55" s="10">
        <v>0</v>
      </c>
      <c r="AO55" s="10">
        <f>AM55-IF(AN55&gt;0,AN55,0)</f>
        <v>5134727</v>
      </c>
      <c r="AP55" s="6"/>
      <c r="AQ55" s="5" t="s">
        <v>225</v>
      </c>
    </row>
    <row r="56" spans="1:43" x14ac:dyDescent="0.25">
      <c r="A56" s="6">
        <v>49</v>
      </c>
      <c r="B56" s="6" t="s">
        <v>226</v>
      </c>
      <c r="C56" s="6" t="s">
        <v>227</v>
      </c>
      <c r="D56" s="6" t="s">
        <v>52</v>
      </c>
      <c r="E56" s="6" t="s">
        <v>201</v>
      </c>
      <c r="F56" s="6" t="s">
        <v>228</v>
      </c>
      <c r="G56" s="7">
        <v>41788</v>
      </c>
      <c r="H56" s="8">
        <v>4116000</v>
      </c>
      <c r="I56" s="9">
        <v>22.5</v>
      </c>
      <c r="J56" s="8">
        <v>4116000</v>
      </c>
      <c r="K56" s="8">
        <f>J56/26*I56</f>
        <v>3561923.076923077</v>
      </c>
      <c r="L56" s="6">
        <v>0</v>
      </c>
      <c r="M56" s="8">
        <f>J56/26*L56</f>
        <v>0</v>
      </c>
      <c r="N56" s="6">
        <v>1</v>
      </c>
      <c r="O56" s="8">
        <f>J56/26*N56</f>
        <v>158307.69230769231</v>
      </c>
      <c r="P56" s="6">
        <v>1</v>
      </c>
      <c r="Q56" s="8">
        <f>J56/26*P56</f>
        <v>158307.69230769231</v>
      </c>
      <c r="R56" s="6">
        <v>0</v>
      </c>
      <c r="S56" s="8">
        <f>(J56/208)*R56*1.5</f>
        <v>0</v>
      </c>
      <c r="T56" s="6">
        <v>0</v>
      </c>
      <c r="U56" s="8">
        <f>(J56/208)*T56*2</f>
        <v>0</v>
      </c>
      <c r="V56" s="6">
        <v>7</v>
      </c>
      <c r="W56" s="8">
        <v>120000</v>
      </c>
      <c r="X56" s="8">
        <v>259615</v>
      </c>
      <c r="Y56" s="8">
        <v>180769</v>
      </c>
      <c r="Z56" s="8"/>
      <c r="AA56" s="8"/>
      <c r="AB56" s="8">
        <v>0</v>
      </c>
      <c r="AC56" s="8">
        <f>ROUND(K56+M56+O56+Q56+S56+U56+W56+X56+Y56+Z56+AA56+AB56,0)</f>
        <v>4438922</v>
      </c>
      <c r="AD56" s="8">
        <v>432180</v>
      </c>
      <c r="AE56" s="8"/>
      <c r="AF56" s="8">
        <v>41160</v>
      </c>
      <c r="AG56" s="8">
        <v>0</v>
      </c>
      <c r="AH56" s="8">
        <v>0</v>
      </c>
      <c r="AI56" s="8">
        <f>ROUND(SUM(AD56:AH56),0)</f>
        <v>473340</v>
      </c>
      <c r="AJ56" s="8">
        <f>AC56-AI56</f>
        <v>3965582</v>
      </c>
      <c r="AK56" s="9">
        <v>0</v>
      </c>
      <c r="AL56" s="10">
        <f>H56/26*AK56</f>
        <v>0</v>
      </c>
      <c r="AM56" s="10">
        <f>AJ56+AL56</f>
        <v>3965582</v>
      </c>
      <c r="AN56" s="10">
        <v>0</v>
      </c>
      <c r="AO56" s="10">
        <f>AM56-IF(AN56&gt;0,AN56,0)</f>
        <v>3965582</v>
      </c>
      <c r="AP56" s="6"/>
      <c r="AQ56" s="5" t="s">
        <v>229</v>
      </c>
    </row>
    <row r="57" spans="1:43" x14ac:dyDescent="0.25">
      <c r="A57" s="6">
        <v>50</v>
      </c>
      <c r="B57" s="6" t="s">
        <v>230</v>
      </c>
      <c r="C57" s="6" t="s">
        <v>231</v>
      </c>
      <c r="D57" s="6" t="s">
        <v>52</v>
      </c>
      <c r="E57" s="6" t="s">
        <v>201</v>
      </c>
      <c r="F57" s="6" t="s">
        <v>218</v>
      </c>
      <c r="G57" s="7">
        <v>41899</v>
      </c>
      <c r="H57" s="8">
        <v>4116000</v>
      </c>
      <c r="I57" s="9">
        <v>24</v>
      </c>
      <c r="J57" s="8">
        <v>4116000</v>
      </c>
      <c r="K57" s="8">
        <f>J57/26*I57</f>
        <v>3799384.6153846155</v>
      </c>
      <c r="L57" s="6">
        <v>0</v>
      </c>
      <c r="M57" s="8">
        <f>J57/26*L57</f>
        <v>0</v>
      </c>
      <c r="N57" s="6">
        <v>1</v>
      </c>
      <c r="O57" s="8">
        <f>J57/26*N57</f>
        <v>158307.69230769231</v>
      </c>
      <c r="P57" s="6">
        <v>1</v>
      </c>
      <c r="Q57" s="8">
        <f>J57/26*P57</f>
        <v>158307.69230769231</v>
      </c>
      <c r="R57" s="6">
        <v>25</v>
      </c>
      <c r="S57" s="8">
        <f>(J57/208)*R57*1.5</f>
        <v>742067.30769230775</v>
      </c>
      <c r="T57" s="6">
        <v>0</v>
      </c>
      <c r="U57" s="8">
        <f>(J57/208)*T57*2</f>
        <v>0</v>
      </c>
      <c r="V57" s="6">
        <v>14</v>
      </c>
      <c r="W57" s="8">
        <v>300000</v>
      </c>
      <c r="X57" s="8">
        <v>276923</v>
      </c>
      <c r="Y57" s="8">
        <v>192308</v>
      </c>
      <c r="Z57" s="8"/>
      <c r="AA57" s="8">
        <v>29683</v>
      </c>
      <c r="AB57" s="8">
        <v>0</v>
      </c>
      <c r="AC57" s="8">
        <f>ROUND(K57+M57+O57+Q57+S57+U57+W57+X57+Y57+Z57+AA57+AB57,0)</f>
        <v>5656981</v>
      </c>
      <c r="AD57" s="8">
        <v>432180</v>
      </c>
      <c r="AE57" s="8"/>
      <c r="AF57" s="8">
        <v>41160</v>
      </c>
      <c r="AG57" s="8">
        <v>0</v>
      </c>
      <c r="AH57" s="8">
        <v>0</v>
      </c>
      <c r="AI57" s="8">
        <f>ROUND(SUM(AD57:AH57),0)</f>
        <v>473340</v>
      </c>
      <c r="AJ57" s="8">
        <f>AC57-AI57</f>
        <v>5183641</v>
      </c>
      <c r="AK57" s="9">
        <v>0</v>
      </c>
      <c r="AL57" s="10">
        <f>H57/26*AK57</f>
        <v>0</v>
      </c>
      <c r="AM57" s="10">
        <f>AJ57+AL57</f>
        <v>5183641</v>
      </c>
      <c r="AN57" s="10">
        <v>0</v>
      </c>
      <c r="AO57" s="10">
        <f>AM57-IF(AN57&gt;0,AN57,0)</f>
        <v>5183641</v>
      </c>
      <c r="AP57" s="6"/>
      <c r="AQ57" s="5" t="s">
        <v>232</v>
      </c>
    </row>
    <row r="58" spans="1:43" x14ac:dyDescent="0.25">
      <c r="A58" s="6">
        <v>51</v>
      </c>
      <c r="B58" s="6" t="s">
        <v>233</v>
      </c>
      <c r="C58" s="6" t="s">
        <v>234</v>
      </c>
      <c r="D58" s="6" t="s">
        <v>46</v>
      </c>
      <c r="E58" s="6" t="s">
        <v>201</v>
      </c>
      <c r="F58" s="6" t="s">
        <v>218</v>
      </c>
      <c r="G58" s="7">
        <v>41157</v>
      </c>
      <c r="H58" s="8">
        <v>4116000</v>
      </c>
      <c r="I58" s="9">
        <v>24</v>
      </c>
      <c r="J58" s="8">
        <v>4116000</v>
      </c>
      <c r="K58" s="8">
        <f>J58/26*I58</f>
        <v>3799384.6153846155</v>
      </c>
      <c r="L58" s="6">
        <v>0</v>
      </c>
      <c r="M58" s="8">
        <f>J58/26*L58</f>
        <v>0</v>
      </c>
      <c r="N58" s="6">
        <v>1</v>
      </c>
      <c r="O58" s="8">
        <f>J58/26*N58</f>
        <v>158307.69230769231</v>
      </c>
      <c r="P58" s="6">
        <v>1</v>
      </c>
      <c r="Q58" s="8">
        <f>J58/26*P58</f>
        <v>158307.69230769231</v>
      </c>
      <c r="R58" s="6">
        <v>16.5</v>
      </c>
      <c r="S58" s="8">
        <f>(J58/208)*R58*1.5</f>
        <v>489764.42307692306</v>
      </c>
      <c r="T58" s="6">
        <v>0</v>
      </c>
      <c r="U58" s="8">
        <f>(J58/208)*T58*2</f>
        <v>0</v>
      </c>
      <c r="V58" s="6">
        <v>14</v>
      </c>
      <c r="W58" s="8">
        <v>300000</v>
      </c>
      <c r="X58" s="8">
        <v>276923</v>
      </c>
      <c r="Y58" s="8">
        <v>192308</v>
      </c>
      <c r="Z58" s="8"/>
      <c r="AA58" s="8"/>
      <c r="AB58" s="8">
        <v>0</v>
      </c>
      <c r="AC58" s="8">
        <f>ROUND(K58+M58+O58+Q58+S58+U58+W58+X58+Y58+Z58+AA58+AB58,0)</f>
        <v>5374995</v>
      </c>
      <c r="AD58" s="8">
        <v>432180</v>
      </c>
      <c r="AE58" s="8"/>
      <c r="AF58" s="8">
        <v>41160</v>
      </c>
      <c r="AG58" s="8">
        <v>0</v>
      </c>
      <c r="AH58" s="8">
        <v>0</v>
      </c>
      <c r="AI58" s="8">
        <f>ROUND(SUM(AD58:AH58),0)</f>
        <v>473340</v>
      </c>
      <c r="AJ58" s="8">
        <f>AC58-AI58</f>
        <v>4901655</v>
      </c>
      <c r="AK58" s="9">
        <v>0</v>
      </c>
      <c r="AL58" s="10">
        <f>H58/26*AK58</f>
        <v>0</v>
      </c>
      <c r="AM58" s="10">
        <f>AJ58+AL58</f>
        <v>4901655</v>
      </c>
      <c r="AN58" s="10">
        <v>0</v>
      </c>
      <c r="AO58" s="10">
        <f>AM58-IF(AN58&gt;0,AN58,0)</f>
        <v>4901655</v>
      </c>
      <c r="AP58" s="6"/>
      <c r="AQ58" s="5" t="s">
        <v>235</v>
      </c>
    </row>
    <row r="59" spans="1:43" x14ac:dyDescent="0.25">
      <c r="A59" s="6">
        <v>52</v>
      </c>
      <c r="B59" s="6" t="s">
        <v>236</v>
      </c>
      <c r="C59" s="6" t="s">
        <v>237</v>
      </c>
      <c r="D59" s="6" t="s">
        <v>52</v>
      </c>
      <c r="E59" s="6" t="s">
        <v>201</v>
      </c>
      <c r="F59" s="6" t="s">
        <v>238</v>
      </c>
      <c r="G59" s="7">
        <v>42842</v>
      </c>
      <c r="H59" s="8">
        <v>5499999.9999615997</v>
      </c>
      <c r="I59" s="9">
        <v>22</v>
      </c>
      <c r="J59" s="8">
        <v>5500000</v>
      </c>
      <c r="K59" s="8">
        <f>J59/26*I59</f>
        <v>4653846.153846154</v>
      </c>
      <c r="L59" s="6">
        <v>2</v>
      </c>
      <c r="M59" s="8">
        <f>J59/26*L59</f>
        <v>423076.92307692306</v>
      </c>
      <c r="N59" s="6">
        <v>1</v>
      </c>
      <c r="O59" s="8">
        <f>J59/26*N59</f>
        <v>211538.46153846153</v>
      </c>
      <c r="P59" s="6">
        <v>1</v>
      </c>
      <c r="Q59" s="8">
        <f>J59/26*P59</f>
        <v>211538.46153846153</v>
      </c>
      <c r="R59" s="6">
        <v>0</v>
      </c>
      <c r="S59" s="8">
        <f>(J59/208)*R59*1.5</f>
        <v>0</v>
      </c>
      <c r="T59" s="6">
        <v>0</v>
      </c>
      <c r="U59" s="8">
        <f>(J59/208)*T59*2</f>
        <v>0</v>
      </c>
      <c r="V59" s="6">
        <v>7</v>
      </c>
      <c r="W59" s="8">
        <v>120000</v>
      </c>
      <c r="X59" s="8">
        <v>169231</v>
      </c>
      <c r="Y59" s="8">
        <v>176923</v>
      </c>
      <c r="Z59" s="8"/>
      <c r="AA59" s="8"/>
      <c r="AB59" s="8">
        <v>0</v>
      </c>
      <c r="AC59" s="8">
        <f>ROUND(K59+M59+O59+Q59+S59+U59+W59+X59+Y59+Z59+AA59+AB59,0)</f>
        <v>5966154</v>
      </c>
      <c r="AD59" s="8">
        <v>0</v>
      </c>
      <c r="AE59" s="8"/>
      <c r="AF59" s="8">
        <v>55000</v>
      </c>
      <c r="AG59" s="8">
        <v>0</v>
      </c>
      <c r="AH59" s="8">
        <v>0</v>
      </c>
      <c r="AI59" s="8">
        <f>ROUND(SUM(AD59:AH59),0)</f>
        <v>55000</v>
      </c>
      <c r="AJ59" s="8">
        <f>AC59-AI59</f>
        <v>5911154</v>
      </c>
      <c r="AK59" s="9">
        <v>0</v>
      </c>
      <c r="AL59" s="10">
        <f>H59/26*AK59</f>
        <v>0</v>
      </c>
      <c r="AM59" s="10">
        <f>AJ59+AL59</f>
        <v>5911154</v>
      </c>
      <c r="AN59" s="10">
        <v>0</v>
      </c>
      <c r="AO59" s="10">
        <f>AM59-IF(AN59&gt;0,AN59,0)</f>
        <v>5911154</v>
      </c>
      <c r="AP59" s="6"/>
      <c r="AQ59" s="5" t="s">
        <v>239</v>
      </c>
    </row>
    <row r="60" spans="1:43" x14ac:dyDescent="0.25">
      <c r="A60" s="6">
        <v>53</v>
      </c>
      <c r="B60" s="6" t="s">
        <v>240</v>
      </c>
      <c r="C60" s="6" t="s">
        <v>241</v>
      </c>
      <c r="D60" s="6" t="s">
        <v>52</v>
      </c>
      <c r="E60" s="6" t="s">
        <v>201</v>
      </c>
      <c r="F60" s="6" t="s">
        <v>242</v>
      </c>
      <c r="G60" s="7">
        <v>42079</v>
      </c>
      <c r="H60" s="8">
        <v>7499999.9999903999</v>
      </c>
      <c r="I60" s="9">
        <v>24</v>
      </c>
      <c r="J60" s="8">
        <v>9500000</v>
      </c>
      <c r="K60" s="8">
        <f>J60/26*I60</f>
        <v>8769230.7692307681</v>
      </c>
      <c r="L60" s="6">
        <v>0</v>
      </c>
      <c r="M60" s="8">
        <f>J60/26*L60</f>
        <v>0</v>
      </c>
      <c r="N60" s="6">
        <v>1</v>
      </c>
      <c r="O60" s="8">
        <f>J60/26*N60</f>
        <v>365384.61538461538</v>
      </c>
      <c r="P60" s="6">
        <v>1</v>
      </c>
      <c r="Q60" s="8">
        <f>J60/26*P60</f>
        <v>365384.61538461538</v>
      </c>
      <c r="R60" s="6">
        <v>0</v>
      </c>
      <c r="S60" s="8">
        <f>(J60/208)*R60*1.5</f>
        <v>0</v>
      </c>
      <c r="T60" s="6">
        <v>0</v>
      </c>
      <c r="U60" s="8">
        <f>(J60/208)*T60*2</f>
        <v>0</v>
      </c>
      <c r="V60" s="6">
        <v>14</v>
      </c>
      <c r="W60" s="8">
        <v>300000</v>
      </c>
      <c r="X60" s="8">
        <v>276923</v>
      </c>
      <c r="Y60" s="8">
        <v>192308</v>
      </c>
      <c r="Z60" s="8">
        <v>50000</v>
      </c>
      <c r="AA60" s="8">
        <v>54087</v>
      </c>
      <c r="AB60" s="8">
        <v>0</v>
      </c>
      <c r="AC60" s="8">
        <f>ROUND(K60+M60+O60+Q60+S60+U60+W60+X60+Y60+Z60+AA60+AB60,0)</f>
        <v>10373318</v>
      </c>
      <c r="AD60" s="8">
        <v>787500</v>
      </c>
      <c r="AE60" s="8"/>
      <c r="AF60" s="8">
        <v>75000</v>
      </c>
      <c r="AG60" s="8">
        <v>0</v>
      </c>
      <c r="AH60" s="8">
        <v>0</v>
      </c>
      <c r="AI60" s="8">
        <f>ROUND(SUM(AD60:AH60),0)</f>
        <v>862500</v>
      </c>
      <c r="AJ60" s="8">
        <f>AC60-AI60</f>
        <v>9510818</v>
      </c>
      <c r="AK60" s="9">
        <v>0</v>
      </c>
      <c r="AL60" s="10">
        <f>H60/26*AK60</f>
        <v>0</v>
      </c>
      <c r="AM60" s="10">
        <f>AJ60+AL60</f>
        <v>9510818</v>
      </c>
      <c r="AN60" s="10">
        <v>0</v>
      </c>
      <c r="AO60" s="10">
        <f>AM60-IF(AN60&gt;0,AN60,0)</f>
        <v>9510818</v>
      </c>
      <c r="AP60" s="6"/>
      <c r="AQ60" s="5" t="s">
        <v>243</v>
      </c>
    </row>
    <row r="61" spans="1:43" x14ac:dyDescent="0.25">
      <c r="A61" s="6">
        <v>54</v>
      </c>
      <c r="B61" s="6" t="s">
        <v>244</v>
      </c>
      <c r="C61" s="6" t="s">
        <v>245</v>
      </c>
      <c r="D61" s="6" t="s">
        <v>46</v>
      </c>
      <c r="E61" s="6" t="s">
        <v>201</v>
      </c>
      <c r="F61" s="6" t="s">
        <v>246</v>
      </c>
      <c r="G61" s="7">
        <v>42352</v>
      </c>
      <c r="H61" s="8">
        <v>6499999.9999914002</v>
      </c>
      <c r="I61" s="9">
        <v>23</v>
      </c>
      <c r="J61" s="8">
        <v>7000000</v>
      </c>
      <c r="K61" s="8">
        <f>J61/26*I61</f>
        <v>6192307.692307693</v>
      </c>
      <c r="L61" s="6">
        <v>1</v>
      </c>
      <c r="M61" s="8">
        <f>J61/26*L61</f>
        <v>269230.76923076925</v>
      </c>
      <c r="N61" s="6">
        <v>1</v>
      </c>
      <c r="O61" s="8">
        <f>J61/26*N61</f>
        <v>269230.76923076925</v>
      </c>
      <c r="P61" s="6">
        <v>1</v>
      </c>
      <c r="Q61" s="8">
        <f>J61/26*P61</f>
        <v>269230.76923076925</v>
      </c>
      <c r="R61" s="6">
        <v>0</v>
      </c>
      <c r="S61" s="8">
        <f>(J61/208)*R61*1.5</f>
        <v>0</v>
      </c>
      <c r="T61" s="6">
        <v>0</v>
      </c>
      <c r="U61" s="8">
        <f>(J61/208)*T61*2</f>
        <v>0</v>
      </c>
      <c r="V61" s="6">
        <v>14</v>
      </c>
      <c r="W61" s="8">
        <v>300000</v>
      </c>
      <c r="X61" s="8">
        <v>265385</v>
      </c>
      <c r="Y61" s="8">
        <v>184615</v>
      </c>
      <c r="Z61" s="8"/>
      <c r="AA61" s="8"/>
      <c r="AB61" s="8">
        <v>0</v>
      </c>
      <c r="AC61" s="8">
        <f>ROUND(K61+M61+O61+Q61+S61+U61+W61+X61+Y61+Z61+AA61+AB61,0)</f>
        <v>7750000</v>
      </c>
      <c r="AD61" s="8">
        <v>682500</v>
      </c>
      <c r="AE61" s="8"/>
      <c r="AF61" s="8">
        <v>65000</v>
      </c>
      <c r="AG61" s="8">
        <v>0</v>
      </c>
      <c r="AH61" s="8">
        <v>0</v>
      </c>
      <c r="AI61" s="8">
        <f>ROUND(SUM(AD61:AH61),0)</f>
        <v>747500</v>
      </c>
      <c r="AJ61" s="8">
        <f>AC61-AI61</f>
        <v>7002500</v>
      </c>
      <c r="AK61" s="9">
        <v>0</v>
      </c>
      <c r="AL61" s="10">
        <f>H61/26*AK61</f>
        <v>0</v>
      </c>
      <c r="AM61" s="10">
        <f>AJ61+AL61</f>
        <v>7002500</v>
      </c>
      <c r="AN61" s="10">
        <v>0</v>
      </c>
      <c r="AO61" s="10">
        <f>AM61-IF(AN61&gt;0,AN61,0)</f>
        <v>7002500</v>
      </c>
      <c r="AP61" s="6"/>
      <c r="AQ61" s="5" t="s">
        <v>247</v>
      </c>
    </row>
    <row r="62" spans="1:43" x14ac:dyDescent="0.25">
      <c r="A62" s="6">
        <v>55</v>
      </c>
      <c r="B62" s="6" t="s">
        <v>248</v>
      </c>
      <c r="C62" s="6" t="s">
        <v>249</v>
      </c>
      <c r="D62" s="6" t="s">
        <v>52</v>
      </c>
      <c r="E62" s="6" t="s">
        <v>201</v>
      </c>
      <c r="F62" s="6" t="s">
        <v>242</v>
      </c>
      <c r="G62" s="7">
        <v>43305</v>
      </c>
      <c r="H62" s="8">
        <v>4999999.9999676999</v>
      </c>
      <c r="I62" s="9">
        <v>24</v>
      </c>
      <c r="J62" s="8">
        <v>7000000</v>
      </c>
      <c r="K62" s="8">
        <f>J62/26*I62</f>
        <v>6461538.461538462</v>
      </c>
      <c r="L62" s="6">
        <v>0</v>
      </c>
      <c r="M62" s="8">
        <f>J62/26*L62</f>
        <v>0</v>
      </c>
      <c r="N62" s="6">
        <v>1</v>
      </c>
      <c r="O62" s="8">
        <f>J62/26*N62</f>
        <v>269230.76923076925</v>
      </c>
      <c r="P62" s="6">
        <v>1</v>
      </c>
      <c r="Q62" s="8">
        <f>J62/26*P62</f>
        <v>269230.76923076925</v>
      </c>
      <c r="R62" s="6">
        <v>0</v>
      </c>
      <c r="S62" s="8">
        <f>(J62/208)*R62*1.5</f>
        <v>0</v>
      </c>
      <c r="T62" s="6">
        <v>0</v>
      </c>
      <c r="U62" s="8">
        <f>(J62/208)*T62*2</f>
        <v>0</v>
      </c>
      <c r="V62" s="6">
        <v>14</v>
      </c>
      <c r="W62" s="8">
        <v>300000</v>
      </c>
      <c r="X62" s="8">
        <v>92308</v>
      </c>
      <c r="Y62" s="8">
        <v>192308</v>
      </c>
      <c r="Z62" s="8"/>
      <c r="AA62" s="8">
        <v>36058</v>
      </c>
      <c r="AB62" s="8">
        <v>0</v>
      </c>
      <c r="AC62" s="8">
        <f>ROUND(K62+M62+O62+Q62+S62+U62+W62+X62+Y62+Z62+AA62+AB62,0)</f>
        <v>7620674</v>
      </c>
      <c r="AD62" s="8">
        <v>525000</v>
      </c>
      <c r="AE62" s="8"/>
      <c r="AF62" s="8">
        <v>50000</v>
      </c>
      <c r="AG62" s="8">
        <v>0</v>
      </c>
      <c r="AH62" s="8">
        <v>0</v>
      </c>
      <c r="AI62" s="8">
        <f>ROUND(SUM(AD62:AH62),0)</f>
        <v>575000</v>
      </c>
      <c r="AJ62" s="8">
        <f>AC62-AI62</f>
        <v>7045674</v>
      </c>
      <c r="AK62" s="9">
        <v>0</v>
      </c>
      <c r="AL62" s="10">
        <f>H62/26*AK62</f>
        <v>0</v>
      </c>
      <c r="AM62" s="10">
        <f>AJ62+AL62</f>
        <v>7045674</v>
      </c>
      <c r="AN62" s="10">
        <v>0</v>
      </c>
      <c r="AO62" s="10">
        <f>AM62-IF(AN62&gt;0,AN62,0)</f>
        <v>7045674</v>
      </c>
      <c r="AP62" s="6"/>
      <c r="AQ62" s="5" t="s">
        <v>250</v>
      </c>
    </row>
    <row r="63" spans="1:43" x14ac:dyDescent="0.25">
      <c r="A63" s="6">
        <v>56</v>
      </c>
      <c r="B63" s="6" t="s">
        <v>251</v>
      </c>
      <c r="C63" s="6" t="s">
        <v>252</v>
      </c>
      <c r="D63" s="6" t="s">
        <v>46</v>
      </c>
      <c r="E63" s="6" t="s">
        <v>201</v>
      </c>
      <c r="F63" s="6" t="s">
        <v>253</v>
      </c>
      <c r="G63" s="7">
        <v>43535</v>
      </c>
      <c r="H63" s="8">
        <v>4722849.9999793004</v>
      </c>
      <c r="I63" s="9">
        <v>23</v>
      </c>
      <c r="J63" s="8">
        <v>12000000</v>
      </c>
      <c r="K63" s="8">
        <f>J63/26*I63</f>
        <v>10615384.615384616</v>
      </c>
      <c r="L63" s="6">
        <v>1</v>
      </c>
      <c r="M63" s="8">
        <f>J63/26*L63</f>
        <v>461538.46153846156</v>
      </c>
      <c r="N63" s="6">
        <v>1</v>
      </c>
      <c r="O63" s="8">
        <f>J63/26*N63</f>
        <v>461538.46153846156</v>
      </c>
      <c r="P63" s="6">
        <v>1</v>
      </c>
      <c r="Q63" s="8">
        <f>J63/26*P63</f>
        <v>461538.46153846156</v>
      </c>
      <c r="R63" s="6">
        <v>0</v>
      </c>
      <c r="S63" s="8">
        <f>(J63/208)*R63*1.5</f>
        <v>0</v>
      </c>
      <c r="T63" s="6">
        <v>0</v>
      </c>
      <c r="U63" s="8">
        <f>(J63/208)*T63*2</f>
        <v>0</v>
      </c>
      <c r="V63" s="6"/>
      <c r="W63" s="8">
        <v>0</v>
      </c>
      <c r="X63" s="8"/>
      <c r="Y63" s="8"/>
      <c r="Z63" s="8"/>
      <c r="AA63" s="8"/>
      <c r="AB63" s="8">
        <v>0</v>
      </c>
      <c r="AC63" s="8">
        <f>ROUND(K63+M63+O63+Q63+S63+U63+W63+X63+Y63+Z63+AA63+AB63,0)</f>
        <v>12000000</v>
      </c>
      <c r="AD63" s="8">
        <v>0</v>
      </c>
      <c r="AE63" s="8"/>
      <c r="AF63" s="8">
        <v>47228</v>
      </c>
      <c r="AG63" s="8">
        <v>0</v>
      </c>
      <c r="AH63" s="8">
        <v>0</v>
      </c>
      <c r="AI63" s="8">
        <f>ROUND(SUM(AD63:AH63),0)</f>
        <v>47228</v>
      </c>
      <c r="AJ63" s="8">
        <f>AC63-AI63</f>
        <v>11952772</v>
      </c>
      <c r="AK63" s="9">
        <v>0</v>
      </c>
      <c r="AL63" s="10">
        <f>H63/26*AK63</f>
        <v>0</v>
      </c>
      <c r="AM63" s="10">
        <f>AJ63+AL63</f>
        <v>11952772</v>
      </c>
      <c r="AN63" s="10">
        <v>0</v>
      </c>
      <c r="AO63" s="10">
        <f>AM63-IF(AN63&gt;0,AN63,0)</f>
        <v>11952772</v>
      </c>
      <c r="AP63" s="6"/>
      <c r="AQ63" s="5" t="s">
        <v>254</v>
      </c>
    </row>
    <row r="64" spans="1:43" x14ac:dyDescent="0.25">
      <c r="A64" s="6">
        <v>57</v>
      </c>
      <c r="B64" s="6" t="s">
        <v>255</v>
      </c>
      <c r="C64" s="6" t="s">
        <v>256</v>
      </c>
      <c r="D64" s="6" t="s">
        <v>46</v>
      </c>
      <c r="E64" s="6" t="s">
        <v>201</v>
      </c>
      <c r="F64" s="6" t="s">
        <v>257</v>
      </c>
      <c r="G64" s="7">
        <v>44179</v>
      </c>
      <c r="H64" s="8">
        <v>4722849.9999632007</v>
      </c>
      <c r="I64" s="9">
        <v>24</v>
      </c>
      <c r="J64" s="8">
        <v>7000000</v>
      </c>
      <c r="K64" s="8">
        <f>J64/26*I64</f>
        <v>6461538.461538462</v>
      </c>
      <c r="L64" s="6">
        <v>0</v>
      </c>
      <c r="M64" s="8">
        <f>J64/26*L64</f>
        <v>0</v>
      </c>
      <c r="N64" s="6">
        <v>1</v>
      </c>
      <c r="O64" s="8">
        <f>J64/26*N64</f>
        <v>269230.76923076925</v>
      </c>
      <c r="P64" s="6">
        <v>1</v>
      </c>
      <c r="Q64" s="8">
        <f>J64/26*P64</f>
        <v>269230.76923076925</v>
      </c>
      <c r="R64" s="6">
        <v>0</v>
      </c>
      <c r="S64" s="8">
        <f>(J64/208)*R64*1.5</f>
        <v>0</v>
      </c>
      <c r="T64" s="6">
        <v>0</v>
      </c>
      <c r="U64" s="8">
        <f>(J64/208)*T64*2</f>
        <v>0</v>
      </c>
      <c r="V64" s="6">
        <v>14</v>
      </c>
      <c r="W64" s="8">
        <v>300000</v>
      </c>
      <c r="X64" s="8">
        <v>0</v>
      </c>
      <c r="Y64" s="8">
        <v>192308</v>
      </c>
      <c r="Z64" s="8"/>
      <c r="AA64" s="8"/>
      <c r="AB64" s="8">
        <v>0</v>
      </c>
      <c r="AC64" s="8">
        <f>ROUND(K64+M64+O64+Q64+S64+U64+W64+X64+Y64+Z64+AA64+AB64,0)</f>
        <v>7492308</v>
      </c>
      <c r="AD64" s="8">
        <v>495899</v>
      </c>
      <c r="AE64" s="8"/>
      <c r="AF64" s="8">
        <v>47228</v>
      </c>
      <c r="AG64" s="8">
        <v>0</v>
      </c>
      <c r="AH64" s="8">
        <v>0</v>
      </c>
      <c r="AI64" s="8">
        <f>ROUND(SUM(AD64:AH64),0)</f>
        <v>543127</v>
      </c>
      <c r="AJ64" s="8">
        <f>AC64-AI64</f>
        <v>6949181</v>
      </c>
      <c r="AK64" s="9">
        <v>0</v>
      </c>
      <c r="AL64" s="10">
        <f>H64/26*AK64</f>
        <v>0</v>
      </c>
      <c r="AM64" s="10">
        <f>AJ64+AL64</f>
        <v>6949181</v>
      </c>
      <c r="AN64" s="10">
        <v>0</v>
      </c>
      <c r="AO64" s="10">
        <f>AM64-IF(AN64&gt;0,AN64,0)</f>
        <v>6949181</v>
      </c>
      <c r="AP64" s="6"/>
      <c r="AQ64" s="5" t="s">
        <v>258</v>
      </c>
    </row>
    <row r="65" spans="1:43" x14ac:dyDescent="0.25">
      <c r="A65" s="6">
        <v>58</v>
      </c>
      <c r="B65" s="6" t="s">
        <v>259</v>
      </c>
      <c r="C65" s="6" t="s">
        <v>260</v>
      </c>
      <c r="D65" s="6" t="s">
        <v>52</v>
      </c>
      <c r="E65" s="6" t="s">
        <v>261</v>
      </c>
      <c r="F65" s="6" t="s">
        <v>253</v>
      </c>
      <c r="G65" s="7">
        <v>44180</v>
      </c>
      <c r="H65" s="8">
        <v>4722849.9999632007</v>
      </c>
      <c r="I65" s="9">
        <v>8</v>
      </c>
      <c r="J65" s="8">
        <v>8000000</v>
      </c>
      <c r="K65" s="8">
        <f>J65/26*I65</f>
        <v>2461538.4615384615</v>
      </c>
      <c r="L65" s="6">
        <v>0</v>
      </c>
      <c r="M65" s="8">
        <f>J65/26*L65</f>
        <v>0</v>
      </c>
      <c r="N65" s="6">
        <v>1</v>
      </c>
      <c r="O65" s="8">
        <f>J65/26*N65</f>
        <v>307692.30769230769</v>
      </c>
      <c r="P65" s="6">
        <v>0</v>
      </c>
      <c r="Q65" s="8">
        <f>J65/26*P65</f>
        <v>0</v>
      </c>
      <c r="R65" s="6">
        <v>0</v>
      </c>
      <c r="S65" s="8">
        <f>(J65/208)*R65*1.5</f>
        <v>0</v>
      </c>
      <c r="T65" s="6">
        <v>0</v>
      </c>
      <c r="U65" s="8">
        <f>(J65/208)*T65*2</f>
        <v>0</v>
      </c>
      <c r="V65" s="6"/>
      <c r="W65" s="8">
        <v>0</v>
      </c>
      <c r="X65" s="8"/>
      <c r="Y65" s="8"/>
      <c r="Z65" s="8"/>
      <c r="AA65" s="8"/>
      <c r="AB65" s="8">
        <v>0</v>
      </c>
      <c r="AC65" s="8">
        <f>ROUND(K65+M65+O65+Q65+S65+U65+W65+X65+Y65+Z65+AA65+AB65,0)</f>
        <v>2769231</v>
      </c>
      <c r="AD65" s="8">
        <v>0</v>
      </c>
      <c r="AE65" s="8"/>
      <c r="AF65" s="8">
        <v>47228</v>
      </c>
      <c r="AG65" s="8">
        <v>0</v>
      </c>
      <c r="AH65" s="8">
        <v>0</v>
      </c>
      <c r="AI65" s="8">
        <f>ROUND(SUM(AD65:AH65),0)</f>
        <v>47228</v>
      </c>
      <c r="AJ65" s="8">
        <f>AC65-AI65</f>
        <v>2722003</v>
      </c>
      <c r="AK65" s="9">
        <v>0</v>
      </c>
      <c r="AL65" s="10">
        <f>H65/26*AK65</f>
        <v>0</v>
      </c>
      <c r="AM65" s="10">
        <f>AJ65+AL65</f>
        <v>2722003</v>
      </c>
      <c r="AN65" s="10">
        <f>AM65</f>
        <v>2722003</v>
      </c>
      <c r="AO65" s="10">
        <v>0</v>
      </c>
      <c r="AP65" s="6"/>
      <c r="AQ65" s="5" t="s">
        <v>262</v>
      </c>
    </row>
    <row r="66" spans="1:43" x14ac:dyDescent="0.25">
      <c r="A66" s="6">
        <v>59</v>
      </c>
      <c r="B66" s="6" t="s">
        <v>263</v>
      </c>
      <c r="C66" s="6" t="s">
        <v>264</v>
      </c>
      <c r="D66" s="6" t="s">
        <v>52</v>
      </c>
      <c r="E66" s="6" t="s">
        <v>261</v>
      </c>
      <c r="F66" s="6" t="s">
        <v>265</v>
      </c>
      <c r="G66" s="7">
        <v>34578</v>
      </c>
      <c r="H66" s="8">
        <v>4685849.9999680007</v>
      </c>
      <c r="I66" s="9">
        <v>24</v>
      </c>
      <c r="J66" s="8">
        <v>6500000</v>
      </c>
      <c r="K66" s="8">
        <f>J66/26*I66</f>
        <v>6000000</v>
      </c>
      <c r="L66" s="6">
        <v>0</v>
      </c>
      <c r="M66" s="8">
        <f>J66/26*L66</f>
        <v>0</v>
      </c>
      <c r="N66" s="6">
        <v>1</v>
      </c>
      <c r="O66" s="8">
        <f>J66/26*N66</f>
        <v>250000</v>
      </c>
      <c r="P66" s="6">
        <v>1</v>
      </c>
      <c r="Q66" s="8">
        <f>J66/26*P66</f>
        <v>250000</v>
      </c>
      <c r="R66" s="6">
        <v>25</v>
      </c>
      <c r="S66" s="8">
        <f>(J66/208)*R66*1.5</f>
        <v>1171875</v>
      </c>
      <c r="T66" s="6">
        <v>0</v>
      </c>
      <c r="U66" s="8">
        <f>(J66/208)*T66*2</f>
        <v>0</v>
      </c>
      <c r="V66" s="6">
        <v>14</v>
      </c>
      <c r="W66" s="8">
        <v>300000</v>
      </c>
      <c r="X66" s="8">
        <v>276923</v>
      </c>
      <c r="Y66" s="8">
        <v>192308</v>
      </c>
      <c r="Z66" s="8"/>
      <c r="AA66" s="8">
        <v>33792</v>
      </c>
      <c r="AB66" s="8">
        <v>0</v>
      </c>
      <c r="AC66" s="8">
        <f>ROUND(K66+M66+O66+Q66+S66+U66+W66+X66+Y66+Z66+AA66+AB66,0)</f>
        <v>8474898</v>
      </c>
      <c r="AD66" s="8">
        <v>492014</v>
      </c>
      <c r="AE66" s="8"/>
      <c r="AF66" s="8">
        <v>46858</v>
      </c>
      <c r="AG66" s="8">
        <v>0</v>
      </c>
      <c r="AH66" s="8">
        <v>0</v>
      </c>
      <c r="AI66" s="8">
        <f>ROUND(SUM(AD66:AH66),0)</f>
        <v>538872</v>
      </c>
      <c r="AJ66" s="8">
        <f>AC66-AI66</f>
        <v>7936026</v>
      </c>
      <c r="AK66" s="9">
        <v>0</v>
      </c>
      <c r="AL66" s="10">
        <f>H66/26*AK66</f>
        <v>0</v>
      </c>
      <c r="AM66" s="10">
        <f>AJ66+AL66</f>
        <v>7936026</v>
      </c>
      <c r="AN66" s="10">
        <v>0</v>
      </c>
      <c r="AO66" s="10">
        <f>AM66-IF(AN66&gt;0,AN66,0)</f>
        <v>7936026</v>
      </c>
      <c r="AP66" s="6"/>
      <c r="AQ66" s="5" t="s">
        <v>266</v>
      </c>
    </row>
    <row r="67" spans="1:43" x14ac:dyDescent="0.25">
      <c r="A67" s="6">
        <v>60</v>
      </c>
      <c r="B67" s="6" t="s">
        <v>267</v>
      </c>
      <c r="C67" s="6" t="s">
        <v>268</v>
      </c>
      <c r="D67" s="6" t="s">
        <v>52</v>
      </c>
      <c r="E67" s="6" t="s">
        <v>261</v>
      </c>
      <c r="F67" s="6" t="s">
        <v>265</v>
      </c>
      <c r="G67" s="7">
        <v>36069</v>
      </c>
      <c r="H67" s="8">
        <v>4685849.9999680007</v>
      </c>
      <c r="I67" s="9">
        <v>24</v>
      </c>
      <c r="J67" s="8">
        <v>5500000</v>
      </c>
      <c r="K67" s="8">
        <f>J67/26*I67</f>
        <v>5076923.076923077</v>
      </c>
      <c r="L67" s="6">
        <v>0</v>
      </c>
      <c r="M67" s="8">
        <f>J67/26*L67</f>
        <v>0</v>
      </c>
      <c r="N67" s="6">
        <v>1</v>
      </c>
      <c r="O67" s="8">
        <f>J67/26*N67</f>
        <v>211538.46153846153</v>
      </c>
      <c r="P67" s="6">
        <v>1</v>
      </c>
      <c r="Q67" s="8">
        <f>J67/26*P67</f>
        <v>211538.46153846153</v>
      </c>
      <c r="R67" s="6">
        <v>25</v>
      </c>
      <c r="S67" s="8">
        <f>(J67/208)*R67*1.5</f>
        <v>991586.53846153838</v>
      </c>
      <c r="T67" s="6">
        <v>0</v>
      </c>
      <c r="U67" s="8">
        <f>(J67/208)*T67*2</f>
        <v>0</v>
      </c>
      <c r="V67" s="6">
        <v>14</v>
      </c>
      <c r="W67" s="8">
        <v>300000</v>
      </c>
      <c r="X67" s="8">
        <v>276923</v>
      </c>
      <c r="Y67" s="8">
        <v>192308</v>
      </c>
      <c r="Z67" s="8"/>
      <c r="AA67" s="8">
        <v>33792</v>
      </c>
      <c r="AB67" s="8">
        <v>0</v>
      </c>
      <c r="AC67" s="8">
        <f>ROUND(K67+M67+O67+Q67+S67+U67+W67+X67+Y67+Z67+AA67+AB67,0)</f>
        <v>7294610</v>
      </c>
      <c r="AD67" s="8">
        <v>492014</v>
      </c>
      <c r="AE67" s="8"/>
      <c r="AF67" s="8">
        <v>46858</v>
      </c>
      <c r="AG67" s="8">
        <v>0</v>
      </c>
      <c r="AH67" s="8">
        <v>0</v>
      </c>
      <c r="AI67" s="8">
        <f>ROUND(SUM(AD67:AH67),0)</f>
        <v>538872</v>
      </c>
      <c r="AJ67" s="8">
        <f>AC67-AI67</f>
        <v>6755738</v>
      </c>
      <c r="AK67" s="9">
        <v>0</v>
      </c>
      <c r="AL67" s="10">
        <f>H67/26*AK67</f>
        <v>0</v>
      </c>
      <c r="AM67" s="10">
        <f>AJ67+AL67</f>
        <v>6755738</v>
      </c>
      <c r="AN67" s="10">
        <v>0</v>
      </c>
      <c r="AO67" s="10">
        <f>AM67-IF(AN67&gt;0,AN67,0)</f>
        <v>6755738</v>
      </c>
      <c r="AP67" s="6"/>
      <c r="AQ67" s="5" t="s">
        <v>269</v>
      </c>
    </row>
    <row r="68" spans="1:43" x14ac:dyDescent="0.25">
      <c r="A68" s="6">
        <v>61</v>
      </c>
      <c r="B68" s="6" t="s">
        <v>270</v>
      </c>
      <c r="C68" s="6" t="s">
        <v>271</v>
      </c>
      <c r="D68" s="6" t="s">
        <v>52</v>
      </c>
      <c r="E68" s="6" t="s">
        <v>261</v>
      </c>
      <c r="F68" s="6" t="s">
        <v>265</v>
      </c>
      <c r="G68" s="7">
        <v>40664</v>
      </c>
      <c r="H68" s="8">
        <v>4553457.9999944</v>
      </c>
      <c r="I68" s="9">
        <v>24</v>
      </c>
      <c r="J68" s="8">
        <v>4500000</v>
      </c>
      <c r="K68" s="8">
        <f>J68/26*I68</f>
        <v>4153846.1538461535</v>
      </c>
      <c r="L68" s="6">
        <v>0</v>
      </c>
      <c r="M68" s="8">
        <f>J68/26*L68</f>
        <v>0</v>
      </c>
      <c r="N68" s="6">
        <v>1</v>
      </c>
      <c r="O68" s="8">
        <f>J68/26*N68</f>
        <v>173076.92307692306</v>
      </c>
      <c r="P68" s="6">
        <v>1</v>
      </c>
      <c r="Q68" s="8">
        <f>J68/26*P68</f>
        <v>173076.92307692306</v>
      </c>
      <c r="R68" s="6">
        <v>25</v>
      </c>
      <c r="S68" s="8">
        <f>(J68/208)*R68*1.5</f>
        <v>811298.07692307699</v>
      </c>
      <c r="T68" s="6">
        <v>0</v>
      </c>
      <c r="U68" s="8">
        <f>(J68/208)*T68*2</f>
        <v>0</v>
      </c>
      <c r="V68" s="6">
        <v>14</v>
      </c>
      <c r="W68" s="8">
        <v>300000</v>
      </c>
      <c r="X68" s="8">
        <v>276923</v>
      </c>
      <c r="Y68" s="8">
        <v>192308</v>
      </c>
      <c r="Z68" s="8"/>
      <c r="AA68" s="8">
        <v>32837</v>
      </c>
      <c r="AB68" s="8">
        <v>300000</v>
      </c>
      <c r="AC68" s="8">
        <f>ROUND(K68+M68+O68+Q68+S68+U68+W68+X68+Y68+Z68+AA68+AB68,0)</f>
        <v>6413366</v>
      </c>
      <c r="AD68" s="8">
        <v>478114</v>
      </c>
      <c r="AE68" s="8"/>
      <c r="AF68" s="8">
        <v>45535</v>
      </c>
      <c r="AG68" s="8">
        <v>0</v>
      </c>
      <c r="AH68" s="8">
        <v>0</v>
      </c>
      <c r="AI68" s="8">
        <f>ROUND(SUM(AD68:AH68),0)</f>
        <v>523649</v>
      </c>
      <c r="AJ68" s="8">
        <f>AC68-AI68</f>
        <v>5889717</v>
      </c>
      <c r="AK68" s="9">
        <v>0</v>
      </c>
      <c r="AL68" s="10">
        <f>H68/26*AK68</f>
        <v>0</v>
      </c>
      <c r="AM68" s="10">
        <f>AJ68+AL68</f>
        <v>5889717</v>
      </c>
      <c r="AN68" s="10">
        <v>0</v>
      </c>
      <c r="AO68" s="10">
        <f>AM68-IF(AN68&gt;0,AN68,0)</f>
        <v>5889717</v>
      </c>
      <c r="AP68" s="6"/>
      <c r="AQ68" s="5" t="s">
        <v>272</v>
      </c>
    </row>
    <row r="69" spans="1:43" x14ac:dyDescent="0.25">
      <c r="A69" s="6">
        <v>62</v>
      </c>
      <c r="B69" s="6" t="s">
        <v>273</v>
      </c>
      <c r="C69" s="6" t="s">
        <v>274</v>
      </c>
      <c r="D69" s="6" t="s">
        <v>46</v>
      </c>
      <c r="E69" s="6" t="s">
        <v>261</v>
      </c>
      <c r="F69" s="6" t="s">
        <v>265</v>
      </c>
      <c r="G69" s="7">
        <v>41898</v>
      </c>
      <c r="H69" s="8">
        <v>4553457.9999944</v>
      </c>
      <c r="I69" s="9">
        <v>24</v>
      </c>
      <c r="J69" s="8">
        <v>5500000</v>
      </c>
      <c r="K69" s="8">
        <f>J69/26*I69</f>
        <v>5076923.076923077</v>
      </c>
      <c r="L69" s="6">
        <v>0</v>
      </c>
      <c r="M69" s="8">
        <f>J69/26*L69</f>
        <v>0</v>
      </c>
      <c r="N69" s="6">
        <v>1</v>
      </c>
      <c r="O69" s="8">
        <f>J69/26*N69</f>
        <v>211538.46153846153</v>
      </c>
      <c r="P69" s="6">
        <v>1</v>
      </c>
      <c r="Q69" s="8">
        <f>J69/26*P69</f>
        <v>211538.46153846153</v>
      </c>
      <c r="R69" s="6">
        <v>25</v>
      </c>
      <c r="S69" s="8">
        <f>(J69/208)*R69*1.5</f>
        <v>991586.53846153838</v>
      </c>
      <c r="T69" s="6">
        <v>0</v>
      </c>
      <c r="U69" s="8">
        <f>(J69/208)*T69*2</f>
        <v>0</v>
      </c>
      <c r="V69" s="6">
        <v>14</v>
      </c>
      <c r="W69" s="8">
        <v>300000</v>
      </c>
      <c r="X69" s="8">
        <v>276923</v>
      </c>
      <c r="Y69" s="8">
        <v>192308</v>
      </c>
      <c r="Z69" s="8"/>
      <c r="AA69" s="8"/>
      <c r="AB69" s="8">
        <v>0</v>
      </c>
      <c r="AC69" s="8">
        <f>ROUND(K69+M69+O69+Q69+S69+U69+W69+X69+Y69+Z69+AA69+AB69,0)</f>
        <v>7260818</v>
      </c>
      <c r="AD69" s="8">
        <v>478114</v>
      </c>
      <c r="AE69" s="8"/>
      <c r="AF69" s="8">
        <v>45535</v>
      </c>
      <c r="AG69" s="8">
        <v>0</v>
      </c>
      <c r="AH69" s="8">
        <v>0</v>
      </c>
      <c r="AI69" s="8">
        <f>ROUND(SUM(AD69:AH69),0)</f>
        <v>523649</v>
      </c>
      <c r="AJ69" s="8">
        <f>AC69-AI69</f>
        <v>6737169</v>
      </c>
      <c r="AK69" s="9">
        <v>0</v>
      </c>
      <c r="AL69" s="10">
        <f>H69/26*AK69</f>
        <v>0</v>
      </c>
      <c r="AM69" s="10">
        <f>AJ69+AL69</f>
        <v>6737169</v>
      </c>
      <c r="AN69" s="10">
        <v>0</v>
      </c>
      <c r="AO69" s="10">
        <f>AM69-IF(AN69&gt;0,AN69,0)</f>
        <v>6737169</v>
      </c>
      <c r="AP69" s="6"/>
      <c r="AQ69" s="5" t="s">
        <v>275</v>
      </c>
    </row>
    <row r="70" spans="1:43" x14ac:dyDescent="0.25">
      <c r="A70" s="6">
        <v>63</v>
      </c>
      <c r="B70" s="6" t="s">
        <v>276</v>
      </c>
      <c r="C70" s="6" t="s">
        <v>277</v>
      </c>
      <c r="D70" s="6" t="s">
        <v>52</v>
      </c>
      <c r="E70" s="6" t="s">
        <v>261</v>
      </c>
      <c r="F70" s="6" t="s">
        <v>265</v>
      </c>
      <c r="G70" s="7">
        <v>42219</v>
      </c>
      <c r="H70" s="8">
        <v>4553457.9999944</v>
      </c>
      <c r="I70" s="9">
        <v>24</v>
      </c>
      <c r="J70" s="8">
        <v>5000000</v>
      </c>
      <c r="K70" s="8">
        <f>J70/26*I70</f>
        <v>4615384.615384616</v>
      </c>
      <c r="L70" s="6">
        <v>0</v>
      </c>
      <c r="M70" s="8">
        <f>J70/26*L70</f>
        <v>0</v>
      </c>
      <c r="N70" s="6">
        <v>1</v>
      </c>
      <c r="O70" s="8">
        <f>J70/26*N70</f>
        <v>192307.69230769231</v>
      </c>
      <c r="P70" s="6">
        <v>1</v>
      </c>
      <c r="Q70" s="8">
        <f>J70/26*P70</f>
        <v>192307.69230769231</v>
      </c>
      <c r="R70" s="6">
        <v>25</v>
      </c>
      <c r="S70" s="8">
        <f>(J70/208)*R70*1.5</f>
        <v>901442.30769230775</v>
      </c>
      <c r="T70" s="6">
        <v>0</v>
      </c>
      <c r="U70" s="8">
        <f>(J70/208)*T70*2</f>
        <v>0</v>
      </c>
      <c r="V70" s="6">
        <v>14</v>
      </c>
      <c r="W70" s="8">
        <v>300000</v>
      </c>
      <c r="X70" s="8">
        <v>276923</v>
      </c>
      <c r="Y70" s="8">
        <v>192308</v>
      </c>
      <c r="Z70" s="8"/>
      <c r="AA70" s="8">
        <v>32837</v>
      </c>
      <c r="AB70" s="8">
        <v>300000</v>
      </c>
      <c r="AC70" s="8">
        <f>ROUND(K70+M70+O70+Q70+S70+U70+W70+X70+Y70+Z70+AA70+AB70,0)</f>
        <v>7003510</v>
      </c>
      <c r="AD70" s="8">
        <v>478114</v>
      </c>
      <c r="AE70" s="8"/>
      <c r="AF70" s="8">
        <v>45535</v>
      </c>
      <c r="AG70" s="8">
        <v>0</v>
      </c>
      <c r="AH70" s="8">
        <v>0</v>
      </c>
      <c r="AI70" s="8">
        <f>ROUND(SUM(AD70:AH70),0)</f>
        <v>523649</v>
      </c>
      <c r="AJ70" s="8">
        <f>AC70-AI70</f>
        <v>6479861</v>
      </c>
      <c r="AK70" s="9">
        <v>0</v>
      </c>
      <c r="AL70" s="10">
        <f>H70/26*AK70</f>
        <v>0</v>
      </c>
      <c r="AM70" s="10">
        <f>AJ70+AL70</f>
        <v>6479861</v>
      </c>
      <c r="AN70" s="10">
        <v>0</v>
      </c>
      <c r="AO70" s="10">
        <f>AM70-IF(AN70&gt;0,AN70,0)</f>
        <v>6479861</v>
      </c>
      <c r="AP70" s="6"/>
      <c r="AQ70" s="5" t="s">
        <v>278</v>
      </c>
    </row>
    <row r="71" spans="1:43" x14ac:dyDescent="0.25">
      <c r="A71" s="6">
        <v>64</v>
      </c>
      <c r="B71" s="6" t="s">
        <v>279</v>
      </c>
      <c r="C71" s="6" t="s">
        <v>280</v>
      </c>
      <c r="D71" s="6" t="s">
        <v>52</v>
      </c>
      <c r="E71" s="6" t="s">
        <v>261</v>
      </c>
      <c r="F71" s="6" t="s">
        <v>265</v>
      </c>
      <c r="G71" s="7">
        <v>44300</v>
      </c>
      <c r="H71" s="8">
        <v>4553457.9999944</v>
      </c>
      <c r="I71" s="9">
        <v>23</v>
      </c>
      <c r="J71" s="8">
        <v>5000000</v>
      </c>
      <c r="K71" s="8">
        <f>J71/26*I71</f>
        <v>4423076.923076923</v>
      </c>
      <c r="L71" s="6">
        <v>1</v>
      </c>
      <c r="M71" s="8">
        <f>J71/26*L71</f>
        <v>192307.69230769231</v>
      </c>
      <c r="N71" s="6">
        <v>1</v>
      </c>
      <c r="O71" s="8">
        <f>J71/26*N71</f>
        <v>192307.69230769231</v>
      </c>
      <c r="P71" s="6">
        <v>1</v>
      </c>
      <c r="Q71" s="8">
        <f>J71/26*P71</f>
        <v>192307.69230769231</v>
      </c>
      <c r="R71" s="6">
        <v>25</v>
      </c>
      <c r="S71" s="8">
        <f>(J71/208)*R71*1.5</f>
        <v>901442.30769230775</v>
      </c>
      <c r="T71" s="6">
        <v>0</v>
      </c>
      <c r="U71" s="8">
        <f>(J71/208)*T71*2</f>
        <v>0</v>
      </c>
      <c r="V71" s="6">
        <v>14</v>
      </c>
      <c r="W71" s="8">
        <v>300000</v>
      </c>
      <c r="X71" s="8">
        <v>0</v>
      </c>
      <c r="Y71" s="8">
        <v>184615</v>
      </c>
      <c r="Z71" s="8"/>
      <c r="AA71" s="8">
        <v>32837</v>
      </c>
      <c r="AB71" s="8">
        <v>500000</v>
      </c>
      <c r="AC71" s="8">
        <f>ROUND(K71+M71+O71+Q71+S71+U71+W71+X71+Y71+Z71+AA71+AB71,0)</f>
        <v>6918894</v>
      </c>
      <c r="AD71" s="8">
        <v>478114</v>
      </c>
      <c r="AE71" s="8"/>
      <c r="AF71" s="8">
        <v>45535</v>
      </c>
      <c r="AG71" s="8">
        <v>0</v>
      </c>
      <c r="AH71" s="8">
        <v>0</v>
      </c>
      <c r="AI71" s="8">
        <f>ROUND(SUM(AD71:AH71),0)</f>
        <v>523649</v>
      </c>
      <c r="AJ71" s="8">
        <f>AC71-AI71</f>
        <v>6395245</v>
      </c>
      <c r="AK71" s="9">
        <v>0</v>
      </c>
      <c r="AL71" s="10">
        <f>H71/26*AK71</f>
        <v>0</v>
      </c>
      <c r="AM71" s="10">
        <f>AJ71+AL71</f>
        <v>6395245</v>
      </c>
      <c r="AN71" s="10">
        <f>AM71</f>
        <v>6395245</v>
      </c>
      <c r="AO71" s="10">
        <v>0</v>
      </c>
      <c r="AP71" s="6"/>
      <c r="AQ71" s="5" t="s">
        <v>281</v>
      </c>
    </row>
    <row r="72" spans="1:43" x14ac:dyDescent="0.25">
      <c r="A72" s="6">
        <v>65</v>
      </c>
      <c r="B72" s="6" t="s">
        <v>282</v>
      </c>
      <c r="C72" s="6" t="s">
        <v>283</v>
      </c>
      <c r="D72" s="6" t="s">
        <v>46</v>
      </c>
      <c r="E72" s="6" t="s">
        <v>284</v>
      </c>
      <c r="F72" s="6" t="s">
        <v>285</v>
      </c>
      <c r="G72" s="7">
        <v>43977</v>
      </c>
      <c r="H72" s="8">
        <v>4404120</v>
      </c>
      <c r="I72" s="9">
        <v>20.5</v>
      </c>
      <c r="J72" s="8">
        <v>5000000</v>
      </c>
      <c r="K72" s="8">
        <f>J72/26*I72</f>
        <v>3942307.6923076925</v>
      </c>
      <c r="L72" s="6">
        <v>1</v>
      </c>
      <c r="M72" s="8">
        <f>J72/26*L72</f>
        <v>192307.69230769231</v>
      </c>
      <c r="N72" s="6">
        <v>1</v>
      </c>
      <c r="O72" s="8">
        <f>J72/26*N72</f>
        <v>192307.69230769231</v>
      </c>
      <c r="P72" s="6">
        <v>2.5</v>
      </c>
      <c r="Q72" s="8">
        <f>J72/26*P72</f>
        <v>480769.23076923075</v>
      </c>
      <c r="R72" s="6">
        <v>21</v>
      </c>
      <c r="S72" s="8">
        <f>(J72/208)*R72*1.5</f>
        <v>757211.5384615385</v>
      </c>
      <c r="T72" s="6">
        <v>0</v>
      </c>
      <c r="U72" s="8">
        <f>(J72/208)*T72*2</f>
        <v>0</v>
      </c>
      <c r="V72" s="6">
        <v>7</v>
      </c>
      <c r="W72" s="8">
        <v>120000</v>
      </c>
      <c r="X72" s="8">
        <v>39423</v>
      </c>
      <c r="Y72" s="8">
        <v>176923</v>
      </c>
      <c r="Z72" s="8"/>
      <c r="AA72" s="8"/>
      <c r="AB72" s="8">
        <v>0</v>
      </c>
      <c r="AC72" s="8">
        <f>ROUND(K72+M72+O72+Q72+S72+U72+W72+X72+Y72+Z72+AA72+AB72,0)</f>
        <v>5901250</v>
      </c>
      <c r="AD72" s="8">
        <v>462433</v>
      </c>
      <c r="AE72" s="8"/>
      <c r="AF72" s="8">
        <v>44041</v>
      </c>
      <c r="AG72" s="8">
        <v>0</v>
      </c>
      <c r="AH72" s="8">
        <v>0</v>
      </c>
      <c r="AI72" s="8">
        <f>ROUND(SUM(AD72:AH72),0)</f>
        <v>506474</v>
      </c>
      <c r="AJ72" s="8">
        <f>AC72-AI72</f>
        <v>5394776</v>
      </c>
      <c r="AK72" s="9">
        <v>0</v>
      </c>
      <c r="AL72" s="10">
        <f>H72/26*AK72</f>
        <v>0</v>
      </c>
      <c r="AM72" s="10">
        <f>AJ72+AL72</f>
        <v>5394776</v>
      </c>
      <c r="AN72" s="10">
        <f>AM72</f>
        <v>5394776</v>
      </c>
      <c r="AO72" s="10">
        <v>0</v>
      </c>
      <c r="AP72" s="6"/>
      <c r="AQ72" s="5" t="s">
        <v>286</v>
      </c>
    </row>
    <row r="73" spans="1:43" x14ac:dyDescent="0.25">
      <c r="A73" s="6">
        <v>66</v>
      </c>
      <c r="B73" s="6" t="s">
        <v>287</v>
      </c>
      <c r="C73" s="6" t="s">
        <v>288</v>
      </c>
      <c r="D73" s="6" t="s">
        <v>52</v>
      </c>
      <c r="E73" s="6" t="s">
        <v>284</v>
      </c>
      <c r="F73" s="6" t="s">
        <v>289</v>
      </c>
      <c r="G73" s="7">
        <v>42583</v>
      </c>
      <c r="H73" s="8">
        <v>4404120</v>
      </c>
      <c r="I73" s="9">
        <v>24</v>
      </c>
      <c r="J73" s="8">
        <v>4404120</v>
      </c>
      <c r="K73" s="8">
        <f>J73/26*I73</f>
        <v>4065341.538461539</v>
      </c>
      <c r="L73" s="6">
        <v>0</v>
      </c>
      <c r="M73" s="8">
        <f>J73/26*L73</f>
        <v>0</v>
      </c>
      <c r="N73" s="6">
        <v>1</v>
      </c>
      <c r="O73" s="8">
        <f>J73/26*N73</f>
        <v>169389.23076923078</v>
      </c>
      <c r="P73" s="6">
        <v>1</v>
      </c>
      <c r="Q73" s="8">
        <f>J73/26*P73</f>
        <v>169389.23076923078</v>
      </c>
      <c r="R73" s="6">
        <v>25</v>
      </c>
      <c r="S73" s="8">
        <f>(J73/208)*R73*1.5</f>
        <v>794012.01923076937</v>
      </c>
      <c r="T73" s="6">
        <v>0</v>
      </c>
      <c r="U73" s="8">
        <f>(J73/208)*T73*2</f>
        <v>0</v>
      </c>
      <c r="V73" s="6">
        <v>14</v>
      </c>
      <c r="W73" s="8">
        <v>300000</v>
      </c>
      <c r="X73" s="8">
        <v>184615</v>
      </c>
      <c r="Y73" s="8">
        <v>192308</v>
      </c>
      <c r="Z73" s="8">
        <v>50000</v>
      </c>
      <c r="AA73" s="8">
        <v>31760</v>
      </c>
      <c r="AB73" s="8">
        <v>300000</v>
      </c>
      <c r="AC73" s="8">
        <f>ROUND(K73+M73+O73+Q73+S73+U73+W73+X73+Y73+Z73+AA73+AB73,0)</f>
        <v>6256815</v>
      </c>
      <c r="AD73" s="8">
        <v>462433</v>
      </c>
      <c r="AE73" s="8"/>
      <c r="AF73" s="8">
        <v>44041</v>
      </c>
      <c r="AG73" s="8">
        <v>0</v>
      </c>
      <c r="AH73" s="8">
        <v>0</v>
      </c>
      <c r="AI73" s="8">
        <f>ROUND(SUM(AD73:AH73),0)</f>
        <v>506474</v>
      </c>
      <c r="AJ73" s="8">
        <f>AC73-AI73</f>
        <v>5750341</v>
      </c>
      <c r="AK73" s="9">
        <v>0</v>
      </c>
      <c r="AL73" s="10">
        <f>H73/26*AK73</f>
        <v>0</v>
      </c>
      <c r="AM73" s="10">
        <f>AJ73+AL73</f>
        <v>5750341</v>
      </c>
      <c r="AN73" s="10">
        <v>0</v>
      </c>
      <c r="AO73" s="10">
        <f>AM73-IF(AN73&gt;0,AN73,0)</f>
        <v>5750341</v>
      </c>
      <c r="AP73" s="6"/>
      <c r="AQ73" s="5" t="s">
        <v>290</v>
      </c>
    </row>
    <row r="74" spans="1:43" x14ac:dyDescent="0.25">
      <c r="A74" s="6">
        <v>67</v>
      </c>
      <c r="B74" s="6" t="s">
        <v>291</v>
      </c>
      <c r="C74" s="6" t="s">
        <v>292</v>
      </c>
      <c r="D74" s="6" t="s">
        <v>46</v>
      </c>
      <c r="E74" s="6" t="s">
        <v>293</v>
      </c>
      <c r="F74" s="6" t="s">
        <v>294</v>
      </c>
      <c r="G74" s="7">
        <v>40210</v>
      </c>
      <c r="H74" s="8">
        <v>4404120</v>
      </c>
      <c r="I74" s="9">
        <v>23.5</v>
      </c>
      <c r="J74" s="8">
        <v>5000000</v>
      </c>
      <c r="K74" s="8">
        <f>J74/26*I74</f>
        <v>4519230.769230769</v>
      </c>
      <c r="L74" s="6">
        <v>0.5</v>
      </c>
      <c r="M74" s="8">
        <f>J74/26*L74</f>
        <v>96153.846153846156</v>
      </c>
      <c r="N74" s="6">
        <v>1</v>
      </c>
      <c r="O74" s="8">
        <f>J74/26*N74</f>
        <v>192307.69230769231</v>
      </c>
      <c r="P74" s="6">
        <v>1</v>
      </c>
      <c r="Q74" s="8">
        <f>J74/26*P74</f>
        <v>192307.69230769231</v>
      </c>
      <c r="R74" s="6">
        <v>25</v>
      </c>
      <c r="S74" s="8">
        <f>(J74/208)*R74*1.5</f>
        <v>901442.30769230775</v>
      </c>
      <c r="T74" s="6">
        <v>0</v>
      </c>
      <c r="U74" s="8">
        <f>(J74/208)*T74*2</f>
        <v>0</v>
      </c>
      <c r="V74" s="6">
        <v>14</v>
      </c>
      <c r="W74" s="8">
        <v>300000</v>
      </c>
      <c r="X74" s="8">
        <v>271154</v>
      </c>
      <c r="Y74" s="8">
        <v>188462</v>
      </c>
      <c r="Z74" s="8"/>
      <c r="AA74" s="8"/>
      <c r="AB74" s="8">
        <v>0</v>
      </c>
      <c r="AC74" s="8">
        <f>ROUND(K74+M74+O74+Q74+S74+U74+W74+X74+Y74+Z74+AA74+AB74,0)</f>
        <v>6661058</v>
      </c>
      <c r="AD74" s="8">
        <v>462433</v>
      </c>
      <c r="AE74" s="8"/>
      <c r="AF74" s="8">
        <v>44041</v>
      </c>
      <c r="AG74" s="8">
        <v>0</v>
      </c>
      <c r="AH74" s="8">
        <v>0</v>
      </c>
      <c r="AI74" s="8">
        <f>ROUND(SUM(AD74:AH74),0)</f>
        <v>506474</v>
      </c>
      <c r="AJ74" s="8">
        <f>AC74-AI74</f>
        <v>6154584</v>
      </c>
      <c r="AK74" s="9">
        <v>0</v>
      </c>
      <c r="AL74" s="10">
        <f>H74/26*AK74</f>
        <v>0</v>
      </c>
      <c r="AM74" s="10">
        <f>AJ74+AL74</f>
        <v>6154584</v>
      </c>
      <c r="AN74" s="10">
        <v>0</v>
      </c>
      <c r="AO74" s="10">
        <f>AM74-IF(AN74&gt;0,AN74,0)</f>
        <v>6154584</v>
      </c>
      <c r="AP74" s="6"/>
      <c r="AQ74" s="5" t="s">
        <v>295</v>
      </c>
    </row>
    <row r="75" spans="1:43" x14ac:dyDescent="0.25">
      <c r="A75" s="6">
        <v>68</v>
      </c>
      <c r="B75" s="6" t="s">
        <v>296</v>
      </c>
      <c r="C75" s="6" t="s">
        <v>297</v>
      </c>
      <c r="D75" s="6" t="s">
        <v>52</v>
      </c>
      <c r="E75" s="6" t="s">
        <v>293</v>
      </c>
      <c r="F75" s="6" t="s">
        <v>298</v>
      </c>
      <c r="G75" s="7">
        <v>41607</v>
      </c>
      <c r="H75" s="8">
        <v>4722849.9999793004</v>
      </c>
      <c r="I75" s="9">
        <v>24</v>
      </c>
      <c r="J75" s="8">
        <v>9000000</v>
      </c>
      <c r="K75" s="8">
        <f>J75/26*I75</f>
        <v>8307692.307692307</v>
      </c>
      <c r="L75" s="6">
        <v>0</v>
      </c>
      <c r="M75" s="8">
        <f>J75/26*L75</f>
        <v>0</v>
      </c>
      <c r="N75" s="6">
        <v>1</v>
      </c>
      <c r="O75" s="8">
        <f>J75/26*N75</f>
        <v>346153.84615384613</v>
      </c>
      <c r="P75" s="6">
        <v>1</v>
      </c>
      <c r="Q75" s="8">
        <f>J75/26*P75</f>
        <v>346153.84615384613</v>
      </c>
      <c r="R75" s="6">
        <v>0</v>
      </c>
      <c r="S75" s="8">
        <f>(J75/208)*R75*1.5</f>
        <v>0</v>
      </c>
      <c r="T75" s="6">
        <v>0</v>
      </c>
      <c r="U75" s="8">
        <f>(J75/208)*T75*2</f>
        <v>0</v>
      </c>
      <c r="V75" s="6">
        <v>14</v>
      </c>
      <c r="W75" s="8">
        <v>300000</v>
      </c>
      <c r="X75" s="8">
        <v>276923</v>
      </c>
      <c r="Y75" s="8">
        <v>192308</v>
      </c>
      <c r="Z75" s="8"/>
      <c r="AA75" s="8">
        <v>34059</v>
      </c>
      <c r="AB75" s="8">
        <v>0</v>
      </c>
      <c r="AC75" s="8">
        <f>ROUND(K75+M75+O75+Q75+S75+U75+W75+X75+Y75+Z75+AA75+AB75,0)</f>
        <v>9803290</v>
      </c>
      <c r="AD75" s="8">
        <v>495899</v>
      </c>
      <c r="AE75" s="8"/>
      <c r="AF75" s="8">
        <v>47228</v>
      </c>
      <c r="AG75" s="8">
        <v>0</v>
      </c>
      <c r="AH75" s="8">
        <v>0</v>
      </c>
      <c r="AI75" s="8">
        <f>ROUND(SUM(AD75:AH75),0)</f>
        <v>543127</v>
      </c>
      <c r="AJ75" s="8">
        <f>AC75-AI75</f>
        <v>9260163</v>
      </c>
      <c r="AK75" s="9">
        <v>0</v>
      </c>
      <c r="AL75" s="10">
        <f>H75/26*AK75</f>
        <v>0</v>
      </c>
      <c r="AM75" s="10">
        <f>AJ75+AL75</f>
        <v>9260163</v>
      </c>
      <c r="AN75" s="10">
        <v>0</v>
      </c>
      <c r="AO75" s="10">
        <f>AM75-IF(AN75&gt;0,AN75,0)</f>
        <v>9260163</v>
      </c>
      <c r="AP75" s="6"/>
      <c r="AQ75" s="5" t="s">
        <v>299</v>
      </c>
    </row>
    <row r="76" spans="1:43" x14ac:dyDescent="0.25">
      <c r="A76" s="6">
        <v>69</v>
      </c>
      <c r="B76" s="6" t="s">
        <v>300</v>
      </c>
      <c r="C76" s="6" t="s">
        <v>301</v>
      </c>
      <c r="D76" s="6" t="s">
        <v>52</v>
      </c>
      <c r="E76" s="6" t="s">
        <v>293</v>
      </c>
      <c r="F76" s="6" t="s">
        <v>302</v>
      </c>
      <c r="G76" s="7">
        <v>41680</v>
      </c>
      <c r="H76" s="8">
        <v>5729167</v>
      </c>
      <c r="I76" s="9">
        <v>24</v>
      </c>
      <c r="J76" s="8">
        <v>9000000</v>
      </c>
      <c r="K76" s="8">
        <f>J76/26*I76</f>
        <v>8307692.307692307</v>
      </c>
      <c r="L76" s="6">
        <v>0</v>
      </c>
      <c r="M76" s="8">
        <f>J76/26*L76</f>
        <v>0</v>
      </c>
      <c r="N76" s="6">
        <v>1</v>
      </c>
      <c r="O76" s="8">
        <f>J76/26*N76</f>
        <v>346153.84615384613</v>
      </c>
      <c r="P76" s="6">
        <v>1</v>
      </c>
      <c r="Q76" s="8">
        <f>J76/26*P76</f>
        <v>346153.84615384613</v>
      </c>
      <c r="R76" s="6">
        <v>0</v>
      </c>
      <c r="S76" s="8">
        <f>(J76/208)*R76*1.5</f>
        <v>0</v>
      </c>
      <c r="T76" s="6">
        <v>0</v>
      </c>
      <c r="U76" s="8">
        <f>(J76/208)*T76*2</f>
        <v>0</v>
      </c>
      <c r="V76" s="6">
        <v>14</v>
      </c>
      <c r="W76" s="8">
        <v>300000</v>
      </c>
      <c r="X76" s="8">
        <v>276923</v>
      </c>
      <c r="Y76" s="8">
        <v>192308</v>
      </c>
      <c r="Z76" s="8"/>
      <c r="AA76" s="8">
        <v>41316</v>
      </c>
      <c r="AB76" s="8">
        <v>0</v>
      </c>
      <c r="AC76" s="8">
        <f>ROUND(K76+M76+O76+Q76+S76+U76+W76+X76+Y76+Z76+AA76+AB76,0)</f>
        <v>9810547</v>
      </c>
      <c r="AD76" s="8">
        <v>601563</v>
      </c>
      <c r="AE76" s="8"/>
      <c r="AF76" s="8">
        <v>57292</v>
      </c>
      <c r="AG76" s="8">
        <v>0</v>
      </c>
      <c r="AH76" s="8">
        <v>0</v>
      </c>
      <c r="AI76" s="8">
        <f>ROUND(SUM(AD76:AH76),0)</f>
        <v>658855</v>
      </c>
      <c r="AJ76" s="8">
        <f>AC76-AI76</f>
        <v>9151692</v>
      </c>
      <c r="AK76" s="9">
        <v>0</v>
      </c>
      <c r="AL76" s="10">
        <f>H76/26*AK76</f>
        <v>0</v>
      </c>
      <c r="AM76" s="10">
        <f>AJ76+AL76</f>
        <v>9151692</v>
      </c>
      <c r="AN76" s="10">
        <v>0</v>
      </c>
      <c r="AO76" s="10">
        <f>AM76-IF(AN76&gt;0,AN76,0)</f>
        <v>9151692</v>
      </c>
      <c r="AP76" s="6"/>
      <c r="AQ76" s="5" t="s">
        <v>303</v>
      </c>
    </row>
    <row r="77" spans="1:43" x14ac:dyDescent="0.25">
      <c r="A77" s="6">
        <v>70</v>
      </c>
      <c r="B77" s="6" t="s">
        <v>304</v>
      </c>
      <c r="C77" s="6" t="s">
        <v>305</v>
      </c>
      <c r="D77" s="6" t="s">
        <v>52</v>
      </c>
      <c r="E77" s="6" t="s">
        <v>293</v>
      </c>
      <c r="F77" s="6" t="s">
        <v>306</v>
      </c>
      <c r="G77" s="7">
        <v>42948</v>
      </c>
      <c r="H77" s="8">
        <v>4722849.9999903999</v>
      </c>
      <c r="I77" s="9">
        <v>23.5</v>
      </c>
      <c r="J77" s="8">
        <v>7000000</v>
      </c>
      <c r="K77" s="8">
        <f>J77/26*I77</f>
        <v>6326923.076923077</v>
      </c>
      <c r="L77" s="6">
        <v>0.5</v>
      </c>
      <c r="M77" s="8">
        <f>J77/26*L77</f>
        <v>134615.38461538462</v>
      </c>
      <c r="N77" s="6">
        <v>1</v>
      </c>
      <c r="O77" s="8">
        <f>J77/26*N77</f>
        <v>269230.76923076925</v>
      </c>
      <c r="P77" s="6">
        <v>1</v>
      </c>
      <c r="Q77" s="8">
        <f>J77/26*P77</f>
        <v>269230.76923076925</v>
      </c>
      <c r="R77" s="6">
        <v>25</v>
      </c>
      <c r="S77" s="8">
        <f>(J77/208)*R77*1.5</f>
        <v>1262019.2307692308</v>
      </c>
      <c r="T77" s="6">
        <v>0</v>
      </c>
      <c r="U77" s="8">
        <f>(J77/208)*T77*2</f>
        <v>0</v>
      </c>
      <c r="V77" s="6">
        <v>14</v>
      </c>
      <c r="W77" s="8">
        <v>300000</v>
      </c>
      <c r="X77" s="8">
        <v>135577</v>
      </c>
      <c r="Y77" s="8">
        <v>188462</v>
      </c>
      <c r="Z77" s="8">
        <v>50000</v>
      </c>
      <c r="AA77" s="8">
        <v>34059</v>
      </c>
      <c r="AB77" s="8">
        <v>2000000</v>
      </c>
      <c r="AC77" s="8">
        <f>ROUND(K77+M77+O77+Q77+S77+U77+W77+X77+Y77+Z77+AA77+AB77,0)</f>
        <v>10970117</v>
      </c>
      <c r="AD77" s="8">
        <v>495899</v>
      </c>
      <c r="AE77" s="8"/>
      <c r="AF77" s="8">
        <v>47228</v>
      </c>
      <c r="AG77" s="8">
        <v>0</v>
      </c>
      <c r="AH77" s="8">
        <v>0</v>
      </c>
      <c r="AI77" s="8">
        <f>ROUND(SUM(AD77:AH77),0)</f>
        <v>543127</v>
      </c>
      <c r="AJ77" s="8">
        <f>AC77-AI77</f>
        <v>10426990</v>
      </c>
      <c r="AK77" s="9">
        <v>0</v>
      </c>
      <c r="AL77" s="10">
        <f>H77/26*AK77</f>
        <v>0</v>
      </c>
      <c r="AM77" s="10">
        <f>AJ77+AL77</f>
        <v>10426990</v>
      </c>
      <c r="AN77" s="10">
        <v>0</v>
      </c>
      <c r="AO77" s="10">
        <f>AM77-IF(AN77&gt;0,AN77,0)</f>
        <v>10426990</v>
      </c>
      <c r="AP77" s="6"/>
      <c r="AQ77" s="5" t="s">
        <v>307</v>
      </c>
    </row>
    <row r="78" spans="1:43" x14ac:dyDescent="0.25">
      <c r="A78" s="6">
        <v>71</v>
      </c>
      <c r="B78" s="6" t="s">
        <v>308</v>
      </c>
      <c r="C78" s="6" t="s">
        <v>137</v>
      </c>
      <c r="D78" s="6" t="s">
        <v>52</v>
      </c>
      <c r="E78" s="6" t="s">
        <v>293</v>
      </c>
      <c r="F78" s="6" t="s">
        <v>302</v>
      </c>
      <c r="G78" s="7">
        <v>43265</v>
      </c>
      <c r="H78" s="8">
        <v>4722849.9999805996</v>
      </c>
      <c r="I78" s="9">
        <v>24</v>
      </c>
      <c r="J78" s="8">
        <v>5100000</v>
      </c>
      <c r="K78" s="8">
        <f>J78/26*I78</f>
        <v>4707692.307692308</v>
      </c>
      <c r="L78" s="6">
        <v>0</v>
      </c>
      <c r="M78" s="8">
        <f>J78/26*L78</f>
        <v>0</v>
      </c>
      <c r="N78" s="6">
        <v>1</v>
      </c>
      <c r="O78" s="8">
        <f>J78/26*N78</f>
        <v>196153.84615384616</v>
      </c>
      <c r="P78" s="6">
        <v>1</v>
      </c>
      <c r="Q78" s="8">
        <f>J78/26*P78</f>
        <v>196153.84615384616</v>
      </c>
      <c r="R78" s="6">
        <v>0</v>
      </c>
      <c r="S78" s="8">
        <f>(J78/208)*R78*1.5</f>
        <v>0</v>
      </c>
      <c r="T78" s="6">
        <v>0</v>
      </c>
      <c r="U78" s="8">
        <f>(J78/208)*T78*2</f>
        <v>0</v>
      </c>
      <c r="V78" s="6">
        <v>14</v>
      </c>
      <c r="W78" s="8">
        <v>300000</v>
      </c>
      <c r="X78" s="8">
        <v>92308</v>
      </c>
      <c r="Y78" s="8">
        <v>192308</v>
      </c>
      <c r="Z78" s="8"/>
      <c r="AA78" s="8">
        <v>34059</v>
      </c>
      <c r="AB78" s="8">
        <v>0</v>
      </c>
      <c r="AC78" s="8">
        <f>ROUND(K78+M78+O78+Q78+S78+U78+W78+X78+Y78+Z78+AA78+AB78,0)</f>
        <v>5718675</v>
      </c>
      <c r="AD78" s="8">
        <v>495899</v>
      </c>
      <c r="AE78" s="8"/>
      <c r="AF78" s="8">
        <v>47228</v>
      </c>
      <c r="AG78" s="8">
        <v>0</v>
      </c>
      <c r="AH78" s="8">
        <v>0</v>
      </c>
      <c r="AI78" s="8">
        <f>ROUND(SUM(AD78:AH78),0)</f>
        <v>543127</v>
      </c>
      <c r="AJ78" s="8">
        <f>AC78-AI78</f>
        <v>5175548</v>
      </c>
      <c r="AK78" s="9">
        <v>0</v>
      </c>
      <c r="AL78" s="10">
        <f>H78/26*AK78</f>
        <v>0</v>
      </c>
      <c r="AM78" s="10">
        <f>AJ78+AL78</f>
        <v>5175548</v>
      </c>
      <c r="AN78" s="10">
        <v>0</v>
      </c>
      <c r="AO78" s="10">
        <f>AM78-IF(AN78&gt;0,AN78,0)</f>
        <v>5175548</v>
      </c>
      <c r="AP78" s="6"/>
      <c r="AQ78" s="5" t="s">
        <v>309</v>
      </c>
    </row>
    <row r="79" spans="1:43" x14ac:dyDescent="0.25">
      <c r="A79" s="6">
        <v>72</v>
      </c>
      <c r="B79" s="6" t="s">
        <v>310</v>
      </c>
      <c r="C79" s="6" t="s">
        <v>311</v>
      </c>
      <c r="D79" s="6" t="s">
        <v>46</v>
      </c>
      <c r="E79" s="6" t="s">
        <v>293</v>
      </c>
      <c r="F79" s="6" t="s">
        <v>294</v>
      </c>
      <c r="G79" s="7">
        <v>43320</v>
      </c>
      <c r="H79" s="8">
        <v>4404120</v>
      </c>
      <c r="I79" s="9">
        <v>24</v>
      </c>
      <c r="J79" s="8">
        <v>5000000</v>
      </c>
      <c r="K79" s="8">
        <f>J79/26*I79</f>
        <v>4615384.615384616</v>
      </c>
      <c r="L79" s="6">
        <v>0</v>
      </c>
      <c r="M79" s="8">
        <f>J79/26*L79</f>
        <v>0</v>
      </c>
      <c r="N79" s="6">
        <v>1</v>
      </c>
      <c r="O79" s="8">
        <f>J79/26*N79</f>
        <v>192307.69230769231</v>
      </c>
      <c r="P79" s="6">
        <v>1</v>
      </c>
      <c r="Q79" s="8">
        <f>J79/26*P79</f>
        <v>192307.69230769231</v>
      </c>
      <c r="R79" s="6">
        <v>25</v>
      </c>
      <c r="S79" s="8">
        <f>(J79/208)*R79*1.5</f>
        <v>901442.30769230775</v>
      </c>
      <c r="T79" s="6">
        <v>0</v>
      </c>
      <c r="U79" s="8">
        <f>(J79/208)*T79*2</f>
        <v>0</v>
      </c>
      <c r="V79" s="6">
        <v>14</v>
      </c>
      <c r="W79" s="8">
        <v>300000</v>
      </c>
      <c r="X79" s="8">
        <v>92308</v>
      </c>
      <c r="Y79" s="8">
        <v>192308</v>
      </c>
      <c r="Z79" s="8"/>
      <c r="AA79" s="8"/>
      <c r="AB79" s="8">
        <v>0</v>
      </c>
      <c r="AC79" s="8">
        <f>ROUND(K79+M79+O79+Q79+S79+U79+W79+X79+Y79+Z79+AA79+AB79,0)</f>
        <v>6486058</v>
      </c>
      <c r="AD79" s="8">
        <v>462433</v>
      </c>
      <c r="AE79" s="8"/>
      <c r="AF79" s="8">
        <v>44041</v>
      </c>
      <c r="AG79" s="8">
        <v>0</v>
      </c>
      <c r="AH79" s="8">
        <v>0</v>
      </c>
      <c r="AI79" s="8">
        <f>ROUND(SUM(AD79:AH79),0)</f>
        <v>506474</v>
      </c>
      <c r="AJ79" s="8">
        <f>AC79-AI79</f>
        <v>5979584</v>
      </c>
      <c r="AK79" s="9">
        <v>0</v>
      </c>
      <c r="AL79" s="10">
        <f>H79/26*AK79</f>
        <v>0</v>
      </c>
      <c r="AM79" s="10">
        <f>AJ79+AL79</f>
        <v>5979584</v>
      </c>
      <c r="AN79" s="10">
        <v>0</v>
      </c>
      <c r="AO79" s="10">
        <f>AM79-IF(AN79&gt;0,AN79,0)</f>
        <v>5979584</v>
      </c>
      <c r="AP79" s="6"/>
      <c r="AQ79" s="5" t="s">
        <v>312</v>
      </c>
    </row>
    <row r="80" spans="1:43" x14ac:dyDescent="0.25">
      <c r="A80" s="6">
        <v>73</v>
      </c>
      <c r="B80" s="6" t="s">
        <v>313</v>
      </c>
      <c r="C80" s="6" t="s">
        <v>314</v>
      </c>
      <c r="D80" s="6" t="s">
        <v>46</v>
      </c>
      <c r="E80" s="6" t="s">
        <v>293</v>
      </c>
      <c r="F80" s="6" t="s">
        <v>315</v>
      </c>
      <c r="G80" s="7">
        <v>44158</v>
      </c>
      <c r="H80" s="8">
        <v>6582849.9999695998</v>
      </c>
      <c r="I80" s="9">
        <v>20</v>
      </c>
      <c r="J80" s="8">
        <v>17000000</v>
      </c>
      <c r="K80" s="8">
        <f>J80/26*I80</f>
        <v>13076923.076923078</v>
      </c>
      <c r="L80" s="6">
        <v>2</v>
      </c>
      <c r="M80" s="8">
        <f>J80/26*L80</f>
        <v>1307692.3076923077</v>
      </c>
      <c r="N80" s="6">
        <v>1</v>
      </c>
      <c r="O80" s="8">
        <f>J80/26*N80</f>
        <v>653846.15384615387</v>
      </c>
      <c r="P80" s="6">
        <v>1</v>
      </c>
      <c r="Q80" s="8">
        <f>J80/26*P80</f>
        <v>653846.15384615387</v>
      </c>
      <c r="R80" s="6">
        <v>0</v>
      </c>
      <c r="S80" s="8">
        <f>(J80/208)*R80*1.5</f>
        <v>0</v>
      </c>
      <c r="T80" s="6">
        <v>0</v>
      </c>
      <c r="U80" s="8">
        <f>(J80/208)*T80*2</f>
        <v>0</v>
      </c>
      <c r="V80" s="6"/>
      <c r="W80" s="8">
        <v>0</v>
      </c>
      <c r="X80" s="8"/>
      <c r="Y80" s="8"/>
      <c r="Z80" s="8"/>
      <c r="AA80" s="8"/>
      <c r="AB80" s="8">
        <v>320000</v>
      </c>
      <c r="AC80" s="8">
        <f>ROUND(K80+M80+O80+Q80+S80+U80+W80+X80+Y80+Z80+AA80+AB80,0)</f>
        <v>16012308</v>
      </c>
      <c r="AD80" s="8">
        <v>0</v>
      </c>
      <c r="AE80" s="8"/>
      <c r="AF80" s="8">
        <v>65828</v>
      </c>
      <c r="AG80" s="8">
        <v>0</v>
      </c>
      <c r="AH80" s="8">
        <v>0</v>
      </c>
      <c r="AI80" s="8">
        <f>ROUND(SUM(AD80:AH80),0)</f>
        <v>65828</v>
      </c>
      <c r="AJ80" s="8">
        <f>AC80-AI80</f>
        <v>15946480</v>
      </c>
      <c r="AK80" s="9">
        <v>0</v>
      </c>
      <c r="AL80" s="10">
        <f>H80/26*AK80</f>
        <v>0</v>
      </c>
      <c r="AM80" s="10">
        <f>AJ80+AL80</f>
        <v>15946480</v>
      </c>
      <c r="AN80" s="10">
        <v>0</v>
      </c>
      <c r="AO80" s="10">
        <f>AM80-IF(AN80&gt;0,AN80,0)</f>
        <v>15946480</v>
      </c>
      <c r="AP80" s="6"/>
      <c r="AQ80" s="5" t="s">
        <v>316</v>
      </c>
    </row>
    <row r="81" spans="1:42" x14ac:dyDescent="0.25">
      <c r="A81" s="11" t="s">
        <v>317</v>
      </c>
      <c r="B81" s="11"/>
      <c r="C81" s="11"/>
      <c r="D81" s="11"/>
      <c r="E81" s="11"/>
      <c r="F81" s="11"/>
      <c r="G81" s="12"/>
      <c r="H81" s="13">
        <f>SUM(H8:H80)</f>
        <v>379559938.99934298</v>
      </c>
      <c r="I81" s="14">
        <f>SUM(I8:I80)</f>
        <v>1710.5</v>
      </c>
      <c r="J81" s="13">
        <f>SUM(J8:J80)</f>
        <v>578224840</v>
      </c>
      <c r="K81" s="13">
        <f>SUM(K8:K80)</f>
        <v>520788232.30769241</v>
      </c>
      <c r="L81" s="12">
        <f>SUM(L8:L80)</f>
        <v>18</v>
      </c>
      <c r="M81" s="13">
        <f>SUM(M8:M80)</f>
        <v>5576081.538461539</v>
      </c>
      <c r="N81" s="13">
        <f>SUM(N8:N80)</f>
        <v>72</v>
      </c>
      <c r="O81" s="13">
        <f>SUM(O8:O80)</f>
        <v>21950955.384615377</v>
      </c>
      <c r="P81" s="12">
        <f>SUM(P8:P80)</f>
        <v>73.5</v>
      </c>
      <c r="Q81" s="13">
        <f>SUM(Q8:Q80)</f>
        <v>22220186.153846145</v>
      </c>
      <c r="R81" s="12">
        <f>SUM(R8:R80)</f>
        <v>699.5</v>
      </c>
      <c r="S81" s="13">
        <f>SUM(S8:S80)</f>
        <v>28886106.057692312</v>
      </c>
      <c r="T81" s="12">
        <f>SUM(T8:T80)</f>
        <v>0</v>
      </c>
      <c r="U81" s="13">
        <f>SUM(U8:U80)</f>
        <v>0</v>
      </c>
      <c r="V81" s="13">
        <f>SUM(V8:V80)</f>
        <v>847</v>
      </c>
      <c r="W81" s="13">
        <f>SUM(W8:W80)</f>
        <v>18000000</v>
      </c>
      <c r="X81" s="13">
        <f>SUM(X8:X80)</f>
        <v>13696154</v>
      </c>
      <c r="Y81" s="13">
        <f>SUM(Y8:Y80)</f>
        <v>11969244</v>
      </c>
      <c r="Z81" s="13">
        <f>SUM(Z8:Z80)</f>
        <v>600000</v>
      </c>
      <c r="AA81" s="13">
        <f>SUM(AA8:AA80)</f>
        <v>1271739</v>
      </c>
      <c r="AB81" s="13">
        <f>SUM(AB8:AB80)</f>
        <v>6220000</v>
      </c>
      <c r="AC81" s="13">
        <f>SUM(AC8:AC80)</f>
        <v>651178697</v>
      </c>
      <c r="AD81" s="13">
        <f>SUM(AD8:AD80)</f>
        <v>31659780</v>
      </c>
      <c r="AE81" s="13">
        <f>SUM(AE8:AE80)</f>
        <v>1085884</v>
      </c>
      <c r="AF81" s="13">
        <f>SUM(AF8:AF80)</f>
        <v>3693102</v>
      </c>
      <c r="AG81" s="13">
        <f>SUM(AG8:AG80)</f>
        <v>0</v>
      </c>
      <c r="AH81" s="13">
        <f>SUM(AH8:AH80)</f>
        <v>0</v>
      </c>
      <c r="AI81" s="13">
        <f>SUM(AI8:AI80)</f>
        <v>36438766</v>
      </c>
      <c r="AJ81" s="13">
        <f>SUM(AJ8:AJ80)</f>
        <v>614739931</v>
      </c>
      <c r="AK81" s="14">
        <f>SUM(AK8:AK80)</f>
        <v>0</v>
      </c>
      <c r="AL81" s="13">
        <f>SUM(AL8:AL80)</f>
        <v>0</v>
      </c>
      <c r="AM81" s="13">
        <f>SUM(AM8:AM80)</f>
        <v>614739931</v>
      </c>
      <c r="AN81" s="13">
        <f>SUM(AN8:AN80)</f>
        <v>23075726</v>
      </c>
      <c r="AO81" s="13">
        <f>SUM(AO8:AO80)</f>
        <v>591664205</v>
      </c>
      <c r="AP81" s="12"/>
    </row>
  </sheetData>
  <mergeCells count="3">
    <mergeCell ref="A3:AP3"/>
    <mergeCell ref="A4:AP4"/>
    <mergeCell ref="A81:F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2021-12-17T21:51:49Z</dcterms:created>
  <dcterms:modified xsi:type="dcterms:W3CDTF">2021-12-17T21:53:18Z</dcterms:modified>
</cp:coreProperties>
</file>