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00" windowWidth="17715" windowHeight="11760" activeTab="1"/>
  </bookViews>
  <sheets>
    <sheet name="TO1" sheetId="1" r:id="rId1"/>
    <sheet name="PhieuLuong" sheetId="2" r:id="rId2"/>
    <sheet name="Sheet3" sheetId="3" r:id="rId3"/>
  </sheets>
  <externalReferences>
    <externalReference r:id="rId4"/>
  </externalReferences>
  <definedNames>
    <definedName name="_xlnm.Print_Area" localSheetId="1">PhieuLuong!$A$1:$Q$73</definedName>
  </definedNames>
  <calcPr calcId="144525"/>
</workbook>
</file>

<file path=xl/calcChain.xml><?xml version="1.0" encoding="utf-8"?>
<calcChain xmlns="http://schemas.openxmlformats.org/spreadsheetml/2006/main">
  <c r="AQ207" i="1" l="1"/>
  <c r="Z207" i="1"/>
  <c r="X207" i="1"/>
  <c r="L207" i="1"/>
  <c r="AQ206" i="1"/>
  <c r="Z206" i="1"/>
  <c r="X206" i="1"/>
  <c r="L206" i="1"/>
  <c r="AQ205" i="1"/>
  <c r="Z205" i="1"/>
  <c r="X205" i="1"/>
  <c r="L205" i="1"/>
  <c r="AQ204" i="1"/>
  <c r="Z204" i="1"/>
  <c r="X204" i="1"/>
  <c r="L204" i="1"/>
  <c r="AQ203" i="1"/>
  <c r="Z203" i="1"/>
  <c r="X203" i="1"/>
  <c r="N203" i="1"/>
  <c r="L203" i="1"/>
  <c r="AQ202" i="1"/>
  <c r="Z202" i="1"/>
  <c r="X202" i="1"/>
  <c r="L202" i="1"/>
  <c r="AQ201" i="1"/>
  <c r="Z201" i="1"/>
  <c r="X201" i="1"/>
  <c r="L201" i="1"/>
  <c r="AQ200" i="1"/>
  <c r="Z200" i="1"/>
  <c r="X200" i="1"/>
  <c r="L200" i="1"/>
  <c r="AQ199" i="1"/>
  <c r="Z199" i="1"/>
  <c r="X199" i="1"/>
  <c r="L199" i="1"/>
  <c r="AQ198" i="1"/>
  <c r="Z198" i="1"/>
  <c r="X198" i="1"/>
  <c r="N198" i="1"/>
  <c r="L198" i="1"/>
  <c r="AQ197" i="1"/>
  <c r="Z197" i="1"/>
  <c r="X197" i="1"/>
  <c r="P197" i="1"/>
  <c r="N197" i="1"/>
  <c r="L197" i="1"/>
  <c r="AQ196" i="1"/>
  <c r="Z196" i="1"/>
  <c r="X196" i="1"/>
  <c r="L196" i="1"/>
  <c r="P196" i="1" s="1"/>
  <c r="AQ195" i="1"/>
  <c r="Z195" i="1"/>
  <c r="X195" i="1"/>
  <c r="L195" i="1"/>
  <c r="AQ194" i="1"/>
  <c r="Z194" i="1"/>
  <c r="X194" i="1"/>
  <c r="L194" i="1"/>
  <c r="AQ193" i="1"/>
  <c r="X193" i="1"/>
  <c r="L193" i="1"/>
  <c r="P193" i="1" s="1"/>
  <c r="AQ192" i="1"/>
  <c r="Z192" i="1"/>
  <c r="X192" i="1"/>
  <c r="P192" i="1"/>
  <c r="L192" i="1"/>
  <c r="AQ191" i="1"/>
  <c r="Z191" i="1"/>
  <c r="X191" i="1"/>
  <c r="L191" i="1"/>
  <c r="P191" i="1" s="1"/>
  <c r="AQ190" i="1"/>
  <c r="Z190" i="1"/>
  <c r="X190" i="1"/>
  <c r="L190" i="1"/>
  <c r="AQ189" i="1"/>
  <c r="Z189" i="1"/>
  <c r="X189" i="1"/>
  <c r="L189" i="1"/>
  <c r="AQ188" i="1"/>
  <c r="Z188" i="1"/>
  <c r="X188" i="1"/>
  <c r="P188" i="1"/>
  <c r="L188" i="1"/>
  <c r="AQ187" i="1"/>
  <c r="Z187" i="1"/>
  <c r="X187" i="1"/>
  <c r="L187" i="1"/>
  <c r="P187" i="1" s="1"/>
  <c r="AQ186" i="1"/>
  <c r="Z186" i="1"/>
  <c r="X186" i="1"/>
  <c r="N186" i="1"/>
  <c r="L186" i="1"/>
  <c r="P186" i="1" s="1"/>
  <c r="AQ185" i="1"/>
  <c r="Z185" i="1"/>
  <c r="X185" i="1"/>
  <c r="P185" i="1"/>
  <c r="L185" i="1"/>
  <c r="AQ184" i="1"/>
  <c r="Z184" i="1"/>
  <c r="P184" i="1"/>
  <c r="L184" i="1"/>
  <c r="AQ183" i="1"/>
  <c r="Z183" i="1"/>
  <c r="X183" i="1"/>
  <c r="L183" i="1"/>
  <c r="P183" i="1" s="1"/>
  <c r="AQ182" i="1"/>
  <c r="Z182" i="1"/>
  <c r="X182" i="1"/>
  <c r="L182" i="1"/>
  <c r="AQ181" i="1"/>
  <c r="Z181" i="1"/>
  <c r="X181" i="1"/>
  <c r="L181" i="1"/>
  <c r="P181" i="1" s="1"/>
  <c r="AQ180" i="1"/>
  <c r="AB180" i="1"/>
  <c r="Z180" i="1"/>
  <c r="X180" i="1"/>
  <c r="L180" i="1"/>
  <c r="AQ179" i="1"/>
  <c r="Z179" i="1"/>
  <c r="X179" i="1"/>
  <c r="P179" i="1"/>
  <c r="L179" i="1"/>
  <c r="AQ178" i="1"/>
  <c r="Z178" i="1"/>
  <c r="X178" i="1"/>
  <c r="N178" i="1"/>
  <c r="L178" i="1"/>
  <c r="P178" i="1" s="1"/>
  <c r="AQ177" i="1"/>
  <c r="Z177" i="1"/>
  <c r="X177" i="1"/>
  <c r="P177" i="1"/>
  <c r="L177" i="1"/>
  <c r="AQ176" i="1"/>
  <c r="Z176" i="1"/>
  <c r="P176" i="1"/>
  <c r="L176" i="1"/>
  <c r="AQ175" i="1"/>
  <c r="Z175" i="1"/>
  <c r="X175" i="1"/>
  <c r="P175" i="1"/>
  <c r="L175" i="1"/>
  <c r="AQ174" i="1"/>
  <c r="Z174" i="1"/>
  <c r="X174" i="1"/>
  <c r="L174" i="1"/>
  <c r="AQ173" i="1"/>
  <c r="Z173" i="1"/>
  <c r="X173" i="1"/>
  <c r="L173" i="1"/>
  <c r="AQ172" i="1"/>
  <c r="Z172" i="1"/>
  <c r="X172" i="1"/>
  <c r="P172" i="1"/>
  <c r="L172" i="1"/>
  <c r="AQ171" i="1"/>
  <c r="AB171" i="1"/>
  <c r="Z171" i="1"/>
  <c r="L171" i="1"/>
  <c r="AQ170" i="1"/>
  <c r="Z170" i="1"/>
  <c r="X170" i="1"/>
  <c r="L170" i="1"/>
  <c r="AQ169" i="1"/>
  <c r="Z169" i="1"/>
  <c r="X169" i="1"/>
  <c r="L169" i="1"/>
  <c r="AQ168" i="1"/>
  <c r="Z168" i="1"/>
  <c r="X168" i="1"/>
  <c r="N168" i="1"/>
  <c r="L168" i="1"/>
  <c r="AQ167" i="1"/>
  <c r="Z167" i="1"/>
  <c r="X167" i="1"/>
  <c r="N167" i="1"/>
  <c r="L167" i="1"/>
  <c r="P167" i="1" s="1"/>
  <c r="AQ166" i="1"/>
  <c r="X166" i="1"/>
  <c r="L166" i="1"/>
  <c r="P166" i="1" s="1"/>
  <c r="AQ165" i="1"/>
  <c r="Z165" i="1"/>
  <c r="X165" i="1"/>
  <c r="P165" i="1"/>
  <c r="L165" i="1"/>
  <c r="AQ164" i="1"/>
  <c r="Z164" i="1"/>
  <c r="X164" i="1"/>
  <c r="P164" i="1"/>
  <c r="L164" i="1"/>
  <c r="AQ163" i="1"/>
  <c r="Z163" i="1"/>
  <c r="X163" i="1"/>
  <c r="L163" i="1"/>
  <c r="AQ162" i="1"/>
  <c r="Z162" i="1"/>
  <c r="X162" i="1"/>
  <c r="L162" i="1"/>
  <c r="P162" i="1" s="1"/>
  <c r="AQ161" i="1"/>
  <c r="Z161" i="1"/>
  <c r="X161" i="1"/>
  <c r="P161" i="1"/>
  <c r="L161" i="1"/>
  <c r="AQ160" i="1"/>
  <c r="Z160" i="1"/>
  <c r="X160" i="1"/>
  <c r="P160" i="1"/>
  <c r="L160" i="1"/>
  <c r="AQ159" i="1"/>
  <c r="Z159" i="1"/>
  <c r="X159" i="1"/>
  <c r="L159" i="1"/>
  <c r="AQ158" i="1"/>
  <c r="Z158" i="1"/>
  <c r="X158" i="1"/>
  <c r="L158" i="1"/>
  <c r="P158" i="1" s="1"/>
  <c r="AQ157" i="1"/>
  <c r="Z157" i="1"/>
  <c r="X157" i="1"/>
  <c r="P157" i="1"/>
  <c r="N157" i="1"/>
  <c r="L157" i="1"/>
  <c r="AQ156" i="1"/>
  <c r="Z156" i="1"/>
  <c r="X156" i="1"/>
  <c r="L156" i="1"/>
  <c r="AQ155" i="1"/>
  <c r="Z155" i="1"/>
  <c r="X155" i="1"/>
  <c r="L155" i="1"/>
  <c r="P155" i="1" s="1"/>
  <c r="AQ154" i="1"/>
  <c r="Z154" i="1"/>
  <c r="X154" i="1"/>
  <c r="L154" i="1"/>
  <c r="AQ153" i="1"/>
  <c r="Z153" i="1"/>
  <c r="X153" i="1"/>
  <c r="P153" i="1"/>
  <c r="L153" i="1"/>
  <c r="AQ152" i="1"/>
  <c r="Z152" i="1"/>
  <c r="X152" i="1"/>
  <c r="P152" i="1"/>
  <c r="L152" i="1"/>
  <c r="AQ151" i="1"/>
  <c r="Z151" i="1"/>
  <c r="X151" i="1"/>
  <c r="N151" i="1"/>
  <c r="L151" i="1"/>
  <c r="P151" i="1" s="1"/>
  <c r="AQ150" i="1"/>
  <c r="Z150" i="1"/>
  <c r="X150" i="1"/>
  <c r="P150" i="1"/>
  <c r="L150" i="1"/>
  <c r="AQ149" i="1"/>
  <c r="Z149" i="1"/>
  <c r="X149" i="1"/>
  <c r="P149" i="1"/>
  <c r="N149" i="1"/>
  <c r="L149" i="1"/>
  <c r="AQ148" i="1"/>
  <c r="Z148" i="1"/>
  <c r="X148" i="1"/>
  <c r="L148" i="1"/>
  <c r="AQ147" i="1"/>
  <c r="Z147" i="1"/>
  <c r="X147" i="1"/>
  <c r="N147" i="1"/>
  <c r="L147" i="1"/>
  <c r="AQ146" i="1"/>
  <c r="Z146" i="1"/>
  <c r="X146" i="1"/>
  <c r="N146" i="1"/>
  <c r="L146" i="1"/>
  <c r="AQ145" i="1"/>
  <c r="Z145" i="1"/>
  <c r="X145" i="1"/>
  <c r="P145" i="1"/>
  <c r="N145" i="1"/>
  <c r="L145" i="1"/>
  <c r="AQ144" i="1"/>
  <c r="Z144" i="1"/>
  <c r="X144" i="1"/>
  <c r="L144" i="1"/>
  <c r="P144" i="1" s="1"/>
  <c r="AQ143" i="1"/>
  <c r="Z143" i="1"/>
  <c r="X143" i="1"/>
  <c r="P143" i="1"/>
  <c r="L143" i="1"/>
  <c r="AQ142" i="1"/>
  <c r="Z142" i="1"/>
  <c r="X142" i="1"/>
  <c r="P142" i="1"/>
  <c r="L142" i="1"/>
  <c r="AQ141" i="1"/>
  <c r="Z141" i="1"/>
  <c r="X141" i="1"/>
  <c r="N141" i="1"/>
  <c r="L141" i="1"/>
  <c r="AQ140" i="1"/>
  <c r="Z140" i="1"/>
  <c r="X140" i="1"/>
  <c r="L140" i="1"/>
  <c r="AQ139" i="1"/>
  <c r="Z139" i="1"/>
  <c r="X139" i="1"/>
  <c r="L139" i="1"/>
  <c r="AQ138" i="1"/>
  <c r="X138" i="1"/>
  <c r="L138" i="1"/>
  <c r="AQ137" i="1"/>
  <c r="Z137" i="1"/>
  <c r="X137" i="1"/>
  <c r="L137" i="1"/>
  <c r="P137" i="1" s="1"/>
  <c r="AQ136" i="1"/>
  <c r="Z136" i="1"/>
  <c r="L136" i="1"/>
  <c r="P136" i="1" s="1"/>
  <c r="AQ135" i="1"/>
  <c r="Z135" i="1"/>
  <c r="X135" i="1"/>
  <c r="N135" i="1"/>
  <c r="L135" i="1"/>
  <c r="AQ134" i="1"/>
  <c r="Z134" i="1"/>
  <c r="L134" i="1"/>
  <c r="AI134" i="1" s="1"/>
  <c r="AK134" i="1" s="1"/>
  <c r="AR134" i="1" s="1"/>
  <c r="AQ133" i="1"/>
  <c r="Z133" i="1"/>
  <c r="X133" i="1"/>
  <c r="L133" i="1"/>
  <c r="AQ132" i="1"/>
  <c r="Z132" i="1"/>
  <c r="P132" i="1"/>
  <c r="AI132" i="1" s="1"/>
  <c r="L132" i="1"/>
  <c r="AQ131" i="1"/>
  <c r="Z131" i="1"/>
  <c r="X131" i="1"/>
  <c r="P131" i="1"/>
  <c r="L131" i="1"/>
  <c r="AQ130" i="1"/>
  <c r="Z130" i="1"/>
  <c r="X130" i="1"/>
  <c r="L130" i="1"/>
  <c r="AQ129" i="1"/>
  <c r="Z129" i="1"/>
  <c r="X129" i="1"/>
  <c r="L129" i="1"/>
  <c r="P129" i="1" s="1"/>
  <c r="AQ128" i="1"/>
  <c r="Z128" i="1"/>
  <c r="X128" i="1"/>
  <c r="P128" i="1"/>
  <c r="L128" i="1"/>
  <c r="AQ127" i="1"/>
  <c r="Z127" i="1"/>
  <c r="X127" i="1"/>
  <c r="P127" i="1"/>
  <c r="L127" i="1"/>
  <c r="AQ126" i="1"/>
  <c r="Z126" i="1"/>
  <c r="X126" i="1"/>
  <c r="L126" i="1"/>
  <c r="AQ125" i="1"/>
  <c r="Z125" i="1"/>
  <c r="X125" i="1"/>
  <c r="L125" i="1"/>
  <c r="P125" i="1" s="1"/>
  <c r="AQ124" i="1"/>
  <c r="Z124" i="1"/>
  <c r="X124" i="1"/>
  <c r="P124" i="1"/>
  <c r="L124" i="1"/>
  <c r="AQ123" i="1"/>
  <c r="Z123" i="1"/>
  <c r="X123" i="1"/>
  <c r="P123" i="1"/>
  <c r="L123" i="1"/>
  <c r="AQ122" i="1"/>
  <c r="Z122" i="1"/>
  <c r="X122" i="1"/>
  <c r="L122" i="1"/>
  <c r="AQ121" i="1"/>
  <c r="Z121" i="1"/>
  <c r="X121" i="1"/>
  <c r="L121" i="1"/>
  <c r="P121" i="1" s="1"/>
  <c r="AQ120" i="1"/>
  <c r="Z120" i="1"/>
  <c r="X120" i="1"/>
  <c r="P120" i="1"/>
  <c r="L120" i="1"/>
  <c r="AQ119" i="1"/>
  <c r="Z119" i="1"/>
  <c r="X119" i="1"/>
  <c r="P119" i="1"/>
  <c r="L119" i="1"/>
  <c r="AQ118" i="1"/>
  <c r="Z118" i="1"/>
  <c r="X118" i="1"/>
  <c r="L118" i="1"/>
  <c r="AQ117" i="1"/>
  <c r="Z117" i="1"/>
  <c r="X117" i="1"/>
  <c r="L117" i="1"/>
  <c r="AQ116" i="1"/>
  <c r="Z116" i="1"/>
  <c r="X116" i="1"/>
  <c r="P116" i="1"/>
  <c r="L116" i="1"/>
  <c r="AQ115" i="1"/>
  <c r="AB115" i="1"/>
  <c r="Z115" i="1"/>
  <c r="X115" i="1"/>
  <c r="L115" i="1"/>
  <c r="AQ114" i="1"/>
  <c r="AB114" i="1"/>
  <c r="Z114" i="1"/>
  <c r="X114" i="1"/>
  <c r="N114" i="1"/>
  <c r="L114" i="1"/>
  <c r="AQ113" i="1"/>
  <c r="AB113" i="1"/>
  <c r="Z113" i="1"/>
  <c r="X113" i="1"/>
  <c r="L113" i="1"/>
  <c r="AI113" i="1" s="1"/>
  <c r="AQ112" i="1"/>
  <c r="Z112" i="1"/>
  <c r="X112" i="1"/>
  <c r="P112" i="1"/>
  <c r="L112" i="1"/>
  <c r="AQ111" i="1"/>
  <c r="Z111" i="1"/>
  <c r="X111" i="1"/>
  <c r="L111" i="1"/>
  <c r="AQ110" i="1"/>
  <c r="Z110" i="1"/>
  <c r="X110" i="1"/>
  <c r="N110" i="1"/>
  <c r="L110" i="1"/>
  <c r="AQ109" i="1"/>
  <c r="Z109" i="1"/>
  <c r="X109" i="1"/>
  <c r="L109" i="1"/>
  <c r="AQ108" i="1"/>
  <c r="Z108" i="1"/>
  <c r="X108" i="1"/>
  <c r="L108" i="1"/>
  <c r="AQ107" i="1"/>
  <c r="Z107" i="1"/>
  <c r="X107" i="1"/>
  <c r="L107" i="1"/>
  <c r="AQ106" i="1"/>
  <c r="Z106" i="1"/>
  <c r="X106" i="1"/>
  <c r="L106" i="1"/>
  <c r="AQ105" i="1"/>
  <c r="Z105" i="1"/>
  <c r="X105" i="1"/>
  <c r="N105" i="1"/>
  <c r="L105" i="1"/>
  <c r="AQ104" i="1"/>
  <c r="Z104" i="1"/>
  <c r="X104" i="1"/>
  <c r="L104" i="1"/>
  <c r="AQ103" i="1"/>
  <c r="Z103" i="1"/>
  <c r="X103" i="1"/>
  <c r="L103" i="1"/>
  <c r="AQ102" i="1"/>
  <c r="Z102" i="1"/>
  <c r="L102" i="1"/>
  <c r="P102" i="1" s="1"/>
  <c r="AQ101" i="1"/>
  <c r="Z101" i="1"/>
  <c r="X101" i="1"/>
  <c r="L101" i="1"/>
  <c r="AQ100" i="1"/>
  <c r="Z100" i="1"/>
  <c r="X100" i="1"/>
  <c r="L100" i="1"/>
  <c r="AQ99" i="1"/>
  <c r="AI99" i="1"/>
  <c r="AB99" i="1"/>
  <c r="X99" i="1"/>
  <c r="L99" i="1"/>
  <c r="AQ98" i="1"/>
  <c r="Z98" i="1"/>
  <c r="X98" i="1"/>
  <c r="L98" i="1"/>
  <c r="AQ97" i="1"/>
  <c r="Z97" i="1"/>
  <c r="X97" i="1"/>
  <c r="L97" i="1"/>
  <c r="AQ96" i="1"/>
  <c r="Z96" i="1"/>
  <c r="X96" i="1"/>
  <c r="P96" i="1"/>
  <c r="L96" i="1"/>
  <c r="AQ95" i="1"/>
  <c r="Z95" i="1"/>
  <c r="X95" i="1"/>
  <c r="L95" i="1"/>
  <c r="AQ94" i="1"/>
  <c r="Z94" i="1"/>
  <c r="X94" i="1"/>
  <c r="P94" i="1"/>
  <c r="L94" i="1"/>
  <c r="AQ93" i="1"/>
  <c r="Z93" i="1"/>
  <c r="X93" i="1"/>
  <c r="L93" i="1"/>
  <c r="AQ92" i="1"/>
  <c r="Z92" i="1"/>
  <c r="X92" i="1"/>
  <c r="L92" i="1"/>
  <c r="AQ91" i="1"/>
  <c r="Z91" i="1"/>
  <c r="X91" i="1"/>
  <c r="P91" i="1"/>
  <c r="L91" i="1"/>
  <c r="AQ90" i="1"/>
  <c r="Z90" i="1"/>
  <c r="X90" i="1"/>
  <c r="P90" i="1"/>
  <c r="N90" i="1"/>
  <c r="L90" i="1"/>
  <c r="AQ89" i="1"/>
  <c r="Z89" i="1"/>
  <c r="X89" i="1"/>
  <c r="L89" i="1"/>
  <c r="AQ88" i="1"/>
  <c r="Z88" i="1"/>
  <c r="L88" i="1"/>
  <c r="P88" i="1" s="1"/>
  <c r="AQ87" i="1"/>
  <c r="Z87" i="1"/>
  <c r="X87" i="1"/>
  <c r="P87" i="1"/>
  <c r="L87" i="1"/>
  <c r="AQ86" i="1"/>
  <c r="Z86" i="1"/>
  <c r="X86" i="1"/>
  <c r="P86" i="1"/>
  <c r="N86" i="1"/>
  <c r="L86" i="1"/>
  <c r="AQ85" i="1"/>
  <c r="Z85" i="1"/>
  <c r="X85" i="1"/>
  <c r="L85" i="1"/>
  <c r="P85" i="1" s="1"/>
  <c r="AQ84" i="1"/>
  <c r="Z84" i="1"/>
  <c r="X84" i="1"/>
  <c r="P84" i="1"/>
  <c r="L84" i="1"/>
  <c r="AQ83" i="1"/>
  <c r="Z83" i="1"/>
  <c r="X83" i="1"/>
  <c r="P83" i="1"/>
  <c r="L83" i="1"/>
  <c r="AQ82" i="1"/>
  <c r="Z82" i="1"/>
  <c r="X82" i="1"/>
  <c r="N82" i="1"/>
  <c r="L82" i="1"/>
  <c r="AQ81" i="1"/>
  <c r="Z81" i="1"/>
  <c r="X81" i="1"/>
  <c r="L81" i="1"/>
  <c r="AQ80" i="1"/>
  <c r="Z80" i="1"/>
  <c r="X80" i="1"/>
  <c r="L80" i="1"/>
  <c r="AQ79" i="1"/>
  <c r="Z79" i="1"/>
  <c r="X79" i="1"/>
  <c r="L79" i="1"/>
  <c r="AQ78" i="1"/>
  <c r="Z78" i="1"/>
  <c r="X78" i="1"/>
  <c r="L78" i="1"/>
  <c r="AQ77" i="1"/>
  <c r="Z77" i="1"/>
  <c r="X77" i="1"/>
  <c r="L77" i="1"/>
  <c r="AQ76" i="1"/>
  <c r="Z76" i="1"/>
  <c r="L76" i="1"/>
  <c r="AQ75" i="1"/>
  <c r="Z75" i="1"/>
  <c r="X75" i="1"/>
  <c r="L75" i="1"/>
  <c r="AQ74" i="1"/>
  <c r="Z74" i="1"/>
  <c r="X74" i="1"/>
  <c r="L74" i="1"/>
  <c r="AQ73" i="1"/>
  <c r="Z73" i="1"/>
  <c r="X73" i="1"/>
  <c r="L73" i="1"/>
  <c r="AQ72" i="1"/>
  <c r="Z72" i="1"/>
  <c r="X72" i="1"/>
  <c r="L72" i="1"/>
  <c r="AQ71" i="1"/>
  <c r="Z71" i="1"/>
  <c r="X71" i="1"/>
  <c r="L71" i="1"/>
  <c r="AQ70" i="1"/>
  <c r="Z70" i="1"/>
  <c r="X70" i="1"/>
  <c r="N70" i="1"/>
  <c r="L70" i="1"/>
  <c r="AQ69" i="1"/>
  <c r="Z69" i="1"/>
  <c r="X69" i="1"/>
  <c r="L69" i="1"/>
  <c r="AQ68" i="1"/>
  <c r="Z68" i="1"/>
  <c r="X68" i="1"/>
  <c r="P68" i="1"/>
  <c r="L68" i="1"/>
  <c r="AQ67" i="1"/>
  <c r="Z67" i="1"/>
  <c r="X67" i="1"/>
  <c r="L67" i="1"/>
  <c r="AQ66" i="1"/>
  <c r="Z66" i="1"/>
  <c r="X66" i="1"/>
  <c r="L66" i="1"/>
  <c r="AQ65" i="1"/>
  <c r="Z65" i="1"/>
  <c r="X65" i="1"/>
  <c r="N65" i="1"/>
  <c r="L65" i="1"/>
  <c r="P65" i="1" s="1"/>
  <c r="AQ64" i="1"/>
  <c r="Z64" i="1"/>
  <c r="X64" i="1"/>
  <c r="P64" i="1"/>
  <c r="L64" i="1"/>
  <c r="AQ63" i="1"/>
  <c r="Z63" i="1"/>
  <c r="X63" i="1"/>
  <c r="P63" i="1"/>
  <c r="N63" i="1"/>
  <c r="L63" i="1"/>
  <c r="AQ62" i="1"/>
  <c r="Z62" i="1"/>
  <c r="X62" i="1"/>
  <c r="L62" i="1"/>
  <c r="AQ61" i="1"/>
  <c r="Z61" i="1"/>
  <c r="X61" i="1"/>
  <c r="N61" i="1"/>
  <c r="L61" i="1"/>
  <c r="AQ60" i="1"/>
  <c r="Z60" i="1"/>
  <c r="X60" i="1"/>
  <c r="L60" i="1"/>
  <c r="AQ59" i="1"/>
  <c r="Z59" i="1"/>
  <c r="X59" i="1"/>
  <c r="L59" i="1"/>
  <c r="AQ58" i="1"/>
  <c r="Z58" i="1"/>
  <c r="X58" i="1"/>
  <c r="L58" i="1"/>
  <c r="AQ57" i="1"/>
  <c r="Z57" i="1"/>
  <c r="X57" i="1"/>
  <c r="N57" i="1"/>
  <c r="L57" i="1"/>
  <c r="AQ56" i="1"/>
  <c r="Z56" i="1"/>
  <c r="X56" i="1"/>
  <c r="P56" i="1"/>
  <c r="N56" i="1"/>
  <c r="L56" i="1"/>
  <c r="AQ55" i="1"/>
  <c r="X55" i="1"/>
  <c r="L55" i="1"/>
  <c r="P55" i="1" s="1"/>
  <c r="AQ54" i="1"/>
  <c r="Z54" i="1"/>
  <c r="X54" i="1"/>
  <c r="L54" i="1"/>
  <c r="AQ53" i="1"/>
  <c r="Z53" i="1"/>
  <c r="X53" i="1"/>
  <c r="L53" i="1"/>
  <c r="AQ52" i="1"/>
  <c r="Z52" i="1"/>
  <c r="X52" i="1"/>
  <c r="L52" i="1"/>
  <c r="AQ51" i="1"/>
  <c r="Z51" i="1"/>
  <c r="X51" i="1"/>
  <c r="L51" i="1"/>
  <c r="P51" i="1" s="1"/>
  <c r="AQ50" i="1"/>
  <c r="Z50" i="1"/>
  <c r="L50" i="1"/>
  <c r="P50" i="1" s="1"/>
  <c r="AQ49" i="1"/>
  <c r="Z49" i="1"/>
  <c r="X49" i="1"/>
  <c r="L49" i="1"/>
  <c r="AQ48" i="1"/>
  <c r="Z48" i="1"/>
  <c r="X48" i="1"/>
  <c r="L48" i="1"/>
  <c r="AQ47" i="1"/>
  <c r="Z47" i="1"/>
  <c r="X47" i="1"/>
  <c r="N47" i="1"/>
  <c r="L47" i="1"/>
  <c r="AQ46" i="1"/>
  <c r="Z46" i="1"/>
  <c r="X46" i="1"/>
  <c r="L46" i="1"/>
  <c r="AQ45" i="1"/>
  <c r="AB45" i="1"/>
  <c r="Z45" i="1"/>
  <c r="X45" i="1"/>
  <c r="L45" i="1"/>
  <c r="AQ44" i="1"/>
  <c r="Z44" i="1"/>
  <c r="X44" i="1"/>
  <c r="L44" i="1"/>
  <c r="AQ43" i="1"/>
  <c r="Z43" i="1"/>
  <c r="X43" i="1"/>
  <c r="N43" i="1"/>
  <c r="L43" i="1"/>
  <c r="P43" i="1" s="1"/>
  <c r="AQ42" i="1"/>
  <c r="Z42" i="1"/>
  <c r="X42" i="1"/>
  <c r="P42" i="1"/>
  <c r="L42" i="1"/>
  <c r="AQ41" i="1"/>
  <c r="Z41" i="1"/>
  <c r="X41" i="1"/>
  <c r="P41" i="1"/>
  <c r="L41" i="1"/>
  <c r="AQ40" i="1"/>
  <c r="Z40" i="1"/>
  <c r="X40" i="1"/>
  <c r="L40" i="1"/>
  <c r="P40" i="1" s="1"/>
  <c r="AQ39" i="1"/>
  <c r="Z39" i="1"/>
  <c r="X39" i="1"/>
  <c r="L39" i="1"/>
  <c r="P39" i="1" s="1"/>
  <c r="AQ38" i="1"/>
  <c r="AB38" i="1"/>
  <c r="Z38" i="1"/>
  <c r="X38" i="1"/>
  <c r="N38" i="1"/>
  <c r="L38" i="1"/>
  <c r="AQ37" i="1"/>
  <c r="Z37" i="1"/>
  <c r="X37" i="1"/>
  <c r="N37" i="1"/>
  <c r="L37" i="1"/>
  <c r="AQ36" i="1"/>
  <c r="Z36" i="1"/>
  <c r="X36" i="1"/>
  <c r="N36" i="1"/>
  <c r="L36" i="1"/>
  <c r="AQ35" i="1"/>
  <c r="Z35" i="1"/>
  <c r="X35" i="1"/>
  <c r="L35" i="1"/>
  <c r="AQ34" i="1"/>
  <c r="Z34" i="1"/>
  <c r="X34" i="1"/>
  <c r="P34" i="1"/>
  <c r="N34" i="1"/>
  <c r="L34" i="1"/>
  <c r="AQ33" i="1"/>
  <c r="Z33" i="1"/>
  <c r="X33" i="1"/>
  <c r="N33" i="1"/>
  <c r="L33" i="1"/>
  <c r="AQ32" i="1"/>
  <c r="Z32" i="1"/>
  <c r="X32" i="1"/>
  <c r="L32" i="1"/>
  <c r="AQ31" i="1"/>
  <c r="Z31" i="1"/>
  <c r="X31" i="1"/>
  <c r="L31" i="1"/>
  <c r="AQ30" i="1"/>
  <c r="Z30" i="1"/>
  <c r="X30" i="1"/>
  <c r="L30" i="1"/>
  <c r="AQ29" i="1"/>
  <c r="Z29" i="1"/>
  <c r="X29" i="1"/>
  <c r="N29" i="1"/>
  <c r="L29" i="1"/>
  <c r="AQ28" i="1"/>
  <c r="Z28" i="1"/>
  <c r="X28" i="1"/>
  <c r="L28" i="1"/>
  <c r="AQ27" i="1"/>
  <c r="Z27" i="1"/>
  <c r="X27" i="1"/>
  <c r="N27" i="1"/>
  <c r="L27" i="1"/>
  <c r="AQ26" i="1"/>
  <c r="Z26" i="1"/>
  <c r="X26" i="1"/>
  <c r="L26" i="1"/>
  <c r="AQ25" i="1"/>
  <c r="Z25" i="1"/>
  <c r="X25" i="1"/>
  <c r="N25" i="1"/>
  <c r="L25" i="1"/>
  <c r="P25" i="1" s="1"/>
  <c r="AQ24" i="1"/>
  <c r="Z24" i="1"/>
  <c r="X24" i="1"/>
  <c r="P24" i="1"/>
  <c r="L24" i="1"/>
  <c r="AQ23" i="1"/>
  <c r="Z23" i="1"/>
  <c r="X23" i="1"/>
  <c r="P23" i="1"/>
  <c r="N23" i="1"/>
  <c r="L23" i="1"/>
  <c r="AQ22" i="1"/>
  <c r="Z22" i="1"/>
  <c r="X22" i="1"/>
  <c r="L22" i="1"/>
  <c r="AQ21" i="1"/>
  <c r="Z21" i="1"/>
  <c r="X21" i="1"/>
  <c r="N21" i="1"/>
  <c r="L21" i="1"/>
  <c r="AQ20" i="1"/>
  <c r="Z20" i="1"/>
  <c r="X20" i="1"/>
  <c r="L20" i="1"/>
  <c r="AQ19" i="1"/>
  <c r="Z19" i="1"/>
  <c r="X19" i="1"/>
  <c r="L19" i="1"/>
  <c r="AQ18" i="1"/>
  <c r="Z18" i="1"/>
  <c r="X18" i="1"/>
  <c r="N18" i="1"/>
  <c r="L18" i="1"/>
  <c r="AQ17" i="1"/>
  <c r="Z17" i="1"/>
  <c r="X17" i="1"/>
  <c r="P17" i="1"/>
  <c r="N17" i="1"/>
  <c r="L17" i="1"/>
  <c r="AQ16" i="1"/>
  <c r="Z16" i="1"/>
  <c r="X16" i="1"/>
  <c r="L16" i="1"/>
  <c r="AQ15" i="1"/>
  <c r="Z15" i="1"/>
  <c r="X15" i="1"/>
  <c r="P15" i="1"/>
  <c r="L15" i="1"/>
  <c r="AQ14" i="1"/>
  <c r="Z14" i="1"/>
  <c r="X14" i="1"/>
  <c r="P14" i="1"/>
  <c r="L14" i="1"/>
  <c r="AQ13" i="1"/>
  <c r="Z13" i="1"/>
  <c r="X13" i="1"/>
  <c r="L13" i="1"/>
  <c r="AQ12" i="1"/>
  <c r="Z12" i="1"/>
  <c r="X12" i="1"/>
  <c r="L12" i="1"/>
  <c r="AQ11" i="1"/>
  <c r="Z11" i="1"/>
  <c r="X11" i="1"/>
  <c r="P11" i="1"/>
  <c r="L11" i="1"/>
  <c r="AQ10" i="1"/>
  <c r="Z10" i="1"/>
  <c r="X10" i="1"/>
  <c r="P10" i="1"/>
  <c r="L10" i="1"/>
  <c r="AQ9" i="1"/>
  <c r="Z9" i="1"/>
  <c r="X9" i="1"/>
  <c r="Q15" i="2" s="1"/>
  <c r="L9" i="1"/>
  <c r="AQ8" i="1"/>
  <c r="K34" i="2" s="1"/>
  <c r="Z8" i="1"/>
  <c r="X8" i="1"/>
  <c r="N8" i="1"/>
  <c r="L8" i="1"/>
  <c r="AQ7" i="1"/>
  <c r="E34" i="2" s="1"/>
  <c r="Z7" i="1"/>
  <c r="X7" i="1"/>
  <c r="E15" i="2" s="1"/>
  <c r="L7" i="1"/>
  <c r="E25" i="2"/>
  <c r="E23" i="2"/>
  <c r="E21" i="2"/>
  <c r="D10" i="2"/>
  <c r="A2" i="2"/>
  <c r="M39" i="2" s="1"/>
  <c r="M40" i="2" s="1"/>
  <c r="D15" i="2"/>
  <c r="G1" i="2"/>
  <c r="K25" i="2" s="1"/>
  <c r="K21" i="2"/>
  <c r="M1" i="2"/>
  <c r="Q25" i="2" s="1"/>
  <c r="P15" i="2"/>
  <c r="Q23" i="2"/>
  <c r="M73" i="2"/>
  <c r="G73" i="2"/>
  <c r="A73" i="2"/>
  <c r="Q34" i="2"/>
  <c r="Q33" i="2"/>
  <c r="Q31" i="2"/>
  <c r="Q30" i="2"/>
  <c r="Q29" i="2"/>
  <c r="Q20" i="2"/>
  <c r="Q19" i="2"/>
  <c r="Q16" i="2"/>
  <c r="P16" i="2"/>
  <c r="Q9" i="2"/>
  <c r="P9" i="2"/>
  <c r="P8" i="2"/>
  <c r="Q5" i="2"/>
  <c r="N5" i="2"/>
  <c r="N4" i="2"/>
  <c r="M36" i="2"/>
  <c r="K33" i="2"/>
  <c r="K32" i="2"/>
  <c r="K31" i="2"/>
  <c r="K30" i="2"/>
  <c r="K29" i="2"/>
  <c r="K23" i="2"/>
  <c r="K20" i="2"/>
  <c r="K19" i="2"/>
  <c r="K18" i="2"/>
  <c r="K16" i="2"/>
  <c r="J16" i="2"/>
  <c r="K9" i="2"/>
  <c r="K8" i="2"/>
  <c r="J9" i="2"/>
  <c r="J8" i="2"/>
  <c r="K5" i="2"/>
  <c r="K4" i="2"/>
  <c r="H5" i="2"/>
  <c r="H4" i="2"/>
  <c r="G36" i="2"/>
  <c r="E29" i="2"/>
  <c r="E32" i="2"/>
  <c r="E33" i="2"/>
  <c r="E31" i="2"/>
  <c r="E30" i="2"/>
  <c r="E20" i="2"/>
  <c r="E19" i="2"/>
  <c r="E18" i="2"/>
  <c r="E16" i="2"/>
  <c r="D16" i="2"/>
  <c r="E9" i="2"/>
  <c r="D9" i="2"/>
  <c r="E8" i="2"/>
  <c r="D8" i="2"/>
  <c r="E5" i="2"/>
  <c r="E4" i="2"/>
  <c r="B5" i="2"/>
  <c r="B4" i="2"/>
  <c r="A36" i="2"/>
  <c r="K15" i="2"/>
  <c r="J10" i="2"/>
  <c r="Q21" i="2"/>
  <c r="J15" i="2"/>
  <c r="Q4" i="2"/>
  <c r="Q8" i="2"/>
  <c r="Q18" i="2"/>
  <c r="Q32" i="2"/>
  <c r="P10" i="2"/>
  <c r="AK41" i="1" l="1"/>
  <c r="AS41" i="1" s="1"/>
  <c r="AI11" i="1"/>
  <c r="AI15" i="1"/>
  <c r="AI24" i="1"/>
  <c r="AI84" i="1"/>
  <c r="AI87" i="1"/>
  <c r="AK87" i="1" s="1"/>
  <c r="AR87" i="1" s="1"/>
  <c r="AI91" i="1"/>
  <c r="AI96" i="1"/>
  <c r="AI102" i="1"/>
  <c r="AI110" i="1"/>
  <c r="AI116" i="1"/>
  <c r="AI120" i="1"/>
  <c r="AI124" i="1"/>
  <c r="AK124" i="1" s="1"/>
  <c r="AS124" i="1" s="1"/>
  <c r="AI128" i="1"/>
  <c r="AK128" i="1" s="1"/>
  <c r="AS128" i="1" s="1"/>
  <c r="AK132" i="1"/>
  <c r="AR132" i="1" s="1"/>
  <c r="AI143" i="1"/>
  <c r="AK143" i="1" s="1"/>
  <c r="AS143" i="1" s="1"/>
  <c r="AI150" i="1"/>
  <c r="AI157" i="1"/>
  <c r="AK157" i="1" s="1"/>
  <c r="AS157" i="1" s="1"/>
  <c r="AI161" i="1"/>
  <c r="AK161" i="1" s="1"/>
  <c r="AS161" i="1" s="1"/>
  <c r="AI165" i="1"/>
  <c r="AI172" i="1"/>
  <c r="AI177" i="1"/>
  <c r="AI180" i="1"/>
  <c r="AK180" i="1" s="1"/>
  <c r="AS180" i="1" s="1"/>
  <c r="AI185" i="1"/>
  <c r="AI188" i="1"/>
  <c r="AI192" i="1"/>
  <c r="AI154" i="1"/>
  <c r="AK154" i="1" s="1"/>
  <c r="AS154" i="1" s="1"/>
  <c r="P8" i="1"/>
  <c r="P12" i="1"/>
  <c r="P16" i="1"/>
  <c r="AI23" i="1"/>
  <c r="AI43" i="1"/>
  <c r="AI63" i="1"/>
  <c r="AK63" i="1" s="1"/>
  <c r="AS63" i="1" s="1"/>
  <c r="P75" i="1"/>
  <c r="P89" i="1"/>
  <c r="P92" i="1"/>
  <c r="P97" i="1"/>
  <c r="P110" i="1"/>
  <c r="AI114" i="1"/>
  <c r="AK114" i="1" s="1"/>
  <c r="AS114" i="1" s="1"/>
  <c r="P117" i="1"/>
  <c r="AI117" i="1" s="1"/>
  <c r="AI126" i="1"/>
  <c r="AK126" i="1" s="1"/>
  <c r="AR126" i="1" s="1"/>
  <c r="AI149" i="1"/>
  <c r="AK149" i="1" s="1"/>
  <c r="AS149" i="1" s="1"/>
  <c r="P154" i="1"/>
  <c r="AI167" i="1"/>
  <c r="AK167" i="1" s="1"/>
  <c r="AS167" i="1" s="1"/>
  <c r="P173" i="1"/>
  <c r="AI174" i="1"/>
  <c r="AI178" i="1"/>
  <c r="AK178" i="1" s="1"/>
  <c r="AS178" i="1" s="1"/>
  <c r="AI186" i="1"/>
  <c r="AK186" i="1" s="1"/>
  <c r="AS186" i="1" s="1"/>
  <c r="P189" i="1"/>
  <c r="P194" i="1"/>
  <c r="AI194" i="1" s="1"/>
  <c r="AK11" i="1"/>
  <c r="AS11" i="1" s="1"/>
  <c r="AK15" i="1"/>
  <c r="AS15" i="1" s="1"/>
  <c r="AK24" i="1"/>
  <c r="AR24" i="1" s="1"/>
  <c r="AI39" i="1"/>
  <c r="AK39" i="1" s="1"/>
  <c r="AS39" i="1" s="1"/>
  <c r="AI51" i="1"/>
  <c r="AK51" i="1" s="1"/>
  <c r="AS51" i="1" s="1"/>
  <c r="AI85" i="1"/>
  <c r="AK85" i="1" s="1"/>
  <c r="AS85" i="1" s="1"/>
  <c r="AI121" i="1"/>
  <c r="AK121" i="1" s="1"/>
  <c r="AS121" i="1" s="1"/>
  <c r="AI137" i="1"/>
  <c r="AK137" i="1" s="1"/>
  <c r="AR137" i="1" s="1"/>
  <c r="AI144" i="1"/>
  <c r="AI162" i="1"/>
  <c r="AK162" i="1" s="1"/>
  <c r="AS162" i="1" s="1"/>
  <c r="AI181" i="1"/>
  <c r="AK181" i="1" s="1"/>
  <c r="AS181" i="1" s="1"/>
  <c r="P9" i="1"/>
  <c r="Q10" i="2" s="1"/>
  <c r="AI10" i="1"/>
  <c r="P13" i="1"/>
  <c r="AI13" i="1" s="1"/>
  <c r="AK13" i="1" s="1"/>
  <c r="AS13" i="1" s="1"/>
  <c r="AI14" i="1"/>
  <c r="AK14" i="1" s="1"/>
  <c r="AS14" i="1" s="1"/>
  <c r="P33" i="1"/>
  <c r="AI33" i="1" s="1"/>
  <c r="AI38" i="1"/>
  <c r="AI41" i="1"/>
  <c r="AI45" i="1"/>
  <c r="AK45" i="1" s="1"/>
  <c r="AS45" i="1" s="1"/>
  <c r="AI50" i="1"/>
  <c r="AK50" i="1" s="1"/>
  <c r="AS50" i="1" s="1"/>
  <c r="AI56" i="1"/>
  <c r="AI68" i="1"/>
  <c r="P82" i="1"/>
  <c r="AI83" i="1"/>
  <c r="AI86" i="1"/>
  <c r="AI90" i="1"/>
  <c r="P93" i="1"/>
  <c r="AI93" i="1" s="1"/>
  <c r="AI94" i="1"/>
  <c r="P98" i="1"/>
  <c r="AI98" i="1" s="1"/>
  <c r="AK98" i="1" s="1"/>
  <c r="AS98" i="1" s="1"/>
  <c r="AK99" i="1"/>
  <c r="AS99" i="1" s="1"/>
  <c r="P111" i="1"/>
  <c r="AI112" i="1"/>
  <c r="AI115" i="1"/>
  <c r="P118" i="1"/>
  <c r="AI118" i="1" s="1"/>
  <c r="AK118" i="1" s="1"/>
  <c r="AS118" i="1" s="1"/>
  <c r="AI119" i="1"/>
  <c r="AK119" i="1" s="1"/>
  <c r="AS119" i="1" s="1"/>
  <c r="P122" i="1"/>
  <c r="AI122" i="1" s="1"/>
  <c r="AK122" i="1" s="1"/>
  <c r="AS122" i="1" s="1"/>
  <c r="P126" i="1"/>
  <c r="P130" i="1"/>
  <c r="AI130" i="1" s="1"/>
  <c r="AK130" i="1" s="1"/>
  <c r="AS130" i="1" s="1"/>
  <c r="AI136" i="1"/>
  <c r="AK136" i="1" s="1"/>
  <c r="AR136" i="1" s="1"/>
  <c r="P141" i="1"/>
  <c r="AI142" i="1"/>
  <c r="AK142" i="1" s="1"/>
  <c r="AS142" i="1" s="1"/>
  <c r="AI152" i="1"/>
  <c r="AK152" i="1" s="1"/>
  <c r="AS152" i="1" s="1"/>
  <c r="P159" i="1"/>
  <c r="AI159" i="1" s="1"/>
  <c r="AK159" i="1" s="1"/>
  <c r="AS159" i="1" s="1"/>
  <c r="P163" i="1"/>
  <c r="AI164" i="1"/>
  <c r="P174" i="1"/>
  <c r="AI175" i="1"/>
  <c r="AK175" i="1" s="1"/>
  <c r="AS175" i="1" s="1"/>
  <c r="AI179" i="1"/>
  <c r="P182" i="1"/>
  <c r="AI183" i="1"/>
  <c r="AI187" i="1"/>
  <c r="P190" i="1"/>
  <c r="AI191" i="1"/>
  <c r="P195" i="1"/>
  <c r="AI196" i="1"/>
  <c r="AK196" i="1" s="1"/>
  <c r="AS196" i="1" s="1"/>
  <c r="AK10" i="1"/>
  <c r="AS10" i="1" s="1"/>
  <c r="AK23" i="1"/>
  <c r="AS23" i="1" s="1"/>
  <c r="AK68" i="1"/>
  <c r="AS68" i="1" s="1"/>
  <c r="P18" i="1"/>
  <c r="AI18" i="1" s="1"/>
  <c r="AK18" i="1" s="1"/>
  <c r="AS18" i="1" s="1"/>
  <c r="P19" i="1"/>
  <c r="P20" i="1"/>
  <c r="AI20" i="1" s="1"/>
  <c r="AK20" i="1" s="1"/>
  <c r="AR20" i="1" s="1"/>
  <c r="P27" i="1"/>
  <c r="AI27" i="1" s="1"/>
  <c r="P28" i="1"/>
  <c r="P36" i="1"/>
  <c r="AI36" i="1" s="1"/>
  <c r="AK36" i="1" s="1"/>
  <c r="AR36" i="1" s="1"/>
  <c r="AK43" i="1"/>
  <c r="AR43" i="1" s="1"/>
  <c r="P48" i="1"/>
  <c r="AI48" i="1" s="1"/>
  <c r="P53" i="1"/>
  <c r="AI53" i="1" s="1"/>
  <c r="AK53" i="1" s="1"/>
  <c r="AS53" i="1" s="1"/>
  <c r="AK56" i="1"/>
  <c r="AS56" i="1" s="1"/>
  <c r="AI65" i="1"/>
  <c r="AK65" i="1" s="1"/>
  <c r="AS65" i="1" s="1"/>
  <c r="P66" i="1"/>
  <c r="AI66" i="1" s="1"/>
  <c r="AK66" i="1" s="1"/>
  <c r="AS66" i="1" s="1"/>
  <c r="P73" i="1"/>
  <c r="AI73" i="1" s="1"/>
  <c r="AK73" i="1" s="1"/>
  <c r="AS73" i="1" s="1"/>
  <c r="AK76" i="1"/>
  <c r="AS76" i="1" s="1"/>
  <c r="AI76" i="1"/>
  <c r="AK83" i="1"/>
  <c r="AS83" i="1" s="1"/>
  <c r="AK86" i="1"/>
  <c r="AR86" i="1" s="1"/>
  <c r="AK90" i="1"/>
  <c r="AS90" i="1" s="1"/>
  <c r="AK94" i="1"/>
  <c r="AS94" i="1" s="1"/>
  <c r="AK112" i="1"/>
  <c r="AS112" i="1" s="1"/>
  <c r="AK115" i="1"/>
  <c r="AS115" i="1" s="1"/>
  <c r="P7" i="1"/>
  <c r="E10" i="2" s="1"/>
  <c r="P21" i="1"/>
  <c r="P22" i="1"/>
  <c r="P29" i="1"/>
  <c r="P30" i="1"/>
  <c r="AI30" i="1" s="1"/>
  <c r="P31" i="1"/>
  <c r="AI31" i="1" s="1"/>
  <c r="P32" i="1"/>
  <c r="AI40" i="1"/>
  <c r="AK40" i="1" s="1"/>
  <c r="AS40" i="1" s="1"/>
  <c r="P46" i="1"/>
  <c r="AI46" i="1" s="1"/>
  <c r="P47" i="1"/>
  <c r="P52" i="1"/>
  <c r="AI55" i="1"/>
  <c r="AK55" i="1" s="1"/>
  <c r="AR55" i="1" s="1"/>
  <c r="P58" i="1"/>
  <c r="AI58" i="1" s="1"/>
  <c r="P60" i="1"/>
  <c r="AI60" i="1" s="1"/>
  <c r="AI64" i="1"/>
  <c r="AK64" i="1" s="1"/>
  <c r="AS64" i="1" s="1"/>
  <c r="P69" i="1"/>
  <c r="AI69" i="1" s="1"/>
  <c r="AI71" i="1"/>
  <c r="AK71" i="1" s="1"/>
  <c r="AR71" i="1" s="1"/>
  <c r="P72" i="1"/>
  <c r="AI72" i="1" s="1"/>
  <c r="AK84" i="1"/>
  <c r="AS84" i="1" s="1"/>
  <c r="AK91" i="1"/>
  <c r="AS91" i="1" s="1"/>
  <c r="AK96" i="1"/>
  <c r="AS96" i="1" s="1"/>
  <c r="AK113" i="1"/>
  <c r="AS113" i="1" s="1"/>
  <c r="AK116" i="1"/>
  <c r="AR116" i="1" s="1"/>
  <c r="AK120" i="1"/>
  <c r="AR120" i="1" s="1"/>
  <c r="AI17" i="1"/>
  <c r="AK17" i="1" s="1"/>
  <c r="AS17" i="1" s="1"/>
  <c r="AI25" i="1"/>
  <c r="AK25" i="1" s="1"/>
  <c r="AR25" i="1" s="1"/>
  <c r="AI34" i="1"/>
  <c r="AK34" i="1" s="1"/>
  <c r="AS34" i="1" s="1"/>
  <c r="P49" i="1"/>
  <c r="AI49" i="1" s="1"/>
  <c r="P57" i="1"/>
  <c r="P26" i="1"/>
  <c r="AI26" i="1" s="1"/>
  <c r="P35" i="1"/>
  <c r="P37" i="1"/>
  <c r="AK38" i="1"/>
  <c r="AR38" i="1" s="1"/>
  <c r="AI42" i="1"/>
  <c r="AK42" i="1" s="1"/>
  <c r="AS42" i="1" s="1"/>
  <c r="P44" i="1"/>
  <c r="P54" i="1"/>
  <c r="AK59" i="1"/>
  <c r="AS59" i="1" s="1"/>
  <c r="P59" i="1"/>
  <c r="AI59" i="1" s="1"/>
  <c r="P61" i="1"/>
  <c r="P67" i="1"/>
  <c r="P70" i="1"/>
  <c r="AI70" i="1"/>
  <c r="P74" i="1"/>
  <c r="AK102" i="1"/>
  <c r="AR102" i="1" s="1"/>
  <c r="P103" i="1"/>
  <c r="P104" i="1"/>
  <c r="AI104" i="1" s="1"/>
  <c r="AI105" i="1"/>
  <c r="AK150" i="1"/>
  <c r="AS150" i="1" s="1"/>
  <c r="AK164" i="1"/>
  <c r="AS164" i="1" s="1"/>
  <c r="AK179" i="1"/>
  <c r="AS179" i="1" s="1"/>
  <c r="AK183" i="1"/>
  <c r="AS183" i="1" s="1"/>
  <c r="AK187" i="1"/>
  <c r="AS187" i="1" s="1"/>
  <c r="AK191" i="1"/>
  <c r="AS191" i="1" s="1"/>
  <c r="P62" i="1"/>
  <c r="AI62" i="1" s="1"/>
  <c r="P77" i="1"/>
  <c r="AI77" i="1" s="1"/>
  <c r="P78" i="1"/>
  <c r="P79" i="1"/>
  <c r="P80" i="1"/>
  <c r="AI80" i="1" s="1"/>
  <c r="P81" i="1"/>
  <c r="AI88" i="1"/>
  <c r="AK88" i="1" s="1"/>
  <c r="AR88" i="1" s="1"/>
  <c r="AI95" i="1"/>
  <c r="AK95" i="1" s="1"/>
  <c r="AS95" i="1" s="1"/>
  <c r="P100" i="1"/>
  <c r="P101" i="1"/>
  <c r="P105" i="1"/>
  <c r="P106" i="1"/>
  <c r="P107" i="1"/>
  <c r="P108" i="1"/>
  <c r="AI108" i="1" s="1"/>
  <c r="P109" i="1"/>
  <c r="AI123" i="1"/>
  <c r="AK123" i="1" s="1"/>
  <c r="AS123" i="1" s="1"/>
  <c r="AI125" i="1"/>
  <c r="AK125" i="1" s="1"/>
  <c r="AS125" i="1" s="1"/>
  <c r="AI127" i="1"/>
  <c r="AK127" i="1" s="1"/>
  <c r="AS127" i="1" s="1"/>
  <c r="AI129" i="1"/>
  <c r="AK129" i="1" s="1"/>
  <c r="AS129" i="1" s="1"/>
  <c r="AI131" i="1"/>
  <c r="AK131" i="1" s="1"/>
  <c r="AS131" i="1" s="1"/>
  <c r="AI138" i="1"/>
  <c r="AK138" i="1" s="1"/>
  <c r="AR138" i="1" s="1"/>
  <c r="AK144" i="1"/>
  <c r="AS144" i="1" s="1"/>
  <c r="AI151" i="1"/>
  <c r="AK151" i="1" s="1"/>
  <c r="AS151" i="1" s="1"/>
  <c r="AI153" i="1"/>
  <c r="AK153" i="1" s="1"/>
  <c r="AS153" i="1" s="1"/>
  <c r="AI155" i="1"/>
  <c r="AK155" i="1" s="1"/>
  <c r="AS155" i="1" s="1"/>
  <c r="AK165" i="1"/>
  <c r="AS165" i="1" s="1"/>
  <c r="AK172" i="1"/>
  <c r="AS172" i="1" s="1"/>
  <c r="AK177" i="1"/>
  <c r="AS177" i="1" s="1"/>
  <c r="AK185" i="1"/>
  <c r="AS185" i="1" s="1"/>
  <c r="AK188" i="1"/>
  <c r="AS188" i="1" s="1"/>
  <c r="AK192" i="1"/>
  <c r="AS192" i="1" s="1"/>
  <c r="P135" i="1"/>
  <c r="AI145" i="1"/>
  <c r="AK145" i="1" s="1"/>
  <c r="AS145" i="1" s="1"/>
  <c r="P147" i="1"/>
  <c r="AI147" i="1" s="1"/>
  <c r="AK147" i="1" s="1"/>
  <c r="AS147" i="1" s="1"/>
  <c r="AI158" i="1"/>
  <c r="AK158" i="1" s="1"/>
  <c r="AS158" i="1" s="1"/>
  <c r="AI160" i="1"/>
  <c r="AK160" i="1" s="1"/>
  <c r="AS160" i="1" s="1"/>
  <c r="P146" i="1"/>
  <c r="AI146" i="1" s="1"/>
  <c r="P168" i="1"/>
  <c r="AI168" i="1" s="1"/>
  <c r="AK168" i="1" s="1"/>
  <c r="AS168" i="1" s="1"/>
  <c r="P169" i="1"/>
  <c r="AI169" i="1" s="1"/>
  <c r="AK169" i="1" s="1"/>
  <c r="AS169" i="1" s="1"/>
  <c r="P170" i="1"/>
  <c r="AI170" i="1" s="1"/>
  <c r="P198" i="1"/>
  <c r="AI198" i="1" s="1"/>
  <c r="AK198" i="1" s="1"/>
  <c r="AS198" i="1" s="1"/>
  <c r="P199" i="1"/>
  <c r="P200" i="1"/>
  <c r="AI200" i="1" s="1"/>
  <c r="AK200" i="1" s="1"/>
  <c r="AS200" i="1" s="1"/>
  <c r="P201" i="1"/>
  <c r="AI201" i="1" s="1"/>
  <c r="P202" i="1"/>
  <c r="AI202" i="1" s="1"/>
  <c r="AK202" i="1" s="1"/>
  <c r="AR202" i="1" s="1"/>
  <c r="AI206" i="1"/>
  <c r="AI207" i="1"/>
  <c r="P133" i="1"/>
  <c r="P139" i="1"/>
  <c r="P140" i="1"/>
  <c r="AI140" i="1" s="1"/>
  <c r="P148" i="1"/>
  <c r="AI156" i="1"/>
  <c r="AK156" i="1" s="1"/>
  <c r="AR156" i="1" s="1"/>
  <c r="AI166" i="1"/>
  <c r="AK166" i="1" s="1"/>
  <c r="AR166" i="1" s="1"/>
  <c r="AI176" i="1"/>
  <c r="AK176" i="1" s="1"/>
  <c r="AR176" i="1" s="1"/>
  <c r="AI184" i="1"/>
  <c r="AK184" i="1" s="1"/>
  <c r="AR184" i="1" s="1"/>
  <c r="AI193" i="1"/>
  <c r="AK193" i="1" s="1"/>
  <c r="AR193" i="1" s="1"/>
  <c r="P203" i="1"/>
  <c r="AI203" i="1" s="1"/>
  <c r="AK203" i="1" s="1"/>
  <c r="AS203" i="1" s="1"/>
  <c r="P204" i="1"/>
  <c r="P205" i="1"/>
  <c r="P206" i="1"/>
  <c r="P207" i="1"/>
  <c r="AI171" i="1"/>
  <c r="AK171" i="1" s="1"/>
  <c r="AS171" i="1" s="1"/>
  <c r="AI197" i="1"/>
  <c r="AK197" i="1" s="1"/>
  <c r="AR197" i="1" s="1"/>
  <c r="Q35" i="2"/>
  <c r="K35" i="2"/>
  <c r="E35" i="2"/>
  <c r="A3" i="2"/>
  <c r="A39" i="2"/>
  <c r="A40" i="2" s="1"/>
  <c r="G2" i="2"/>
  <c r="G3" i="2" s="1"/>
  <c r="M2" i="2"/>
  <c r="M3" i="2" s="1"/>
  <c r="G39" i="2"/>
  <c r="G40" i="2" s="1"/>
  <c r="A38" i="2"/>
  <c r="AK61" i="1" l="1"/>
  <c r="AS61" i="1" s="1"/>
  <c r="K10" i="2"/>
  <c r="AI75" i="1"/>
  <c r="AK75" i="1" s="1"/>
  <c r="AS75" i="1" s="1"/>
  <c r="AK207" i="1"/>
  <c r="AR207" i="1" s="1"/>
  <c r="AK104" i="1"/>
  <c r="AS104" i="1" s="1"/>
  <c r="AI81" i="1"/>
  <c r="AK81" i="1" s="1"/>
  <c r="AS81" i="1" s="1"/>
  <c r="AK93" i="1"/>
  <c r="AS93" i="1" s="1"/>
  <c r="AK70" i="1"/>
  <c r="AR70" i="1" s="1"/>
  <c r="AK60" i="1"/>
  <c r="AS60" i="1" s="1"/>
  <c r="AK27" i="1"/>
  <c r="AS27" i="1" s="1"/>
  <c r="AK195" i="1"/>
  <c r="AS195" i="1" s="1"/>
  <c r="AK174" i="1"/>
  <c r="AS174" i="1" s="1"/>
  <c r="AI195" i="1"/>
  <c r="AI111" i="1"/>
  <c r="AK111" i="1" s="1"/>
  <c r="AS111" i="1" s="1"/>
  <c r="AI141" i="1"/>
  <c r="AK141" i="1" s="1"/>
  <c r="AS141" i="1" s="1"/>
  <c r="AI8" i="1"/>
  <c r="K22" i="2" s="1"/>
  <c r="AI16" i="1"/>
  <c r="AK16" i="1" s="1"/>
  <c r="AS16" i="1" s="1"/>
  <c r="AK199" i="1"/>
  <c r="AS199" i="1" s="1"/>
  <c r="AK206" i="1"/>
  <c r="AR206" i="1" s="1"/>
  <c r="AI199" i="1"/>
  <c r="AK182" i="1"/>
  <c r="AS182" i="1" s="1"/>
  <c r="AI82" i="1"/>
  <c r="AK82" i="1" s="1"/>
  <c r="AR82" i="1" s="1"/>
  <c r="AK194" i="1"/>
  <c r="AS194" i="1" s="1"/>
  <c r="AI182" i="1"/>
  <c r="AK110" i="1"/>
  <c r="AS110" i="1" s="1"/>
  <c r="AK12" i="1"/>
  <c r="AS12" i="1" s="1"/>
  <c r="AI189" i="1"/>
  <c r="AK189" i="1" s="1"/>
  <c r="AS189" i="1" s="1"/>
  <c r="AI92" i="1"/>
  <c r="AK92" i="1" s="1"/>
  <c r="AS92" i="1" s="1"/>
  <c r="AI12" i="1"/>
  <c r="AK77" i="1"/>
  <c r="AS77" i="1" s="1"/>
  <c r="AK109" i="1"/>
  <c r="AS109" i="1" s="1"/>
  <c r="AK105" i="1"/>
  <c r="AS105" i="1" s="1"/>
  <c r="AI109" i="1"/>
  <c r="AI61" i="1"/>
  <c r="AI37" i="1"/>
  <c r="AK37" i="1" s="1"/>
  <c r="AR37" i="1" s="1"/>
  <c r="AI57" i="1"/>
  <c r="AK57" i="1" s="1"/>
  <c r="AS57" i="1" s="1"/>
  <c r="AK190" i="1"/>
  <c r="AS190" i="1" s="1"/>
  <c r="AK33" i="1"/>
  <c r="AS33" i="1" s="1"/>
  <c r="AI190" i="1"/>
  <c r="AI163" i="1"/>
  <c r="AK163" i="1" s="1"/>
  <c r="AS163" i="1" s="1"/>
  <c r="AK117" i="1"/>
  <c r="AS117" i="1" s="1"/>
  <c r="AK89" i="1"/>
  <c r="AS89" i="1" s="1"/>
  <c r="AI9" i="1"/>
  <c r="AI173" i="1"/>
  <c r="AK173" i="1" s="1"/>
  <c r="AR173" i="1" s="1"/>
  <c r="AI89" i="1"/>
  <c r="AI97" i="1"/>
  <c r="AK97" i="1" s="1"/>
  <c r="AS97" i="1" s="1"/>
  <c r="AI205" i="1"/>
  <c r="AK205" i="1" s="1"/>
  <c r="AS205" i="1" s="1"/>
  <c r="AK201" i="1"/>
  <c r="AS201" i="1" s="1"/>
  <c r="AK170" i="1"/>
  <c r="AS170" i="1" s="1"/>
  <c r="AI139" i="1"/>
  <c r="AK139" i="1" s="1"/>
  <c r="AS139" i="1" s="1"/>
  <c r="AK140" i="1"/>
  <c r="AS140" i="1" s="1"/>
  <c r="AI107" i="1"/>
  <c r="AK107" i="1" s="1"/>
  <c r="AS107" i="1" s="1"/>
  <c r="AI101" i="1"/>
  <c r="AK101" i="1" s="1"/>
  <c r="AS101" i="1" s="1"/>
  <c r="AI79" i="1"/>
  <c r="AK79" i="1" s="1"/>
  <c r="AS79" i="1" s="1"/>
  <c r="AI103" i="1"/>
  <c r="AK103" i="1" s="1"/>
  <c r="AS103" i="1" s="1"/>
  <c r="AK80" i="1"/>
  <c r="AS80" i="1" s="1"/>
  <c r="AI74" i="1"/>
  <c r="AK74" i="1" s="1"/>
  <c r="AS74" i="1" s="1"/>
  <c r="AI44" i="1"/>
  <c r="AK44" i="1" s="1"/>
  <c r="AS44" i="1" s="1"/>
  <c r="AK62" i="1"/>
  <c r="AS62" i="1" s="1"/>
  <c r="AK58" i="1"/>
  <c r="AS58" i="1" s="1"/>
  <c r="AI47" i="1"/>
  <c r="AK47" i="1" s="1"/>
  <c r="AS47" i="1" s="1"/>
  <c r="AI29" i="1"/>
  <c r="AK29" i="1" s="1"/>
  <c r="AS29" i="1" s="1"/>
  <c r="AK72" i="1"/>
  <c r="AS72" i="1" s="1"/>
  <c r="AK31" i="1"/>
  <c r="AS31" i="1" s="1"/>
  <c r="AI19" i="1"/>
  <c r="AK19" i="1" s="1"/>
  <c r="AR19" i="1" s="1"/>
  <c r="AK46" i="1"/>
  <c r="AS46" i="1" s="1"/>
  <c r="AI28" i="1"/>
  <c r="AK28" i="1" s="1"/>
  <c r="AS28" i="1" s="1"/>
  <c r="AI204" i="1"/>
  <c r="AK204" i="1" s="1"/>
  <c r="AS204" i="1" s="1"/>
  <c r="AI148" i="1"/>
  <c r="AK148" i="1" s="1"/>
  <c r="AS148" i="1" s="1"/>
  <c r="AI133" i="1"/>
  <c r="AK133" i="1" s="1"/>
  <c r="AS133" i="1" s="1"/>
  <c r="AI135" i="1"/>
  <c r="AK135" i="1" s="1"/>
  <c r="AR135" i="1" s="1"/>
  <c r="AI106" i="1"/>
  <c r="AK106" i="1" s="1"/>
  <c r="AS106" i="1" s="1"/>
  <c r="AI100" i="1"/>
  <c r="AK100" i="1" s="1"/>
  <c r="AS100" i="1" s="1"/>
  <c r="AI78" i="1"/>
  <c r="AK78" i="1" s="1"/>
  <c r="AS78" i="1" s="1"/>
  <c r="AI67" i="1"/>
  <c r="AK67" i="1" s="1"/>
  <c r="AS67" i="1" s="1"/>
  <c r="AI54" i="1"/>
  <c r="AK54" i="1" s="1"/>
  <c r="AS54" i="1" s="1"/>
  <c r="AI35" i="1"/>
  <c r="AK35" i="1" s="1"/>
  <c r="AS35" i="1" s="1"/>
  <c r="AK108" i="1"/>
  <c r="AS108" i="1" s="1"/>
  <c r="AI52" i="1"/>
  <c r="AK52" i="1" s="1"/>
  <c r="AS52" i="1" s="1"/>
  <c r="AI32" i="1"/>
  <c r="AK32" i="1" s="1"/>
  <c r="AS32" i="1" s="1"/>
  <c r="AI22" i="1"/>
  <c r="AK22" i="1" s="1"/>
  <c r="AR22" i="1" s="1"/>
  <c r="AI7" i="1"/>
  <c r="E22" i="2" s="1"/>
  <c r="AK30" i="1"/>
  <c r="AS30" i="1" s="1"/>
  <c r="AK69" i="1"/>
  <c r="AS69" i="1" s="1"/>
  <c r="AI21" i="1"/>
  <c r="AK21" i="1" s="1"/>
  <c r="AR21" i="1" s="1"/>
  <c r="AK26" i="1"/>
  <c r="AS26" i="1" s="1"/>
  <c r="AK146" i="1"/>
  <c r="AS146" i="1" s="1"/>
  <c r="AK49" i="1"/>
  <c r="AS49" i="1" s="1"/>
  <c r="AK48" i="1"/>
  <c r="AS48" i="1" s="1"/>
  <c r="G38" i="2"/>
  <c r="E68" i="2"/>
  <c r="E59" i="2"/>
  <c r="D53" i="2"/>
  <c r="E41" i="2"/>
  <c r="E63" i="2"/>
  <c r="E67" i="2"/>
  <c r="E57" i="2"/>
  <c r="D46" i="2"/>
  <c r="B42" i="2"/>
  <c r="E62" i="2"/>
  <c r="E71" i="2"/>
  <c r="E66" i="2"/>
  <c r="E55" i="2"/>
  <c r="E45" i="2"/>
  <c r="B41" i="2"/>
  <c r="E58" i="2"/>
  <c r="D47" i="2"/>
  <c r="E46" i="2"/>
  <c r="E70" i="2"/>
  <c r="E60" i="2"/>
  <c r="E53" i="2"/>
  <c r="D45" i="2"/>
  <c r="E73" i="2"/>
  <c r="E56" i="2"/>
  <c r="E52" i="2"/>
  <c r="E47" i="2"/>
  <c r="D52" i="2"/>
  <c r="E42" i="2"/>
  <c r="E69" i="2"/>
  <c r="AK8" i="1" l="1"/>
  <c r="Q22" i="2"/>
  <c r="AK9" i="1"/>
  <c r="AK7" i="1"/>
  <c r="E72" i="2"/>
  <c r="K70" i="2"/>
  <c r="J45" i="2"/>
  <c r="K71" i="2"/>
  <c r="K53" i="2"/>
  <c r="K68" i="2"/>
  <c r="K41" i="2"/>
  <c r="K56" i="2"/>
  <c r="K66" i="2"/>
  <c r="K46" i="2"/>
  <c r="K62" i="2"/>
  <c r="K58" i="2"/>
  <c r="K57" i="2"/>
  <c r="K52" i="2"/>
  <c r="K67" i="2"/>
  <c r="H42" i="2"/>
  <c r="K55" i="2"/>
  <c r="K69" i="2"/>
  <c r="K42" i="2"/>
  <c r="K47" i="2"/>
  <c r="J53" i="2"/>
  <c r="J47" i="2"/>
  <c r="K59" i="2"/>
  <c r="K73" i="2"/>
  <c r="K45" i="2"/>
  <c r="K63" i="2"/>
  <c r="J52" i="2"/>
  <c r="H41" i="2"/>
  <c r="J46" i="2"/>
  <c r="K60" i="2"/>
  <c r="M38" i="2"/>
  <c r="AS9" i="1" l="1"/>
  <c r="Q36" i="2" s="1"/>
  <c r="Q26" i="2"/>
  <c r="K26" i="2"/>
  <c r="AR8" i="1"/>
  <c r="K36" i="2" s="1"/>
  <c r="AS7" i="1"/>
  <c r="E36" i="2" s="1"/>
  <c r="E26" i="2"/>
  <c r="K72" i="2"/>
  <c r="Q62" i="2"/>
  <c r="Q41" i="2"/>
  <c r="P52" i="2"/>
  <c r="Q47" i="2"/>
  <c r="P53" i="2"/>
  <c r="Q55" i="2"/>
  <c r="Q73" i="2"/>
  <c r="Q46" i="2"/>
  <c r="N42" i="2"/>
  <c r="P45" i="2"/>
  <c r="Q66" i="2"/>
  <c r="N41" i="2"/>
  <c r="Q71" i="2"/>
  <c r="Q45" i="2"/>
  <c r="Q68" i="2"/>
  <c r="Q42" i="2"/>
  <c r="Q69" i="2"/>
  <c r="Q52" i="2"/>
  <c r="Q59" i="2"/>
  <c r="Q67" i="2"/>
  <c r="Q63" i="2"/>
  <c r="Q57" i="2"/>
  <c r="Q53" i="2"/>
  <c r="Q60" i="2"/>
  <c r="Q58" i="2"/>
  <c r="Q56" i="2"/>
  <c r="P47" i="2"/>
  <c r="Q70" i="2"/>
  <c r="P46" i="2"/>
  <c r="Q72" i="2" l="1"/>
</calcChain>
</file>

<file path=xl/comments1.xml><?xml version="1.0" encoding="utf-8"?>
<comments xmlns="http://schemas.openxmlformats.org/spreadsheetml/2006/main">
  <authors>
    <author>Hoai</author>
  </authors>
  <commentList>
    <comment ref="E27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7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27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5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35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35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64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4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64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72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72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72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<sst xmlns="http://schemas.openxmlformats.org/spreadsheetml/2006/main" count="1050" uniqueCount="515">
  <si>
    <t>BAÛNG THANH TOAÙN LÖÔNG THAÙNG   03 NAÊM  2015</t>
  </si>
  <si>
    <t>STT</t>
  </si>
  <si>
    <t>MSNV</t>
  </si>
  <si>
    <t>HOÏ VAØ TEÂN</t>
  </si>
  <si>
    <t>BOÄ PHAÄN</t>
  </si>
  <si>
    <t>CHÖÙC VUÏ</t>
  </si>
  <si>
    <t>NGAØY VAØO</t>
  </si>
  <si>
    <t>LÖÔNG CB</t>
  </si>
  <si>
    <t>NC</t>
  </si>
  <si>
    <t>GC</t>
  </si>
  <si>
    <t>LSP</t>
  </si>
  <si>
    <t>CÑ Phaùt sinh</t>
  </si>
  <si>
    <t>COÄNG</t>
  </si>
  <si>
    <t>PHEÙP</t>
  </si>
  <si>
    <t>TIEÀN PHEÙP</t>
  </si>
  <si>
    <t>TC THÖÔØNG</t>
  </si>
  <si>
    <t>TIEÀN TC THÖÔØNG</t>
  </si>
  <si>
    <t>TC ÑEÂM</t>
  </si>
  <si>
    <t>TIEÀN TC ÑEÂM</t>
  </si>
  <si>
    <t>LAØM ÑEÂM</t>
  </si>
  <si>
    <t>TIEÀN LAØM ÑEÂM</t>
  </si>
  <si>
    <t>TC CN</t>
  </si>
  <si>
    <t>TIEÀN TC CN</t>
  </si>
  <si>
    <t>VIEÄC RIEÂNG +CUÙP ÑIEÄN+ CT + KEÁT HOÂN + HEÁT HAØNG</t>
  </si>
  <si>
    <t>TIEÀN LÖÔNG VIEÄC RIEÂNG +CUÙP ÑIEÄN+ CT + KEÁT HOÂN + HEÁT HAØNG</t>
  </si>
  <si>
    <t>LEÃ TEÁT</t>
  </si>
  <si>
    <t>TIEÀN LEÃ TEÁT</t>
  </si>
  <si>
    <t>CÑ NÖÕ</t>
  </si>
  <si>
    <t>TIEÀN CÑ NÖÕ</t>
  </si>
  <si>
    <t>ÑIEÅM CC</t>
  </si>
  <si>
    <t>TIEÀN CC</t>
  </si>
  <si>
    <t>TIEÀN THAÂM NIEÂN</t>
  </si>
  <si>
    <t>TIEÀN ÑI LAÏI</t>
  </si>
  <si>
    <t>TIEÀN PC CN</t>
  </si>
  <si>
    <t>TIEÀN PC LÑN</t>
  </si>
  <si>
    <t>BUØ LÖÔNG</t>
  </si>
  <si>
    <t>THANH TOAN KHAÙC</t>
  </si>
  <si>
    <t>TOÅNG THANH TOAÙN</t>
  </si>
  <si>
    <t>BHXH+BHYT+BHTN</t>
  </si>
  <si>
    <t>THUEÁ TNCN</t>
  </si>
  <si>
    <t>CÑ PHÍ</t>
  </si>
  <si>
    <t>TAÏM ÖÙNG</t>
  </si>
  <si>
    <t>KHAÁU TRÖØ KHAÙC</t>
  </si>
  <si>
    <t>TOÅNG KHAÁU TRÖØ</t>
  </si>
  <si>
    <t>TIEÀN MAËT</t>
  </si>
  <si>
    <t>ATM</t>
  </si>
  <si>
    <t>KYÙ NHAÄN</t>
  </si>
  <si>
    <t>Maõ soá (Employee ID)</t>
  </si>
  <si>
    <t>BP (Department)</t>
  </si>
  <si>
    <t>Teân (Employee name)</t>
  </si>
  <si>
    <t>Löông CB (Basic salary)</t>
  </si>
  <si>
    <t>Thanh toaùn (Payment)</t>
  </si>
  <si>
    <t>NC/GC</t>
  </si>
  <si>
    <t>TTIEÀN</t>
  </si>
  <si>
    <t>Löông saûn phaåm (Piece-rate salary)</t>
  </si>
  <si>
    <t>Pheùp naêm (Annual leave)</t>
  </si>
  <si>
    <t>Löông giaõn ca (Overtime)</t>
  </si>
  <si>
    <t>Löông laøm theâm ban ñeâm (Work night)</t>
  </si>
  <si>
    <t>Löông laøm ban ñeâm (Work night)</t>
  </si>
  <si>
    <t>Löông laøm ngaøy CN (Sunday)</t>
  </si>
  <si>
    <t>Löông TG+Hoïc Pccc + Heát Haøng</t>
  </si>
  <si>
    <t>Löông vieäc rieâng, keát hoân, leã, CT, Teát (Holiday)</t>
  </si>
  <si>
    <t>Phuï caáp lao ñoäng nöõ (Woman labor allowance)</t>
  </si>
  <si>
    <t>Buø löông (Compensation)</t>
  </si>
  <si>
    <t>Thanh toaùn khaùc (Other payment)</t>
  </si>
  <si>
    <t>Hoã trôï löông (Support payment)</t>
  </si>
  <si>
    <t>Toång thanh toaùn (Total payment)</t>
  </si>
  <si>
    <t>Khaáu tröø (Deduction)</t>
  </si>
  <si>
    <t>BHXH + YT + TN (Social + Health + Jobless insurance)</t>
  </si>
  <si>
    <t>Taïm öùng (Advanced pay)</t>
  </si>
  <si>
    <t>Thueá thu nhaäp caù nhaân (PIT)</t>
  </si>
  <si>
    <t>Khaáu tröø khaùc (Other deduction)</t>
  </si>
  <si>
    <t>Coâng ñoaøn phí (Trade Union fee)</t>
  </si>
  <si>
    <t>Toång khaáu tröø (Total deduction)</t>
  </si>
  <si>
    <t>Ghi chuù (Note) lyù do thanh toaùn khaùc/khaáu tröø khaùc:</t>
  </si>
  <si>
    <t>Tieàn nhaø ôû (Housing money)</t>
  </si>
  <si>
    <t>Tieàn tieàn ñ.thoaïi (Telephone fee)</t>
  </si>
  <si>
    <t>Tieàn xaêng xe (Petrol money)</t>
  </si>
  <si>
    <t>Phuï nuoâi con nhoû (Allowances for children)</t>
  </si>
  <si>
    <t>LÖÔNG PHEÙP TOÀN
(Amount)</t>
  </si>
  <si>
    <t>Lương pheùp toàn (Amount)</t>
  </si>
  <si>
    <t>IR1-0400</t>
  </si>
  <si>
    <t>TRÖÔNG THÒ BÍCH HOÀNG</t>
  </si>
  <si>
    <t>C. 01</t>
  </si>
  <si>
    <t>CN - MAY</t>
  </si>
  <si>
    <t>IR1-1543</t>
  </si>
  <si>
    <t>NGUYEÃN HOAØNG DUY</t>
  </si>
  <si>
    <t>CN - UÛI</t>
  </si>
  <si>
    <t>S1-0033</t>
  </si>
  <si>
    <t>TRÖÔNG THUÏY NGOÏC DIEÄU</t>
  </si>
  <si>
    <t>S1-0086</t>
  </si>
  <si>
    <t>DÖÔNG THÒ MYÕ HAÏNH</t>
  </si>
  <si>
    <t>S1-0109</t>
  </si>
  <si>
    <t>PHUØNG THÒ NGOÏC HIEÀN</t>
  </si>
  <si>
    <t>S1-0118</t>
  </si>
  <si>
    <t>LEÂ THÒ CAÅM LINH</t>
  </si>
  <si>
    <t>S1-0124</t>
  </si>
  <si>
    <t>NGUYEÃN THÒ HOA</t>
  </si>
  <si>
    <t>S1-0125</t>
  </si>
  <si>
    <t>TRÖÔNG THÒ LEÄ PHÖÔNG</t>
  </si>
  <si>
    <t>S1-0225</t>
  </si>
  <si>
    <t>NGUYEÃN THÒ NGOÏC LINH</t>
  </si>
  <si>
    <t>S1-0256</t>
  </si>
  <si>
    <t>TRAÀN THÒ HÖÔØNG</t>
  </si>
  <si>
    <t>S1-0332</t>
  </si>
  <si>
    <t>LEÂ THAØNH DUÕNG</t>
  </si>
  <si>
    <t>S1-1066</t>
  </si>
  <si>
    <t>HUYØNH THÒ NGOÏC TRAÂN</t>
  </si>
  <si>
    <t>S1-1502</t>
  </si>
  <si>
    <t>HUYØNH THÒ NGOÏC HAØ</t>
  </si>
  <si>
    <t>S1-1527</t>
  </si>
  <si>
    <t>LEÂ THÒ KIM THOA</t>
  </si>
  <si>
    <t>S1-1530</t>
  </si>
  <si>
    <t>LEÂ THÒ MINH NGOAN</t>
  </si>
  <si>
    <t>S1-1545</t>
  </si>
  <si>
    <t>LEÂ THÒ MOÄNG ÑIEÄP</t>
  </si>
  <si>
    <t>H2-1158</t>
  </si>
  <si>
    <t>NGUYEÃN THÒ NGOÏC AÙNH</t>
  </si>
  <si>
    <t>C. 02</t>
  </si>
  <si>
    <t>CN - K. PHUÏ</t>
  </si>
  <si>
    <t>IR2-0279</t>
  </si>
  <si>
    <t>NGUYEÃN TUAÁN SÔN</t>
  </si>
  <si>
    <t>S2-0091</t>
  </si>
  <si>
    <t>NGUYEÃN THÒ HÖÔØNG</t>
  </si>
  <si>
    <t>S2-0106</t>
  </si>
  <si>
    <t>HUYØNH VAÊN TIEÁN</t>
  </si>
  <si>
    <t>S2-0115</t>
  </si>
  <si>
    <t>HOÀ THÒ THUAÄN</t>
  </si>
  <si>
    <t>S2-0155</t>
  </si>
  <si>
    <t>PHAÏM THÒ THUØY TRANG</t>
  </si>
  <si>
    <t>S2-0199</t>
  </si>
  <si>
    <t>TRAÀN THÒ MOÄNG THI</t>
  </si>
  <si>
    <t>S2-0218</t>
  </si>
  <si>
    <t>NGUYEÃN VAÊN QUAÂN</t>
  </si>
  <si>
    <t>S2-0392</t>
  </si>
  <si>
    <t>PHAN THÒ NGA</t>
  </si>
  <si>
    <t>S2-1080</t>
  </si>
  <si>
    <t>LYÙ THIEÂN NHÖÏT</t>
  </si>
  <si>
    <t>S2-1288</t>
  </si>
  <si>
    <t>NGUYEÃN THANH HUYEÀN</t>
  </si>
  <si>
    <t>S2-1294</t>
  </si>
  <si>
    <t>NGUYEÃN NGOÏC LY</t>
  </si>
  <si>
    <t>S2-1377</t>
  </si>
  <si>
    <t>NGUYEÃN THÒ KIEÀU VAÂN</t>
  </si>
  <si>
    <t>S2-1460</t>
  </si>
  <si>
    <t>NGUYEÃN THÒ THANH THAÛO</t>
  </si>
  <si>
    <t>S2-1499</t>
  </si>
  <si>
    <t>ÑAËNG THÒ THAÉM</t>
  </si>
  <si>
    <t>S2-1521</t>
  </si>
  <si>
    <t>LEÂ THÒ PHÖÔNG THAÛO-TP</t>
  </si>
  <si>
    <t>IR3-0233</t>
  </si>
  <si>
    <t>NGUYEÃN VAÊN HOØA</t>
  </si>
  <si>
    <t>C. 03</t>
  </si>
  <si>
    <t>S3-0067</t>
  </si>
  <si>
    <t>HOÀ THÒ THANH VAÂN</t>
  </si>
  <si>
    <t>S3-0134</t>
  </si>
  <si>
    <t>NGUYEÃN THÒ MAI</t>
  </si>
  <si>
    <t>S3-0156</t>
  </si>
  <si>
    <t>TRAÀN THÒ TUYEÁT MAI</t>
  </si>
  <si>
    <t>S3-0184</t>
  </si>
  <si>
    <t>NGUYEÃN THÒ NGUYEÂN</t>
  </si>
  <si>
    <t>S3-0192</t>
  </si>
  <si>
    <t>TRAÀN THÒ PHÖÔNG UYEÂN</t>
  </si>
  <si>
    <t>S3-0203</t>
  </si>
  <si>
    <t>NGUYEÃN THÒ XUAÂN THAÛO-GS</t>
  </si>
  <si>
    <t>S3-0206</t>
  </si>
  <si>
    <t>NGUYEÃN THÒ KIM HOAØNG</t>
  </si>
  <si>
    <t>S3-0226</t>
  </si>
  <si>
    <t>LEÂ THÒ TRANG</t>
  </si>
  <si>
    <t>S3-0272</t>
  </si>
  <si>
    <t>PHAÏM THÒ MOÄNG THAÉM</t>
  </si>
  <si>
    <t>S3-0286</t>
  </si>
  <si>
    <t>PHAN THÒ NIEÀM</t>
  </si>
  <si>
    <t>S3-0804</t>
  </si>
  <si>
    <t>LEÂ THÒ TUYEÁT MAI</t>
  </si>
  <si>
    <t>S3-0913</t>
  </si>
  <si>
    <t>HUYØNH THÒ AN</t>
  </si>
  <si>
    <t>S3-1004</t>
  </si>
  <si>
    <t>PHAÏM PHUÙC HAÄU</t>
  </si>
  <si>
    <t>S3-1084</t>
  </si>
  <si>
    <t>NGUYEÃN THÒ CAÅM NHUNG</t>
  </si>
  <si>
    <t>S3-1246</t>
  </si>
  <si>
    <t>PHAN THÒ DIEÃM SÖÔNG</t>
  </si>
  <si>
    <t>S3-1551</t>
  </si>
  <si>
    <t>NGUYEÂN PHUØNG ANH TUÙ</t>
  </si>
  <si>
    <t>TV - UÛI</t>
  </si>
  <si>
    <t>IR4-1471</t>
  </si>
  <si>
    <t>LEÂ THÒ HOÀNG NGA</t>
  </si>
  <si>
    <t>C. 04</t>
  </si>
  <si>
    <t>S4-0043</t>
  </si>
  <si>
    <t>LEÂ HOÀNG NHUNG</t>
  </si>
  <si>
    <t>S4-0044</t>
  </si>
  <si>
    <t>LEÂ THÒ MYÕ LEÄ</t>
  </si>
  <si>
    <t>S4-0050</t>
  </si>
  <si>
    <t>LEÂ THÒ HOÀNG</t>
  </si>
  <si>
    <t>S4-0088</t>
  </si>
  <si>
    <t>NGUYEÃN THÒ KIM THUØY DUYEÂN</t>
  </si>
  <si>
    <t>S4-0095</t>
  </si>
  <si>
    <t>MAI THÒ MYÕ EM</t>
  </si>
  <si>
    <t>S4-0098</t>
  </si>
  <si>
    <t>LEÂ THÒ KIM CHAÂU</t>
  </si>
  <si>
    <t>S4-0126</t>
  </si>
  <si>
    <t>NGUYEÃN THÒ AÙNH NGOÏC</t>
  </si>
  <si>
    <t>S4-0148</t>
  </si>
  <si>
    <t>NGOÂ NGUYEÃN YEÁN PHÖÔNG</t>
  </si>
  <si>
    <t>S4-0270</t>
  </si>
  <si>
    <t>NGUYEÃN THÒ KIM LOAN</t>
  </si>
  <si>
    <t>S4-0363</t>
  </si>
  <si>
    <t>LEÂ THÒ DIEÃM THOA</t>
  </si>
  <si>
    <t>S4-0758</t>
  </si>
  <si>
    <t>NGUYEÃN THÒ NGOÏC THAÛO</t>
  </si>
  <si>
    <t>S4-1244</t>
  </si>
  <si>
    <t>LEÂ THANH CHIEÁN</t>
  </si>
  <si>
    <t>CN - CD</t>
  </si>
  <si>
    <t>S4-1538</t>
  </si>
  <si>
    <t>NGUYEÃN THÒ YEÁN</t>
  </si>
  <si>
    <t>S4-1539</t>
  </si>
  <si>
    <t>NGUYEÃN THÒ LÖÔÏM</t>
  </si>
  <si>
    <t>S4-1546</t>
  </si>
  <si>
    <t>PHAÏM KIEÀU TRANG</t>
  </si>
  <si>
    <t>IR5-0275</t>
  </si>
  <si>
    <t>LEÂ THUØY VAÂN</t>
  </si>
  <si>
    <t>C. 05</t>
  </si>
  <si>
    <t>IR5-1041</t>
  </si>
  <si>
    <t>LEÂ MINH THUAÄN</t>
  </si>
  <si>
    <t>IR5-1305</t>
  </si>
  <si>
    <t>LEÂ THANH NHÖÙT</t>
  </si>
  <si>
    <t>S5-0263</t>
  </si>
  <si>
    <t>HOÀ THÒ BÍCH PHÖÔÏNG</t>
  </si>
  <si>
    <t>S5-0274</t>
  </si>
  <si>
    <t>NGUYEÃN NGOÏC TRUÙC</t>
  </si>
  <si>
    <t>S5-0278</t>
  </si>
  <si>
    <t>NGUYEÃN THÒ HUYØNH NHÖ</t>
  </si>
  <si>
    <t>S5-0298</t>
  </si>
  <si>
    <t>NGUYEÃN NGOÏC THANH</t>
  </si>
  <si>
    <t>S5-0309</t>
  </si>
  <si>
    <t>HUYØNH THÒ CAÅM TUÙ</t>
  </si>
  <si>
    <t>S5-0375</t>
  </si>
  <si>
    <t>LEÂ THÒ PHÖÔNG TRANG</t>
  </si>
  <si>
    <t>S5-0775</t>
  </si>
  <si>
    <t>PHAN THÒ THANH XUAÂN</t>
  </si>
  <si>
    <t>S5-1031</t>
  </si>
  <si>
    <t>TRAÀN PHÖÔNG HOØA</t>
  </si>
  <si>
    <t>S5-1148</t>
  </si>
  <si>
    <t>LEÂ THÒ THUYØ TRANG</t>
  </si>
  <si>
    <t>S5-1312</t>
  </si>
  <si>
    <t>VOÕ KIM NGAÂN</t>
  </si>
  <si>
    <t>S5-1420</t>
  </si>
  <si>
    <t>VOÕ THÒ HAI</t>
  </si>
  <si>
    <t>S5-1455</t>
  </si>
  <si>
    <t>PHAÏM ÑÖÙC HIEÁU</t>
  </si>
  <si>
    <t>S5-1483</t>
  </si>
  <si>
    <t>VÖÔNG  THÒ TUYEÁT LINH</t>
  </si>
  <si>
    <t>HV-1540</t>
  </si>
  <si>
    <t>VOÕ THÒ ANH THÖ</t>
  </si>
  <si>
    <t>C. 06</t>
  </si>
  <si>
    <t>HV - MAY</t>
  </si>
  <si>
    <t>S-0716</t>
  </si>
  <si>
    <t>NGUYEÃN THANH BÌNH</t>
  </si>
  <si>
    <t>S6-0052</t>
  </si>
  <si>
    <t>PHAÏM THÒ NGOÏC DIEÃM</t>
  </si>
  <si>
    <t>S6-0065</t>
  </si>
  <si>
    <t>DÖÔNG KIM HUEÄ</t>
  </si>
  <si>
    <t>S6-0087</t>
  </si>
  <si>
    <t>NGUYEÃN THÒ THUÛY HAØ</t>
  </si>
  <si>
    <t>S6-0096</t>
  </si>
  <si>
    <t>NGUYEÃN THÒ NAÊM</t>
  </si>
  <si>
    <t>S6-0097</t>
  </si>
  <si>
    <t>ÑOAØN THÒ PHÖÔNG THAÛO</t>
  </si>
  <si>
    <t>S6-0113</t>
  </si>
  <si>
    <t>TRÖÔNG THÒ BEÙ BAÛY</t>
  </si>
  <si>
    <t>S6-0164</t>
  </si>
  <si>
    <t>NGUYEÃN THÒ BAÛO TRAÂN</t>
  </si>
  <si>
    <t>S6-0189</t>
  </si>
  <si>
    <t>TRAÀN THÒ NÔÛ</t>
  </si>
  <si>
    <t>S6-0314</t>
  </si>
  <si>
    <t>NGUYEÃN THÒ XÖÙNG</t>
  </si>
  <si>
    <t>S6-0318</t>
  </si>
  <si>
    <t>NGOÂ THÒ TUYEÁT NHUNG-GS</t>
  </si>
  <si>
    <t>S6-0438</t>
  </si>
  <si>
    <t>NGUYEÃN THÒ NGOÏC THU</t>
  </si>
  <si>
    <t>S6-1531</t>
  </si>
  <si>
    <t>NGUYEÃN THÒ MINH NGAÂN</t>
  </si>
  <si>
    <t>S6-1537</t>
  </si>
  <si>
    <t>NGUYEÃN VAÊN LONG</t>
  </si>
  <si>
    <t>IR7-0075</t>
  </si>
  <si>
    <t>VOÕ THÒ AÙNH TUYEÁT</t>
  </si>
  <si>
    <t>C. 07</t>
  </si>
  <si>
    <t>S7-0092</t>
  </si>
  <si>
    <t>NGUYEÃN NGOÏC YEÁN</t>
  </si>
  <si>
    <t>S7-0152</t>
  </si>
  <si>
    <t>LEÂ THÒ PHÖÔNG OANH</t>
  </si>
  <si>
    <t>S7-0172</t>
  </si>
  <si>
    <t>NGUYEÃN THÒ THUÛY NGAÂN</t>
  </si>
  <si>
    <t>S7-0188</t>
  </si>
  <si>
    <t>LEÂ THÒ MYÕ DUNG</t>
  </si>
  <si>
    <t>S7-0200</t>
  </si>
  <si>
    <t>ÑOAØN KIM TUYEÁN</t>
  </si>
  <si>
    <t>CN - V. SOÅ</t>
  </si>
  <si>
    <t>S7-0227</t>
  </si>
  <si>
    <t>NGUYEÃN THÒ PHÖÔNG TIEÀN</t>
  </si>
  <si>
    <t>S7-0281</t>
  </si>
  <si>
    <t>BUØI NHÖ THIEÄT</t>
  </si>
  <si>
    <t>S7-0288</t>
  </si>
  <si>
    <t>NGUYEÃN THÒ CAÅM DUYEÂN</t>
  </si>
  <si>
    <t>S7-0289</t>
  </si>
  <si>
    <t>NGUYEÃN THÒ OANH</t>
  </si>
  <si>
    <t>S7-0304</t>
  </si>
  <si>
    <t>PHAN NGUYEÃN THUÙY VI</t>
  </si>
  <si>
    <t>S7-0320</t>
  </si>
  <si>
    <t>NGUYEÃN PHUÙC HOAØI AN</t>
  </si>
  <si>
    <t>S7-0329</t>
  </si>
  <si>
    <t>PHAN THÒ HOÀNG PHÖÔÏNG-GS</t>
  </si>
  <si>
    <t>S7-0330</t>
  </si>
  <si>
    <t>CHAÂU THI PHÖÔNG THUÙY</t>
  </si>
  <si>
    <t>S7-0833</t>
  </si>
  <si>
    <t>PHAÏM THÒ PHÖÔÏNG</t>
  </si>
  <si>
    <t>S7-1240</t>
  </si>
  <si>
    <t>PHAN NGUYEÃN THUÙY AN</t>
  </si>
  <si>
    <t>S7-1336</t>
  </si>
  <si>
    <t>LEÂ THÒ AÙI LOAN</t>
  </si>
  <si>
    <t>S7-1341</t>
  </si>
  <si>
    <t>NGUYEÃN THANH VAÊN</t>
  </si>
  <si>
    <t>IR8-1072</t>
  </si>
  <si>
    <t>NGUYEÃN THANH VIEÄT</t>
  </si>
  <si>
    <t>C. 08</t>
  </si>
  <si>
    <t>S-0832</t>
  </si>
  <si>
    <t>LÖÔNG VAÊN ÑOÄ</t>
  </si>
  <si>
    <t>TV - MAY</t>
  </si>
  <si>
    <t>S8-0209</t>
  </si>
  <si>
    <t>PHAN HOÀ NHÖ YÙ</t>
  </si>
  <si>
    <t>S8-0212</t>
  </si>
  <si>
    <t>NGUYEÃN THEÁ HUY</t>
  </si>
  <si>
    <t>S8-0237</t>
  </si>
  <si>
    <t>TRAÀN THANH PHÖÔÏNG</t>
  </si>
  <si>
    <t>S8-0259</t>
  </si>
  <si>
    <t>TRÖÔNG PHI COÂNG</t>
  </si>
  <si>
    <t>S8-0265</t>
  </si>
  <si>
    <t>PHAN THÒ THUØY DÖÔNG</t>
  </si>
  <si>
    <t>S8-0269</t>
  </si>
  <si>
    <t>HUYØNH THÒ THUÙY OANH</t>
  </si>
  <si>
    <t>S8-0299</t>
  </si>
  <si>
    <t>ÑOÃ THÒ CHIEÁN</t>
  </si>
  <si>
    <t>S8-0371</t>
  </si>
  <si>
    <t>NGUYEÃN TROÏNG TAÂN</t>
  </si>
  <si>
    <t>S8-0525</t>
  </si>
  <si>
    <t>PHUØNG THÒ THANH TUYEÀN</t>
  </si>
  <si>
    <t>S8-0571</t>
  </si>
  <si>
    <t>NGUYEÃN NGOÏC THAÛO</t>
  </si>
  <si>
    <t>S8-1214</t>
  </si>
  <si>
    <t>ÑAËNG THÒ MYÕ LINH</t>
  </si>
  <si>
    <t>S8-1479</t>
  </si>
  <si>
    <t>TRAÀN THÒ AÙNH XOA</t>
  </si>
  <si>
    <t>S8-1535</t>
  </si>
  <si>
    <t>NGOÂ THÒ NHÖ TRINH</t>
  </si>
  <si>
    <t>S8-1544</t>
  </si>
  <si>
    <t>NGUYEÃN THÒ DIEÃM</t>
  </si>
  <si>
    <t>S8-1548</t>
  </si>
  <si>
    <t>BUØI PHÖÔNG THAÛO</t>
  </si>
  <si>
    <t>S8-1553</t>
  </si>
  <si>
    <t>TRÖÔNG VAÊN HOÅ</t>
  </si>
  <si>
    <t>C-0061</t>
  </si>
  <si>
    <t>TRAÀN THÒ HOÀNG HAÏNH</t>
  </si>
  <si>
    <t>BP. CAÉT</t>
  </si>
  <si>
    <t>CN - TR. VAÛI</t>
  </si>
  <si>
    <t>C-0063</t>
  </si>
  <si>
    <t>ÑAËNG THÒ PHÖÔNG ANH</t>
  </si>
  <si>
    <t>CN - CAÉT TAY</t>
  </si>
  <si>
    <t>C-0069</t>
  </si>
  <si>
    <t>PHAN THÒ THANH VAÂN</t>
  </si>
  <si>
    <t>CN - E. KEO</t>
  </si>
  <si>
    <t>C-0102</t>
  </si>
  <si>
    <t>NGUYEÃN THÒ ANH THU</t>
  </si>
  <si>
    <t>CN - Ñ. SOÁ</t>
  </si>
  <si>
    <t>C-0133</t>
  </si>
  <si>
    <t>NGUYEÃN HUYØNH THANH</t>
  </si>
  <si>
    <t>C-0139</t>
  </si>
  <si>
    <t>NGUYEÃN THÒ KIM OANH</t>
  </si>
  <si>
    <t>C-0140</t>
  </si>
  <si>
    <t>LEÂ KIM NGAÂN</t>
  </si>
  <si>
    <t>C-0144</t>
  </si>
  <si>
    <t>NGUYEÃN THÒ XUAÂN MÔÙI</t>
  </si>
  <si>
    <t>CN - LÖÏA THAÂN</t>
  </si>
  <si>
    <t>C-0145</t>
  </si>
  <si>
    <t>NGUYEÃN THAÙI HOØA</t>
  </si>
  <si>
    <t>CN - CAÉT</t>
  </si>
  <si>
    <t>C-0146</t>
  </si>
  <si>
    <t>NGUYEÃN NGOÏC PHÖÔÏNG</t>
  </si>
  <si>
    <t>C-0151</t>
  </si>
  <si>
    <t>TRÖÔNG THÒ PHÖÔÏNG</t>
  </si>
  <si>
    <t>C-0210</t>
  </si>
  <si>
    <t>NGUYEÃN HOAØNG THUÛY TIEÂN</t>
  </si>
  <si>
    <t>C-0510</t>
  </si>
  <si>
    <t>NGUYEÃN THÒ THUÙY OANH</t>
  </si>
  <si>
    <t>C-0876</t>
  </si>
  <si>
    <t>VOÕ THÒ MINH CHAÂU</t>
  </si>
  <si>
    <t>C-0995</t>
  </si>
  <si>
    <t>NGUYEÃN MINH TAÁN</t>
  </si>
  <si>
    <t>C-1110</t>
  </si>
  <si>
    <t>NGUYEÃN QUOÁC TUAÁN</t>
  </si>
  <si>
    <t>C-1123</t>
  </si>
  <si>
    <t>TRAÀN THÒ THU THUÛY</t>
  </si>
  <si>
    <t>CN - PHOÁI HAØNG</t>
  </si>
  <si>
    <t>C-1199</t>
  </si>
  <si>
    <t>TRAÀN ÑAÊNG KHOA</t>
  </si>
  <si>
    <t>CN - GIAO NHAÄN</t>
  </si>
  <si>
    <t>C-1203</t>
  </si>
  <si>
    <t>NGUYEÃN VAÊN UÙT</t>
  </si>
  <si>
    <t>C-1207</t>
  </si>
  <si>
    <t>NGUYEÃN HOAØNG XUAÂN LAÕM</t>
  </si>
  <si>
    <t>C-1224</t>
  </si>
  <si>
    <t>NGOÂ ÑÖÙC NHAÕ</t>
  </si>
  <si>
    <t>C-1225</t>
  </si>
  <si>
    <t>TRAÀN MINH CÖÔØNG</t>
  </si>
  <si>
    <t>C-1237</t>
  </si>
  <si>
    <t>TRAÀN THIEÄN NHAÂN</t>
  </si>
  <si>
    <t>C-1321</t>
  </si>
  <si>
    <t>NGUYEÃN THÒ KIM NGAÂN</t>
  </si>
  <si>
    <t>C-1365</t>
  </si>
  <si>
    <t>DÖÔNG NHÖ TIEÀN</t>
  </si>
  <si>
    <t>C-1367</t>
  </si>
  <si>
    <t>HUYØNH THANH TAÂM</t>
  </si>
  <si>
    <t>QC-0153</t>
  </si>
  <si>
    <t>NGUYEÃN THÒ GIANG PHÖÔNG</t>
  </si>
  <si>
    <t>CN - KCS</t>
  </si>
  <si>
    <t>S-0650</t>
  </si>
  <si>
    <t>VOÕ HOAØNG HIEÅN</t>
  </si>
  <si>
    <t>C. CH DUØNG MOÅ TUÙI</t>
  </si>
  <si>
    <t>TV - CD</t>
  </si>
  <si>
    <t>S-1054</t>
  </si>
  <si>
    <t>PHAN THÒ KIM THAÉM</t>
  </si>
  <si>
    <t>S-1163</t>
  </si>
  <si>
    <t>DÖÔNG THÒ NGOÏC HOAØ</t>
  </si>
  <si>
    <t>S-1300</t>
  </si>
  <si>
    <t>LEÂ ÑÖÙC DUY</t>
  </si>
  <si>
    <t>S-1418</t>
  </si>
  <si>
    <t>NGUYEÃN TAÁN ÑAÏT</t>
  </si>
  <si>
    <t>S-1472</t>
  </si>
  <si>
    <t>NGUYEÃN THÒ NI-TP</t>
  </si>
  <si>
    <t>S-1510</t>
  </si>
  <si>
    <t>NGOÂ VUÕ KIEÄT ANH</t>
  </si>
  <si>
    <t>S-1514</t>
  </si>
  <si>
    <t>LEÂ MINH CÖÔØNG</t>
  </si>
  <si>
    <t>P-0058</t>
  </si>
  <si>
    <t>VOÕ THÒ GAÁM</t>
  </si>
  <si>
    <t>BP. Ñ GOÙI</t>
  </si>
  <si>
    <t>CN - Ñ. GOÙI</t>
  </si>
  <si>
    <t>P-0110</t>
  </si>
  <si>
    <t>PHAN TAÂN PHÖÔÙC</t>
  </si>
  <si>
    <t>P-0142</t>
  </si>
  <si>
    <t>NGOÂ THÒ HUYEÀN TRANG</t>
  </si>
  <si>
    <t>P-0147</t>
  </si>
  <si>
    <t>LEÂ THÒ BEÙ TAÙM</t>
  </si>
  <si>
    <t>P-0174</t>
  </si>
  <si>
    <t>NGUYEÃN THÒ THU HOÀNG</t>
  </si>
  <si>
    <t>P-0180</t>
  </si>
  <si>
    <t>LEÂ HOÀNG YEÁN</t>
  </si>
  <si>
    <t>P-0841</t>
  </si>
  <si>
    <t>MAI HUYØNH TRANG-TP</t>
  </si>
  <si>
    <t>P-1070</t>
  </si>
  <si>
    <t>LEÂ COÂNG THAØNH</t>
  </si>
  <si>
    <t>QC-0150</t>
  </si>
  <si>
    <t>QC-0131</t>
  </si>
  <si>
    <t>NGUYEÃN THÒ KIM HUEÄ</t>
  </si>
  <si>
    <t>BP. QC</t>
  </si>
  <si>
    <t>QC-0162</t>
  </si>
  <si>
    <t>NGUYEÃN LEÂ KIM CHAÂU</t>
  </si>
  <si>
    <t>QC-1231</t>
  </si>
  <si>
    <t>NGUYEÃN TRAÀN NGOÏC HAÛO</t>
  </si>
  <si>
    <t>QC-1326</t>
  </si>
  <si>
    <t>NGUYEÃN KIM QUYEÂN</t>
  </si>
  <si>
    <t>QC-1422</t>
  </si>
  <si>
    <t>ÑOÃ THÒ KIM THI</t>
  </si>
  <si>
    <t>H-1150</t>
  </si>
  <si>
    <t>NGUYEÃN THÒ MYÕ LEÄ</t>
  </si>
  <si>
    <t>C. CH DUØNG</t>
  </si>
  <si>
    <t>H-1151</t>
  </si>
  <si>
    <t>H-1153</t>
  </si>
  <si>
    <t>MAI THÒ KIM HAÈNG</t>
  </si>
  <si>
    <t>H-1154</t>
  </si>
  <si>
    <t>NGUYEÃN THÒ HOÀNG</t>
  </si>
  <si>
    <t>H-1230</t>
  </si>
  <si>
    <t>NGUYEÃN THÒ CAÅM LOAN</t>
  </si>
  <si>
    <t>H-1552</t>
  </si>
  <si>
    <t>NGUYEÃN THÒ TRUÙC PHÖÔNG</t>
  </si>
  <si>
    <t>S-0257</t>
  </si>
  <si>
    <t>VOÕ VAÊN THAÄN</t>
  </si>
  <si>
    <t>S-1232</t>
  </si>
  <si>
    <t>TRAÀN THÒ THU DUNG</t>
  </si>
  <si>
    <t>S-1253</t>
  </si>
  <si>
    <t>LEÂ THÒ NGOÏC AÂN</t>
  </si>
  <si>
    <t>S-1536</t>
  </si>
  <si>
    <t>LEÂ MINH THOÂNG</t>
  </si>
  <si>
    <t>IR-0202</t>
  </si>
  <si>
    <t>TRAÀN HÖÕU THUAÄN</t>
  </si>
  <si>
    <t>BP. UÛI TP</t>
  </si>
  <si>
    <t>IR-0214</t>
  </si>
  <si>
    <t>HOÀ VAÊN QUYEÀN</t>
  </si>
  <si>
    <t>IR-0244</t>
  </si>
  <si>
    <t>BUØI VAÊN NHÖÏT</t>
  </si>
  <si>
    <t>IR-0249</t>
  </si>
  <si>
    <t>BUØI VAÊN HUØNG</t>
  </si>
  <si>
    <t>CN - UÛI TP</t>
  </si>
  <si>
    <t>IR-0261</t>
  </si>
  <si>
    <t>PHAN THANH NHAÂN</t>
  </si>
  <si>
    <t>IR-0435</t>
  </si>
  <si>
    <t>BUØI VAÊN RIN</t>
  </si>
  <si>
    <t>IR-0627</t>
  </si>
  <si>
    <t>NGUYEÃN VAÊN PHÖÔÙC</t>
  </si>
  <si>
    <t>IR-0631</t>
  </si>
  <si>
    <t>PHAÏM MINH TAÂM</t>
  </si>
  <si>
    <t>IR-1276</t>
  </si>
  <si>
    <t>LEÂ NGOÏC LIEÂN</t>
  </si>
  <si>
    <t>IR-1277</t>
  </si>
  <si>
    <t>NGUYEÃN VAÊN NGHÓA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</si>
</sst>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#;\(#,###\);\ ;\ "/>
    <numFmt numFmtId="165" formatCode="#,###.0;\(#,###.0\);\ ;\ "/>
    <numFmt numFmtId="166" formatCode="#,##0\ [$VND]\ "/>
    <numFmt numFmtId="167" formatCode="#,##0.0"/>
    <numFmt numFmtId="168" formatCode="_(* #,##0.00000_);_(* \(#,##0.00000\);_(* &quot;-&quot;??_);_(@_)"/>
  </numFmts>
  <fonts count="18" x14ac:knownFonts="1">
    <font>
      <sz val="10"/>
      <name val="Arial"/>
    </font>
    <font>
      <sz val="10"/>
      <name val="Arial"/>
    </font>
    <font>
      <b/>
      <sz val="8"/>
      <name val="VNI-Helve-Condense"/>
    </font>
    <font>
      <b/>
      <sz val="20"/>
      <color indexed="10"/>
      <name val="VNI-Helve-Condense"/>
    </font>
    <font>
      <b/>
      <sz val="8"/>
      <color indexed="12"/>
      <name val="VNI-Helve-Condense"/>
    </font>
    <font>
      <b/>
      <sz val="8"/>
      <color indexed="10"/>
      <name val="VNI-Helve-Condense"/>
    </font>
    <font>
      <sz val="8"/>
      <name val="VNI-Times"/>
    </font>
    <font>
      <sz val="12"/>
      <name val=".VnTime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9"/>
      <name val="VNI-Times"/>
    </font>
    <font>
      <b/>
      <sz val="8"/>
      <name val="VNI-Times"/>
    </font>
    <font>
      <b/>
      <sz val="9"/>
      <name val="VNI-Times"/>
    </font>
    <font>
      <sz val="9"/>
      <name val="Arial"/>
      <family val="2"/>
    </font>
    <font>
      <sz val="9"/>
      <color indexed="10"/>
      <name val="VNI-Times"/>
    </font>
    <font>
      <b/>
      <i/>
      <sz val="9"/>
      <name val="VNI-Times"/>
    </font>
    <font>
      <sz val="9"/>
      <color indexed="9"/>
      <name val="VNI-Times"/>
    </font>
    <font>
      <b/>
      <sz val="8"/>
      <color rgb="FF0000FF"/>
      <name val="VNI-Helve-Condense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7" fillId="0" borderId="0"/>
    <xf numFmtId="0" fontId="8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164" fontId="6" fillId="0" borderId="2" xfId="0" applyNumberFormat="1" applyFont="1" applyBorder="1"/>
    <xf numFmtId="165" fontId="6" fillId="0" borderId="2" xfId="0" applyNumberFormat="1" applyFont="1" applyBorder="1"/>
    <xf numFmtId="0" fontId="11" fillId="0" borderId="0" xfId="2" applyFont="1" applyFill="1" applyAlignment="1">
      <alignment shrinkToFit="1"/>
    </xf>
    <xf numFmtId="0" fontId="12" fillId="2" borderId="0" xfId="1" applyFont="1" applyFill="1" applyBorder="1" applyAlignment="1">
      <alignment horizontal="left" vertical="center"/>
    </xf>
    <xf numFmtId="0" fontId="12" fillId="0" borderId="0" xfId="2" applyFont="1"/>
    <xf numFmtId="0" fontId="13" fillId="0" borderId="0" xfId="0" applyFont="1"/>
    <xf numFmtId="0" fontId="10" fillId="0" borderId="0" xfId="2" applyFont="1"/>
    <xf numFmtId="0" fontId="12" fillId="0" borderId="0" xfId="2" applyFont="1" applyFill="1" applyAlignment="1"/>
    <xf numFmtId="0" fontId="12" fillId="0" borderId="0" xfId="2" applyFont="1" applyFill="1" applyAlignment="1">
      <alignment shrinkToFit="1"/>
    </xf>
    <xf numFmtId="0" fontId="10" fillId="0" borderId="0" xfId="2" applyFont="1" applyFill="1"/>
    <xf numFmtId="3" fontId="12" fillId="0" borderId="0" xfId="2" applyNumberFormat="1" applyFont="1" applyFill="1" applyAlignment="1">
      <alignment horizontal="right"/>
    </xf>
    <xf numFmtId="0" fontId="10" fillId="0" borderId="3" xfId="2" applyFont="1" applyBorder="1"/>
    <xf numFmtId="0" fontId="10" fillId="0" borderId="3" xfId="2" applyFont="1" applyFill="1" applyBorder="1" applyAlignment="1"/>
    <xf numFmtId="0" fontId="10" fillId="0" borderId="3" xfId="2" applyFont="1" applyBorder="1" applyAlignment="1"/>
    <xf numFmtId="166" fontId="10" fillId="0" borderId="0" xfId="2" applyNumberFormat="1" applyFont="1" applyAlignment="1"/>
    <xf numFmtId="0" fontId="10" fillId="0" borderId="0" xfId="2" applyFont="1" applyFill="1" applyAlignment="1">
      <alignment horizontal="center"/>
    </xf>
    <xf numFmtId="166" fontId="10" fillId="0" borderId="0" xfId="2" applyNumberFormat="1" applyFont="1" applyAlignment="1">
      <alignment horizontal="center"/>
    </xf>
    <xf numFmtId="0" fontId="10" fillId="0" borderId="0" xfId="2" applyFont="1" applyFill="1" applyAlignment="1">
      <alignment horizontal="left" indent="2"/>
    </xf>
    <xf numFmtId="167" fontId="10" fillId="0" borderId="0" xfId="2" applyNumberFormat="1" applyFont="1" applyAlignment="1"/>
    <xf numFmtId="3" fontId="10" fillId="0" borderId="0" xfId="2" applyNumberFormat="1" applyFont="1" applyAlignment="1"/>
    <xf numFmtId="3" fontId="10" fillId="0" borderId="0" xfId="2" applyNumberFormat="1" applyFont="1" applyFill="1" applyAlignment="1">
      <alignment horizontal="right"/>
    </xf>
    <xf numFmtId="0" fontId="12" fillId="0" borderId="0" xfId="2" applyFont="1" applyFill="1" applyAlignment="1">
      <alignment horizontal="left" indent="2"/>
    </xf>
    <xf numFmtId="167" fontId="12" fillId="0" borderId="0" xfId="2" applyNumberFormat="1" applyFont="1" applyAlignment="1"/>
    <xf numFmtId="167" fontId="12" fillId="0" borderId="0" xfId="2" applyNumberFormat="1" applyFont="1"/>
    <xf numFmtId="3" fontId="12" fillId="0" borderId="4" xfId="2" applyNumberFormat="1" applyFont="1" applyFill="1" applyBorder="1" applyAlignment="1">
      <alignment horizontal="right"/>
    </xf>
    <xf numFmtId="167" fontId="12" fillId="0" borderId="0" xfId="2" applyNumberFormat="1" applyFont="1" applyAlignment="1">
      <alignment horizontal="center"/>
    </xf>
    <xf numFmtId="3" fontId="14" fillId="0" borderId="0" xfId="2" applyNumberFormat="1" applyFont="1" applyAlignment="1"/>
    <xf numFmtId="9" fontId="12" fillId="0" borderId="0" xfId="3" applyFont="1" applyFill="1" applyAlignment="1">
      <alignment horizontal="center"/>
    </xf>
    <xf numFmtId="0" fontId="12" fillId="0" borderId="0" xfId="2" applyFont="1" applyFill="1"/>
    <xf numFmtId="168" fontId="12" fillId="0" borderId="0" xfId="2" applyNumberFormat="1" applyFont="1" applyAlignment="1"/>
    <xf numFmtId="0" fontId="15" fillId="0" borderId="0" xfId="2" applyFont="1" applyBorder="1"/>
    <xf numFmtId="0" fontId="10" fillId="0" borderId="0" xfId="2" applyFont="1" applyFill="1" applyBorder="1"/>
    <xf numFmtId="3" fontId="16" fillId="0" borderId="0" xfId="2" applyNumberFormat="1" applyFont="1" applyBorder="1" applyAlignment="1"/>
    <xf numFmtId="0" fontId="12" fillId="0" borderId="0" xfId="2" applyFont="1" applyBorder="1"/>
    <xf numFmtId="0" fontId="12" fillId="0" borderId="0" xfId="2" applyFont="1" applyFill="1" applyBorder="1"/>
    <xf numFmtId="0" fontId="12" fillId="0" borderId="0" xfId="2" applyFont="1" applyFill="1" applyAlignment="1">
      <alignment horizontal="center"/>
    </xf>
    <xf numFmtId="3" fontId="12" fillId="0" borderId="0" xfId="2" applyNumberFormat="1" applyFont="1" applyFill="1" applyBorder="1" applyAlignment="1">
      <alignment horizontal="right"/>
    </xf>
    <xf numFmtId="0" fontId="13" fillId="0" borderId="4" xfId="0" applyFont="1" applyBorder="1"/>
    <xf numFmtId="0" fontId="12" fillId="0" borderId="5" xfId="2" applyFont="1" applyBorder="1"/>
    <xf numFmtId="0" fontId="10" fillId="0" borderId="0" xfId="2" applyFont="1" applyBorder="1"/>
    <xf numFmtId="0" fontId="12" fillId="0" borderId="0" xfId="2" applyFont="1" applyFill="1" applyBorder="1" applyAlignment="1"/>
    <xf numFmtId="0" fontId="12" fillId="0" borderId="5" xfId="2" applyFont="1" applyFill="1" applyBorder="1" applyAlignment="1">
      <alignment horizontal="center"/>
    </xf>
    <xf numFmtId="0" fontId="12" fillId="0" borderId="0" xfId="2" applyFont="1" applyFill="1" applyBorder="1" applyAlignment="1">
      <alignment shrinkToFit="1"/>
    </xf>
    <xf numFmtId="3" fontId="12" fillId="0" borderId="5" xfId="2" applyNumberFormat="1" applyFont="1" applyFill="1" applyBorder="1" applyAlignment="1">
      <alignment horizontal="right"/>
    </xf>
    <xf numFmtId="0" fontId="10" fillId="0" borderId="6" xfId="2" applyFont="1" applyBorder="1" applyAlignment="1"/>
    <xf numFmtId="166" fontId="10" fillId="0" borderId="0" xfId="2" applyNumberFormat="1" applyFont="1" applyBorder="1" applyAlignment="1"/>
    <xf numFmtId="0" fontId="10" fillId="0" borderId="0" xfId="2" applyFont="1" applyFill="1" applyBorder="1" applyAlignment="1">
      <alignment horizontal="center"/>
    </xf>
    <xf numFmtId="166" fontId="10" fillId="0" borderId="5" xfId="2" applyNumberFormat="1" applyFont="1" applyBorder="1" applyAlignment="1">
      <alignment horizontal="center"/>
    </xf>
    <xf numFmtId="0" fontId="10" fillId="0" borderId="0" xfId="2" applyFont="1" applyFill="1" applyBorder="1" applyAlignment="1">
      <alignment horizontal="left" indent="2"/>
    </xf>
    <xf numFmtId="167" fontId="10" fillId="0" borderId="0" xfId="2" applyNumberFormat="1" applyFont="1" applyBorder="1" applyAlignment="1"/>
    <xf numFmtId="3" fontId="10" fillId="0" borderId="5" xfId="2" applyNumberFormat="1" applyFont="1" applyBorder="1" applyAlignment="1"/>
    <xf numFmtId="3" fontId="10" fillId="0" borderId="5" xfId="2" applyNumberFormat="1" applyFont="1" applyFill="1" applyBorder="1" applyAlignment="1">
      <alignment horizontal="right"/>
    </xf>
    <xf numFmtId="0" fontId="12" fillId="0" borderId="0" xfId="2" applyFont="1" applyFill="1" applyBorder="1" applyAlignment="1">
      <alignment horizontal="left" indent="2"/>
    </xf>
    <xf numFmtId="167" fontId="12" fillId="0" borderId="0" xfId="2" applyNumberFormat="1" applyFont="1" applyBorder="1" applyAlignment="1"/>
    <xf numFmtId="167" fontId="12" fillId="0" borderId="0" xfId="2" applyNumberFormat="1" applyFont="1" applyBorder="1"/>
    <xf numFmtId="3" fontId="12" fillId="0" borderId="7" xfId="2" applyNumberFormat="1" applyFont="1" applyFill="1" applyBorder="1" applyAlignment="1">
      <alignment horizontal="right"/>
    </xf>
    <xf numFmtId="167" fontId="12" fillId="0" borderId="0" xfId="2" applyNumberFormat="1" applyFont="1" applyBorder="1" applyAlignment="1">
      <alignment horizontal="center"/>
    </xf>
    <xf numFmtId="3" fontId="14" fillId="0" borderId="5" xfId="2" applyNumberFormat="1" applyFont="1" applyBorder="1" applyAlignment="1"/>
    <xf numFmtId="9" fontId="12" fillId="0" borderId="0" xfId="3" applyFont="1" applyFill="1" applyBorder="1" applyAlignment="1">
      <alignment horizontal="center"/>
    </xf>
    <xf numFmtId="168" fontId="12" fillId="0" borderId="0" xfId="2" applyNumberFormat="1" applyFont="1" applyBorder="1" applyAlignment="1"/>
    <xf numFmtId="3" fontId="16" fillId="0" borderId="5" xfId="2" applyNumberFormat="1" applyFont="1" applyBorder="1" applyAlignment="1"/>
    <xf numFmtId="0" fontId="13" fillId="0" borderId="7" xfId="0" applyFont="1" applyBorder="1"/>
    <xf numFmtId="0" fontId="17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14" fontId="6" fillId="0" borderId="2" xfId="0" applyNumberFormat="1" applyFont="1" applyBorder="1"/>
  </cellXfs>
  <cellStyles count="4">
    <cellStyle name="Normal" xfId="0" builtinId="0"/>
    <cellStyle name="Normal_bangchamcong" xfId="1"/>
    <cellStyle name="Normal_Salary sheets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RM\2015\MyTho\TaiLieu\HoTroLuongT3\BANG%20LUONG%20CN-MT%20T02-15%20sua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uong san pham"/>
      <sheetName val="Sheet1"/>
      <sheetName val="Bang luong MT"/>
      <sheetName val="Bang luong MT BS"/>
      <sheetName val="Sheet3"/>
      <sheetName val="Bang luong (4)"/>
      <sheetName val="Bang luong"/>
      <sheetName val="Bang luong (2)"/>
      <sheetName val="Bang luong (3)"/>
      <sheetName val="Phieu luong"/>
      <sheetName val="Tong hop"/>
      <sheetName val="In phieu luong TM"/>
      <sheetName val="Report bu luong"/>
      <sheetName val="Parameter"/>
      <sheetName val="Tong tgian LV"/>
      <sheetName val="Tong tgian LV (2)"/>
      <sheetName val="Bang CT"/>
      <sheetName val="chenh lech"/>
      <sheetName val="00000000"/>
      <sheetName val="10000000"/>
      <sheetName val="20000000"/>
    </sheetNames>
    <sheetDataSet>
      <sheetData sheetId="0"/>
      <sheetData sheetId="1"/>
      <sheetData sheetId="2">
        <row r="12">
          <cell r="AT12">
            <v>44</v>
          </cell>
        </row>
        <row r="13">
          <cell r="A13">
            <v>1</v>
          </cell>
          <cell r="B13" t="str">
            <v>0103</v>
          </cell>
          <cell r="C13" t="str">
            <v>IR-0103</v>
          </cell>
          <cell r="D13" t="str">
            <v>LEÂ VAÊN TIEÁN</v>
          </cell>
          <cell r="E13" t="str">
            <v>BP. UÛI TP</v>
          </cell>
          <cell r="F13" t="str">
            <v>CN</v>
          </cell>
          <cell r="G13" t="str">
            <v>01/12/2002</v>
          </cell>
          <cell r="H13">
            <v>3244125</v>
          </cell>
          <cell r="I13">
            <v>15.5</v>
          </cell>
          <cell r="J13">
            <v>124</v>
          </cell>
          <cell r="K13">
            <v>4263388</v>
          </cell>
          <cell r="N13">
            <v>4238548</v>
          </cell>
          <cell r="O13">
            <v>3</v>
          </cell>
          <cell r="P13">
            <v>374322</v>
          </cell>
          <cell r="Q13">
            <v>22</v>
          </cell>
          <cell r="R13">
            <v>321214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X13">
            <v>0</v>
          </cell>
          <cell r="Z13">
            <v>0</v>
          </cell>
          <cell r="AA13">
            <v>5</v>
          </cell>
          <cell r="AB13">
            <v>623870</v>
          </cell>
          <cell r="AC13">
            <v>14</v>
          </cell>
          <cell r="AD13">
            <v>300000</v>
          </cell>
          <cell r="AF13">
            <v>193750</v>
          </cell>
          <cell r="AG13">
            <v>129167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6180871</v>
          </cell>
          <cell r="AM13">
            <v>6180871</v>
          </cell>
          <cell r="AN13">
            <v>0</v>
          </cell>
          <cell r="AO13">
            <v>340633</v>
          </cell>
          <cell r="AQ13">
            <v>0</v>
          </cell>
          <cell r="AS13">
            <v>32441</v>
          </cell>
          <cell r="AT13">
            <v>373074</v>
          </cell>
          <cell r="AU13">
            <v>0</v>
          </cell>
        </row>
        <row r="14">
          <cell r="A14">
            <v>2</v>
          </cell>
          <cell r="B14" t="str">
            <v>0161</v>
          </cell>
          <cell r="C14" t="str">
            <v>IR-0161</v>
          </cell>
          <cell r="D14" t="str">
            <v>NGUYEÃN MINH KHAÙ</v>
          </cell>
          <cell r="E14" t="str">
            <v>BP. UÛI TP</v>
          </cell>
          <cell r="F14" t="str">
            <v>CN</v>
          </cell>
          <cell r="G14" t="str">
            <v>02/05/2008</v>
          </cell>
          <cell r="H14">
            <v>3089625</v>
          </cell>
          <cell r="I14">
            <v>16</v>
          </cell>
          <cell r="J14">
            <v>128</v>
          </cell>
          <cell r="K14">
            <v>4920735</v>
          </cell>
          <cell r="N14">
            <v>4895094</v>
          </cell>
          <cell r="O14">
            <v>3</v>
          </cell>
          <cell r="P14">
            <v>356495</v>
          </cell>
          <cell r="Q14">
            <v>21.5</v>
          </cell>
          <cell r="R14">
            <v>353832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X14">
            <v>0</v>
          </cell>
          <cell r="Z14">
            <v>0</v>
          </cell>
          <cell r="AA14">
            <v>5</v>
          </cell>
          <cell r="AB14">
            <v>594159</v>
          </cell>
          <cell r="AC14">
            <v>14</v>
          </cell>
          <cell r="AD14">
            <v>300000</v>
          </cell>
          <cell r="AF14">
            <v>200000</v>
          </cell>
          <cell r="AG14">
            <v>133333</v>
          </cell>
          <cell r="AH14">
            <v>0</v>
          </cell>
          <cell r="AI14">
            <v>0</v>
          </cell>
          <cell r="AJ14">
            <v>4529</v>
          </cell>
          <cell r="AK14">
            <v>0</v>
          </cell>
          <cell r="AL14">
            <v>6837442</v>
          </cell>
          <cell r="AM14">
            <v>6837442</v>
          </cell>
          <cell r="AN14">
            <v>0</v>
          </cell>
          <cell r="AO14">
            <v>324411</v>
          </cell>
          <cell r="AQ14">
            <v>0</v>
          </cell>
          <cell r="AS14">
            <v>31893</v>
          </cell>
          <cell r="AT14">
            <v>356304</v>
          </cell>
          <cell r="AU14">
            <v>0</v>
          </cell>
        </row>
        <row r="15">
          <cell r="A15">
            <v>3</v>
          </cell>
          <cell r="B15" t="str">
            <v>0176</v>
          </cell>
          <cell r="C15" t="str">
            <v>IR-0176</v>
          </cell>
          <cell r="D15" t="str">
            <v>NGOÂ THANH LIEÂM</v>
          </cell>
          <cell r="E15" t="str">
            <v>BP. UÛI TP</v>
          </cell>
          <cell r="F15" t="str">
            <v>CN</v>
          </cell>
          <cell r="G15" t="str">
            <v>01/05/2010</v>
          </cell>
          <cell r="H15">
            <v>3089625</v>
          </cell>
          <cell r="I15">
            <v>13.5</v>
          </cell>
          <cell r="J15">
            <v>108</v>
          </cell>
          <cell r="K15">
            <v>1385593</v>
          </cell>
          <cell r="N15">
            <v>1385593</v>
          </cell>
          <cell r="O15">
            <v>4</v>
          </cell>
          <cell r="P15">
            <v>475327</v>
          </cell>
          <cell r="Q15">
            <v>16</v>
          </cell>
          <cell r="R15">
            <v>89393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X15">
            <v>0</v>
          </cell>
          <cell r="Z15">
            <v>0</v>
          </cell>
          <cell r="AA15">
            <v>5</v>
          </cell>
          <cell r="AB15">
            <v>594159</v>
          </cell>
          <cell r="AC15">
            <v>7</v>
          </cell>
          <cell r="AD15">
            <v>120000</v>
          </cell>
          <cell r="AF15">
            <v>112500</v>
          </cell>
          <cell r="AG15">
            <v>112500</v>
          </cell>
          <cell r="AH15">
            <v>0</v>
          </cell>
          <cell r="AI15">
            <v>201327</v>
          </cell>
          <cell r="AJ15">
            <v>0</v>
          </cell>
          <cell r="AK15">
            <v>0</v>
          </cell>
          <cell r="AL15">
            <v>3090799</v>
          </cell>
          <cell r="AM15">
            <v>3090799</v>
          </cell>
          <cell r="AN15">
            <v>0</v>
          </cell>
          <cell r="AO15">
            <v>324411</v>
          </cell>
          <cell r="AS15">
            <v>26910</v>
          </cell>
          <cell r="AT15">
            <v>351321</v>
          </cell>
          <cell r="AU15">
            <v>0</v>
          </cell>
        </row>
        <row r="16">
          <cell r="A16">
            <v>4</v>
          </cell>
          <cell r="B16" t="str">
            <v>0202</v>
          </cell>
          <cell r="C16" t="str">
            <v>IR-0202</v>
          </cell>
          <cell r="D16" t="str">
            <v>TRAÀN HÖÕU THUAÄN</v>
          </cell>
          <cell r="E16" t="str">
            <v>BP. UÛI TP</v>
          </cell>
          <cell r="F16" t="str">
            <v>CN</v>
          </cell>
          <cell r="G16" t="str">
            <v>01/04/2011</v>
          </cell>
          <cell r="H16">
            <v>3089625</v>
          </cell>
          <cell r="I16">
            <v>16</v>
          </cell>
          <cell r="J16">
            <v>128</v>
          </cell>
          <cell r="K16">
            <v>3302876</v>
          </cell>
          <cell r="N16">
            <v>3284928</v>
          </cell>
          <cell r="O16">
            <v>3</v>
          </cell>
          <cell r="P16">
            <v>356495</v>
          </cell>
          <cell r="Q16">
            <v>22</v>
          </cell>
          <cell r="R16">
            <v>242211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X16">
            <v>0</v>
          </cell>
          <cell r="Z16">
            <v>0</v>
          </cell>
          <cell r="AA16">
            <v>5</v>
          </cell>
          <cell r="AB16">
            <v>594159</v>
          </cell>
          <cell r="AC16">
            <v>14</v>
          </cell>
          <cell r="AD16">
            <v>300000</v>
          </cell>
          <cell r="AF16">
            <v>100000</v>
          </cell>
          <cell r="AG16">
            <v>133333</v>
          </cell>
          <cell r="AH16">
            <v>0</v>
          </cell>
          <cell r="AI16">
            <v>0</v>
          </cell>
          <cell r="AJ16">
            <v>1731</v>
          </cell>
          <cell r="AK16">
            <v>0</v>
          </cell>
          <cell r="AL16">
            <v>5012857</v>
          </cell>
          <cell r="AM16">
            <v>5012857</v>
          </cell>
          <cell r="AN16">
            <v>0</v>
          </cell>
          <cell r="AO16">
            <v>324411</v>
          </cell>
          <cell r="AQ16">
            <v>0</v>
          </cell>
          <cell r="AS16">
            <v>31893</v>
          </cell>
          <cell r="AT16">
            <v>356304</v>
          </cell>
          <cell r="AU16">
            <v>0</v>
          </cell>
        </row>
        <row r="17">
          <cell r="A17">
            <v>5</v>
          </cell>
          <cell r="B17" t="str">
            <v>0214</v>
          </cell>
          <cell r="C17" t="str">
            <v>IR-0214</v>
          </cell>
          <cell r="D17" t="str">
            <v>HOÀ VAÊN QUYEÀN</v>
          </cell>
          <cell r="E17" t="str">
            <v>BP. UÛI TP</v>
          </cell>
          <cell r="F17" t="str">
            <v>CN</v>
          </cell>
          <cell r="G17" t="str">
            <v>13/06/2011</v>
          </cell>
          <cell r="H17">
            <v>3089625</v>
          </cell>
          <cell r="I17">
            <v>16</v>
          </cell>
          <cell r="J17">
            <v>128</v>
          </cell>
          <cell r="K17">
            <v>3173352</v>
          </cell>
          <cell r="N17">
            <v>3155404</v>
          </cell>
          <cell r="O17">
            <v>3</v>
          </cell>
          <cell r="P17">
            <v>356495</v>
          </cell>
          <cell r="Q17">
            <v>23</v>
          </cell>
          <cell r="R17">
            <v>241679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X17">
            <v>0</v>
          </cell>
          <cell r="Z17">
            <v>0</v>
          </cell>
          <cell r="AA17">
            <v>5</v>
          </cell>
          <cell r="AB17">
            <v>594159</v>
          </cell>
          <cell r="AC17">
            <v>14</v>
          </cell>
          <cell r="AD17">
            <v>300000</v>
          </cell>
          <cell r="AF17">
            <v>100000</v>
          </cell>
          <cell r="AG17">
            <v>133333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4881070</v>
          </cell>
          <cell r="AM17">
            <v>4881070</v>
          </cell>
          <cell r="AN17">
            <v>0</v>
          </cell>
          <cell r="AO17">
            <v>324411</v>
          </cell>
          <cell r="AS17">
            <v>31893</v>
          </cell>
          <cell r="AT17">
            <v>356304</v>
          </cell>
          <cell r="AU17">
            <v>0</v>
          </cell>
        </row>
        <row r="18">
          <cell r="A18">
            <v>6</v>
          </cell>
          <cell r="B18" t="str">
            <v>0244</v>
          </cell>
          <cell r="C18" t="str">
            <v>IR-0244</v>
          </cell>
          <cell r="D18" t="str">
            <v>BUØI VAÊN NHÖÏT</v>
          </cell>
          <cell r="E18" t="str">
            <v>BP. UÛI TP</v>
          </cell>
          <cell r="F18" t="str">
            <v>CN</v>
          </cell>
          <cell r="G18" t="str">
            <v>27/02/2012</v>
          </cell>
          <cell r="H18">
            <v>3089625</v>
          </cell>
          <cell r="I18">
            <v>15.5</v>
          </cell>
          <cell r="J18">
            <v>124</v>
          </cell>
          <cell r="K18">
            <v>2318103</v>
          </cell>
          <cell r="N18">
            <v>2303199</v>
          </cell>
          <cell r="O18">
            <v>3.5</v>
          </cell>
          <cell r="P18">
            <v>415911</v>
          </cell>
          <cell r="Q18">
            <v>14</v>
          </cell>
          <cell r="R18">
            <v>117585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X18">
            <v>0</v>
          </cell>
          <cell r="Z18">
            <v>0</v>
          </cell>
          <cell r="AA18">
            <v>5</v>
          </cell>
          <cell r="AB18">
            <v>594159</v>
          </cell>
          <cell r="AC18">
            <v>13</v>
          </cell>
          <cell r="AD18">
            <v>280000</v>
          </cell>
          <cell r="AF18">
            <v>64583</v>
          </cell>
          <cell r="AG18">
            <v>129167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3904604</v>
          </cell>
          <cell r="AM18">
            <v>3904604</v>
          </cell>
          <cell r="AN18">
            <v>0</v>
          </cell>
          <cell r="AO18">
            <v>324411</v>
          </cell>
          <cell r="AQ18">
            <v>0</v>
          </cell>
          <cell r="AS18">
            <v>30896</v>
          </cell>
          <cell r="AT18">
            <v>355307</v>
          </cell>
          <cell r="AU18">
            <v>0</v>
          </cell>
        </row>
        <row r="19">
          <cell r="A19">
            <v>7</v>
          </cell>
          <cell r="B19" t="str">
            <v>0249</v>
          </cell>
          <cell r="C19" t="str">
            <v>IR-0249</v>
          </cell>
          <cell r="D19" t="str">
            <v>BUØI VAÊN HUØNG</v>
          </cell>
          <cell r="E19" t="str">
            <v>BP. UÛI TP</v>
          </cell>
          <cell r="F19" t="str">
            <v>CN</v>
          </cell>
          <cell r="G19" t="str">
            <v>01/03/2012</v>
          </cell>
          <cell r="H19">
            <v>3089625</v>
          </cell>
          <cell r="I19">
            <v>14</v>
          </cell>
          <cell r="J19">
            <v>112</v>
          </cell>
          <cell r="K19">
            <v>4205897</v>
          </cell>
          <cell r="N19">
            <v>4192435</v>
          </cell>
          <cell r="O19">
            <v>3.5</v>
          </cell>
          <cell r="P19">
            <v>415911</v>
          </cell>
          <cell r="Q19">
            <v>18</v>
          </cell>
          <cell r="R19">
            <v>291177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X19">
            <v>0</v>
          </cell>
          <cell r="Z19">
            <v>0</v>
          </cell>
          <cell r="AA19">
            <v>5</v>
          </cell>
          <cell r="AB19">
            <v>594159</v>
          </cell>
          <cell r="AC19">
            <v>7</v>
          </cell>
          <cell r="AD19">
            <v>120000</v>
          </cell>
          <cell r="AF19">
            <v>58333</v>
          </cell>
          <cell r="AG19">
            <v>116667</v>
          </cell>
          <cell r="AH19">
            <v>0</v>
          </cell>
          <cell r="AI19">
            <v>0</v>
          </cell>
          <cell r="AJ19">
            <v>2198</v>
          </cell>
          <cell r="AK19">
            <v>0</v>
          </cell>
          <cell r="AL19">
            <v>5790880</v>
          </cell>
          <cell r="AM19">
            <v>5790880</v>
          </cell>
          <cell r="AN19">
            <v>0</v>
          </cell>
          <cell r="AO19">
            <v>324411</v>
          </cell>
          <cell r="AQ19">
            <v>0</v>
          </cell>
          <cell r="AS19">
            <v>27906</v>
          </cell>
          <cell r="AT19">
            <v>352317</v>
          </cell>
          <cell r="AU19">
            <v>0</v>
          </cell>
        </row>
        <row r="20">
          <cell r="A20">
            <v>8</v>
          </cell>
          <cell r="B20" t="str">
            <v>0251</v>
          </cell>
          <cell r="C20" t="str">
            <v>IR-0251</v>
          </cell>
          <cell r="D20" t="str">
            <v>TRAÀN VÓ KHANG</v>
          </cell>
          <cell r="E20" t="str">
            <v>BP. UÛI TP</v>
          </cell>
          <cell r="F20" t="str">
            <v>CN</v>
          </cell>
          <cell r="G20" t="str">
            <v>13/03/2012</v>
          </cell>
          <cell r="H20">
            <v>3089625</v>
          </cell>
          <cell r="I20">
            <v>11</v>
          </cell>
          <cell r="J20">
            <v>88</v>
          </cell>
          <cell r="K20">
            <v>2283920</v>
          </cell>
          <cell r="N20">
            <v>2276868</v>
          </cell>
          <cell r="O20">
            <v>4</v>
          </cell>
          <cell r="P20">
            <v>475327</v>
          </cell>
          <cell r="Q20">
            <v>14</v>
          </cell>
          <cell r="R20">
            <v>156740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X20">
            <v>0</v>
          </cell>
          <cell r="Z20">
            <v>0</v>
          </cell>
          <cell r="AA20">
            <v>5</v>
          </cell>
          <cell r="AB20">
            <v>594159</v>
          </cell>
          <cell r="AC20">
            <v>4</v>
          </cell>
          <cell r="AD20">
            <v>60000</v>
          </cell>
          <cell r="AF20">
            <v>0</v>
          </cell>
          <cell r="AG20">
            <v>91667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3654761</v>
          </cell>
          <cell r="AM20">
            <v>3654761</v>
          </cell>
          <cell r="AN20">
            <v>0</v>
          </cell>
          <cell r="AO20">
            <v>324411</v>
          </cell>
          <cell r="AQ20">
            <v>0</v>
          </cell>
          <cell r="AS20">
            <v>0</v>
          </cell>
          <cell r="AT20">
            <v>324411</v>
          </cell>
          <cell r="AU20">
            <v>0</v>
          </cell>
        </row>
        <row r="21">
          <cell r="A21">
            <v>9</v>
          </cell>
          <cell r="B21" t="str">
            <v>0261</v>
          </cell>
          <cell r="C21" t="str">
            <v>IR-0261</v>
          </cell>
          <cell r="D21" t="str">
            <v>PHAN THANH NHAÂN</v>
          </cell>
          <cell r="E21" t="str">
            <v>BP. UÛI TP</v>
          </cell>
          <cell r="F21" t="str">
            <v>CN</v>
          </cell>
          <cell r="G21" t="str">
            <v>29/05/2012</v>
          </cell>
          <cell r="H21">
            <v>3089625</v>
          </cell>
          <cell r="I21">
            <v>15.5</v>
          </cell>
          <cell r="J21">
            <v>124</v>
          </cell>
          <cell r="K21">
            <v>3095911</v>
          </cell>
          <cell r="N21">
            <v>3081007</v>
          </cell>
          <cell r="O21">
            <v>3</v>
          </cell>
          <cell r="P21">
            <v>356495</v>
          </cell>
          <cell r="Q21">
            <v>15.5</v>
          </cell>
          <cell r="R21">
            <v>171995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X21">
            <v>0</v>
          </cell>
          <cell r="Z21">
            <v>0</v>
          </cell>
          <cell r="AA21">
            <v>5</v>
          </cell>
          <cell r="AB21">
            <v>594159</v>
          </cell>
          <cell r="AC21">
            <v>14</v>
          </cell>
          <cell r="AD21">
            <v>300000</v>
          </cell>
          <cell r="AF21">
            <v>64583</v>
          </cell>
          <cell r="AG21">
            <v>129167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4697406</v>
          </cell>
          <cell r="AM21">
            <v>4697406</v>
          </cell>
          <cell r="AN21">
            <v>0</v>
          </cell>
          <cell r="AO21">
            <v>324411</v>
          </cell>
          <cell r="AQ21">
            <v>0</v>
          </cell>
          <cell r="AS21">
            <v>30896</v>
          </cell>
          <cell r="AT21">
            <v>355307</v>
          </cell>
          <cell r="AU21">
            <v>0</v>
          </cell>
        </row>
        <row r="22">
          <cell r="A22">
            <v>10</v>
          </cell>
          <cell r="B22" t="str">
            <v>0417</v>
          </cell>
          <cell r="C22" t="str">
            <v>IR-0417</v>
          </cell>
          <cell r="D22" t="str">
            <v>LEÂ VAÊN NGHÒ</v>
          </cell>
          <cell r="E22" t="str">
            <v>BP. UÛI TP</v>
          </cell>
          <cell r="F22" t="str">
            <v>CN</v>
          </cell>
          <cell r="G22" t="str">
            <v>05/03/2014</v>
          </cell>
          <cell r="H22">
            <v>3089625</v>
          </cell>
          <cell r="I22">
            <v>13</v>
          </cell>
          <cell r="J22">
            <v>104</v>
          </cell>
          <cell r="K22">
            <v>1890706</v>
          </cell>
          <cell r="N22">
            <v>1882373</v>
          </cell>
          <cell r="O22">
            <v>4</v>
          </cell>
          <cell r="P22">
            <v>475327</v>
          </cell>
          <cell r="Q22">
            <v>18</v>
          </cell>
          <cell r="R22">
            <v>139478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X22">
            <v>0</v>
          </cell>
          <cell r="Z22">
            <v>0</v>
          </cell>
          <cell r="AA22">
            <v>5</v>
          </cell>
          <cell r="AB22">
            <v>594159</v>
          </cell>
          <cell r="AC22">
            <v>6</v>
          </cell>
          <cell r="AD22">
            <v>100000</v>
          </cell>
          <cell r="AF22">
            <v>0</v>
          </cell>
          <cell r="AG22">
            <v>108333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3299670</v>
          </cell>
          <cell r="AM22">
            <v>3299670</v>
          </cell>
          <cell r="AN22">
            <v>0</v>
          </cell>
          <cell r="AO22">
            <v>324411</v>
          </cell>
          <cell r="AQ22">
            <v>0</v>
          </cell>
          <cell r="AS22">
            <v>25913</v>
          </cell>
          <cell r="AT22">
            <v>350324</v>
          </cell>
          <cell r="AU22">
            <v>0</v>
          </cell>
        </row>
        <row r="23">
          <cell r="A23">
            <v>11</v>
          </cell>
          <cell r="B23" t="str">
            <v>0435</v>
          </cell>
          <cell r="C23" t="str">
            <v>IR-0435</v>
          </cell>
          <cell r="D23" t="str">
            <v>BUØI VAÊN RIN</v>
          </cell>
          <cell r="E23" t="str">
            <v>BP. UÛI TP</v>
          </cell>
          <cell r="F23" t="str">
            <v>CN</v>
          </cell>
          <cell r="G23" t="str">
            <v>11/03/2014</v>
          </cell>
          <cell r="H23">
            <v>3089625</v>
          </cell>
          <cell r="I23">
            <v>15</v>
          </cell>
          <cell r="J23">
            <v>120</v>
          </cell>
          <cell r="K23">
            <v>4088872</v>
          </cell>
          <cell r="N23">
            <v>4079257</v>
          </cell>
          <cell r="O23">
            <v>4</v>
          </cell>
          <cell r="P23">
            <v>475327</v>
          </cell>
          <cell r="Q23">
            <v>21</v>
          </cell>
          <cell r="R23">
            <v>304490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X23">
            <v>0</v>
          </cell>
          <cell r="Z23">
            <v>0</v>
          </cell>
          <cell r="AA23">
            <v>5</v>
          </cell>
          <cell r="AB23">
            <v>594159</v>
          </cell>
          <cell r="AC23">
            <v>14</v>
          </cell>
          <cell r="AD23">
            <v>300000</v>
          </cell>
          <cell r="AF23">
            <v>0</v>
          </cell>
          <cell r="AG23">
            <v>125000</v>
          </cell>
          <cell r="AH23">
            <v>0</v>
          </cell>
          <cell r="AI23">
            <v>0</v>
          </cell>
          <cell r="AJ23">
            <v>4041</v>
          </cell>
          <cell r="AK23">
            <v>0</v>
          </cell>
          <cell r="AL23">
            <v>5882274</v>
          </cell>
          <cell r="AM23">
            <v>5882274</v>
          </cell>
          <cell r="AN23">
            <v>0</v>
          </cell>
          <cell r="AO23">
            <v>324411</v>
          </cell>
          <cell r="AQ23">
            <v>0</v>
          </cell>
          <cell r="AS23">
            <v>29900</v>
          </cell>
          <cell r="AT23">
            <v>354311</v>
          </cell>
          <cell r="AU23">
            <v>0</v>
          </cell>
        </row>
        <row r="24">
          <cell r="A24">
            <v>12</v>
          </cell>
          <cell r="B24" t="str">
            <v>0564</v>
          </cell>
          <cell r="C24" t="str">
            <v>IR-0564</v>
          </cell>
          <cell r="D24" t="str">
            <v>NGUYEÃN MINH PHÖÔNG</v>
          </cell>
          <cell r="E24" t="str">
            <v>BP. UÛI TP</v>
          </cell>
          <cell r="F24" t="str">
            <v>CN</v>
          </cell>
          <cell r="G24" t="str">
            <v>12/05/2014</v>
          </cell>
          <cell r="H24">
            <v>3089625</v>
          </cell>
          <cell r="I24">
            <v>14</v>
          </cell>
          <cell r="J24">
            <v>112</v>
          </cell>
          <cell r="K24">
            <v>2474459</v>
          </cell>
          <cell r="N24">
            <v>2465484</v>
          </cell>
          <cell r="O24">
            <v>4</v>
          </cell>
          <cell r="P24">
            <v>475327</v>
          </cell>
          <cell r="Q24">
            <v>15</v>
          </cell>
          <cell r="R24">
            <v>146129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X24">
            <v>0</v>
          </cell>
          <cell r="Z24">
            <v>0</v>
          </cell>
          <cell r="AA24">
            <v>5</v>
          </cell>
          <cell r="AB24">
            <v>594159</v>
          </cell>
          <cell r="AC24">
            <v>7</v>
          </cell>
          <cell r="AD24">
            <v>120000</v>
          </cell>
          <cell r="AF24">
            <v>0</v>
          </cell>
          <cell r="AG24">
            <v>116667</v>
          </cell>
          <cell r="AH24">
            <v>0</v>
          </cell>
          <cell r="AI24">
            <v>0</v>
          </cell>
          <cell r="AJ24">
            <v>3463</v>
          </cell>
          <cell r="AK24">
            <v>0</v>
          </cell>
          <cell r="AL24">
            <v>3921229</v>
          </cell>
          <cell r="AM24">
            <v>3921229</v>
          </cell>
          <cell r="AN24">
            <v>0</v>
          </cell>
          <cell r="AO24">
            <v>324411</v>
          </cell>
          <cell r="AQ24">
            <v>0</v>
          </cell>
          <cell r="AS24">
            <v>27906</v>
          </cell>
          <cell r="AT24">
            <v>352317</v>
          </cell>
          <cell r="AU24">
            <v>0</v>
          </cell>
        </row>
        <row r="25">
          <cell r="A25">
            <v>13</v>
          </cell>
          <cell r="B25" t="str">
            <v>0627</v>
          </cell>
          <cell r="C25" t="str">
            <v>IR-0627</v>
          </cell>
          <cell r="D25" t="str">
            <v>NGUYEÃN VAÊN PHÖÔÙC</v>
          </cell>
          <cell r="E25" t="str">
            <v>BP. UÛI TP</v>
          </cell>
          <cell r="F25" t="str">
            <v>CN</v>
          </cell>
          <cell r="G25" t="str">
            <v>16/06/2014</v>
          </cell>
          <cell r="H25">
            <v>3089625</v>
          </cell>
          <cell r="I25">
            <v>13</v>
          </cell>
          <cell r="J25">
            <v>104</v>
          </cell>
          <cell r="K25">
            <v>2854661</v>
          </cell>
          <cell r="N25">
            <v>2846328</v>
          </cell>
          <cell r="O25">
            <v>4</v>
          </cell>
          <cell r="P25">
            <v>475327</v>
          </cell>
          <cell r="Q25">
            <v>18.5</v>
          </cell>
          <cell r="R25">
            <v>215556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X25">
            <v>0</v>
          </cell>
          <cell r="Z25">
            <v>0</v>
          </cell>
          <cell r="AA25">
            <v>5</v>
          </cell>
          <cell r="AB25">
            <v>594159</v>
          </cell>
          <cell r="AC25">
            <v>7</v>
          </cell>
          <cell r="AD25">
            <v>120000</v>
          </cell>
          <cell r="AF25">
            <v>0</v>
          </cell>
          <cell r="AG25">
            <v>108333</v>
          </cell>
          <cell r="AH25">
            <v>0</v>
          </cell>
          <cell r="AI25">
            <v>0</v>
          </cell>
          <cell r="AJ25">
            <v>849</v>
          </cell>
          <cell r="AK25">
            <v>0</v>
          </cell>
          <cell r="AL25">
            <v>4360552</v>
          </cell>
          <cell r="AM25">
            <v>4360552</v>
          </cell>
          <cell r="AN25">
            <v>0</v>
          </cell>
          <cell r="AO25">
            <v>324411</v>
          </cell>
          <cell r="AQ25">
            <v>0</v>
          </cell>
          <cell r="AS25">
            <v>25913</v>
          </cell>
          <cell r="AT25">
            <v>350324</v>
          </cell>
          <cell r="AU25">
            <v>0</v>
          </cell>
        </row>
        <row r="26">
          <cell r="A26">
            <v>14</v>
          </cell>
          <cell r="B26" t="str">
            <v>0631</v>
          </cell>
          <cell r="C26" t="str">
            <v>IR-0631</v>
          </cell>
          <cell r="D26" t="str">
            <v>PHAÏM MINH TAÂM</v>
          </cell>
          <cell r="E26" t="str">
            <v>BP. UÛI TP</v>
          </cell>
          <cell r="F26" t="str">
            <v>CN</v>
          </cell>
          <cell r="G26" t="str">
            <v>16/06/2014</v>
          </cell>
          <cell r="H26">
            <v>3089625</v>
          </cell>
          <cell r="I26">
            <v>15</v>
          </cell>
          <cell r="J26">
            <v>120</v>
          </cell>
          <cell r="K26">
            <v>3865961</v>
          </cell>
          <cell r="N26">
            <v>3856346</v>
          </cell>
          <cell r="O26">
            <v>4</v>
          </cell>
          <cell r="P26">
            <v>475327</v>
          </cell>
          <cell r="Q26">
            <v>23</v>
          </cell>
          <cell r="R26">
            <v>310899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X26">
            <v>0</v>
          </cell>
          <cell r="Z26">
            <v>0</v>
          </cell>
          <cell r="AA26">
            <v>5</v>
          </cell>
          <cell r="AB26">
            <v>594159</v>
          </cell>
          <cell r="AC26">
            <v>14</v>
          </cell>
          <cell r="AD26">
            <v>300000</v>
          </cell>
          <cell r="AF26">
            <v>0</v>
          </cell>
          <cell r="AG26">
            <v>125000</v>
          </cell>
          <cell r="AH26">
            <v>0</v>
          </cell>
          <cell r="AI26">
            <v>0</v>
          </cell>
          <cell r="AJ26">
            <v>5624</v>
          </cell>
          <cell r="AK26">
            <v>0</v>
          </cell>
          <cell r="AL26">
            <v>5667355</v>
          </cell>
          <cell r="AM26">
            <v>5667355</v>
          </cell>
          <cell r="AN26">
            <v>0</v>
          </cell>
          <cell r="AO26">
            <v>324411</v>
          </cell>
          <cell r="AQ26">
            <v>0</v>
          </cell>
          <cell r="AS26">
            <v>29900</v>
          </cell>
          <cell r="AT26">
            <v>354311</v>
          </cell>
          <cell r="AU26">
            <v>0</v>
          </cell>
        </row>
        <row r="27">
          <cell r="A27">
            <v>15</v>
          </cell>
          <cell r="B27" t="str">
            <v>0649</v>
          </cell>
          <cell r="C27" t="str">
            <v>IR-0649</v>
          </cell>
          <cell r="D27" t="str">
            <v>NGUYEÃN QUOÁC NAM</v>
          </cell>
          <cell r="E27" t="str">
            <v>BP. UÛI TP</v>
          </cell>
          <cell r="F27" t="str">
            <v>CN</v>
          </cell>
          <cell r="G27" t="str">
            <v>24/06/2014</v>
          </cell>
          <cell r="H27">
            <v>3089625</v>
          </cell>
          <cell r="I27">
            <v>14.5</v>
          </cell>
          <cell r="J27">
            <v>116</v>
          </cell>
          <cell r="K27">
            <v>2632355</v>
          </cell>
          <cell r="N27">
            <v>2623060</v>
          </cell>
          <cell r="O27">
            <v>4.5</v>
          </cell>
          <cell r="P27">
            <v>534743</v>
          </cell>
          <cell r="Q27">
            <v>16</v>
          </cell>
          <cell r="R27">
            <v>159537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X27">
            <v>0</v>
          </cell>
          <cell r="Z27">
            <v>0</v>
          </cell>
          <cell r="AA27">
            <v>5</v>
          </cell>
          <cell r="AB27">
            <v>594159</v>
          </cell>
          <cell r="AC27">
            <v>14</v>
          </cell>
          <cell r="AD27">
            <v>300000</v>
          </cell>
          <cell r="AF27">
            <v>0</v>
          </cell>
          <cell r="AG27">
            <v>120833</v>
          </cell>
          <cell r="AH27">
            <v>0</v>
          </cell>
          <cell r="AI27">
            <v>0</v>
          </cell>
          <cell r="AJ27">
            <v>2279</v>
          </cell>
          <cell r="AK27">
            <v>0</v>
          </cell>
          <cell r="AL27">
            <v>4334611</v>
          </cell>
          <cell r="AM27">
            <v>4334611</v>
          </cell>
          <cell r="AN27">
            <v>0</v>
          </cell>
          <cell r="AO27">
            <v>324411</v>
          </cell>
          <cell r="AQ27">
            <v>0</v>
          </cell>
          <cell r="AS27">
            <v>28903</v>
          </cell>
          <cell r="AT27">
            <v>353314</v>
          </cell>
          <cell r="AU27">
            <v>0</v>
          </cell>
        </row>
        <row r="28">
          <cell r="A28">
            <v>16</v>
          </cell>
          <cell r="B28" t="str">
            <v>0062</v>
          </cell>
          <cell r="C28" t="str">
            <v>S-0062</v>
          </cell>
          <cell r="D28" t="str">
            <v>TOÂN NÖÕ HOAØNG YEÁN</v>
          </cell>
          <cell r="E28" t="str">
            <v>BP. UÛI TP</v>
          </cell>
          <cell r="F28" t="str">
            <v>CN</v>
          </cell>
          <cell r="G28" t="str">
            <v>01/04/1996</v>
          </cell>
          <cell r="H28">
            <v>3943525</v>
          </cell>
          <cell r="I28">
            <v>15</v>
          </cell>
          <cell r="J28">
            <v>120</v>
          </cell>
          <cell r="K28">
            <v>3318928</v>
          </cell>
          <cell r="N28">
            <v>3294890</v>
          </cell>
          <cell r="O28">
            <v>4</v>
          </cell>
          <cell r="P28">
            <v>606696</v>
          </cell>
          <cell r="Q28">
            <v>19</v>
          </cell>
          <cell r="R28">
            <v>226833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X28">
            <v>0</v>
          </cell>
          <cell r="Z28">
            <v>0</v>
          </cell>
          <cell r="AA28">
            <v>5</v>
          </cell>
          <cell r="AB28">
            <v>758370</v>
          </cell>
          <cell r="AC28">
            <v>14</v>
          </cell>
          <cell r="AD28">
            <v>300000</v>
          </cell>
          <cell r="AF28">
            <v>187500</v>
          </cell>
          <cell r="AG28">
            <v>125000</v>
          </cell>
          <cell r="AH28">
            <v>28439</v>
          </cell>
          <cell r="AI28">
            <v>0</v>
          </cell>
          <cell r="AJ28">
            <v>0</v>
          </cell>
          <cell r="AK28">
            <v>0</v>
          </cell>
          <cell r="AL28">
            <v>5527728</v>
          </cell>
          <cell r="AM28">
            <v>5527728</v>
          </cell>
          <cell r="AN28">
            <v>0</v>
          </cell>
          <cell r="AO28">
            <v>414070</v>
          </cell>
          <cell r="AQ28">
            <v>0</v>
          </cell>
          <cell r="AS28">
            <v>38163</v>
          </cell>
          <cell r="AT28">
            <v>452233</v>
          </cell>
          <cell r="AU28">
            <v>0</v>
          </cell>
        </row>
        <row r="29">
          <cell r="A29">
            <v>17</v>
          </cell>
          <cell r="B29" t="str">
            <v>0543</v>
          </cell>
          <cell r="C29" t="str">
            <v>S3-0543</v>
          </cell>
          <cell r="D29" t="str">
            <v>NGUYEÃN HOAØI PHÖÔNG</v>
          </cell>
          <cell r="E29" t="str">
            <v>BP. UÛI TP</v>
          </cell>
          <cell r="F29" t="str">
            <v>CN</v>
          </cell>
          <cell r="G29" t="str">
            <v>05/05/2014</v>
          </cell>
          <cell r="H29">
            <v>3089625</v>
          </cell>
          <cell r="I29">
            <v>15</v>
          </cell>
          <cell r="J29">
            <v>120</v>
          </cell>
          <cell r="K29">
            <v>2039995</v>
          </cell>
          <cell r="N29">
            <v>2030380</v>
          </cell>
          <cell r="O29">
            <v>4</v>
          </cell>
          <cell r="P29">
            <v>475327</v>
          </cell>
          <cell r="Q29">
            <v>15</v>
          </cell>
          <cell r="R29">
            <v>113333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X29">
            <v>0</v>
          </cell>
          <cell r="Z29">
            <v>0</v>
          </cell>
          <cell r="AA29">
            <v>5</v>
          </cell>
          <cell r="AB29">
            <v>594159</v>
          </cell>
          <cell r="AC29">
            <v>14</v>
          </cell>
          <cell r="AD29">
            <v>300000</v>
          </cell>
          <cell r="AF29">
            <v>0</v>
          </cell>
          <cell r="AG29">
            <v>125000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3638199</v>
          </cell>
          <cell r="AM29">
            <v>3638199</v>
          </cell>
          <cell r="AN29">
            <v>0</v>
          </cell>
          <cell r="AO29">
            <v>324411</v>
          </cell>
          <cell r="AS29">
            <v>29900</v>
          </cell>
          <cell r="AT29">
            <v>354311</v>
          </cell>
          <cell r="AU29">
            <v>0</v>
          </cell>
        </row>
        <row r="30">
          <cell r="A30">
            <v>18</v>
          </cell>
          <cell r="B30" t="str">
            <v>0216</v>
          </cell>
          <cell r="C30" t="str">
            <v>IR1-0216</v>
          </cell>
          <cell r="D30" t="str">
            <v>HAØ THÒ CAÅM HIEÀN</v>
          </cell>
          <cell r="E30" t="str">
            <v>C. 01</v>
          </cell>
          <cell r="F30" t="str">
            <v>CN</v>
          </cell>
          <cell r="G30" t="str">
            <v>17/06/2011</v>
          </cell>
          <cell r="H30">
            <v>3089625</v>
          </cell>
          <cell r="I30">
            <v>14.5</v>
          </cell>
          <cell r="J30">
            <v>116</v>
          </cell>
          <cell r="K30">
            <v>1480604</v>
          </cell>
          <cell r="N30">
            <v>1480604</v>
          </cell>
          <cell r="O30">
            <v>4</v>
          </cell>
          <cell r="P30">
            <v>475327</v>
          </cell>
          <cell r="Q30">
            <v>18</v>
          </cell>
          <cell r="R30">
            <v>99444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X30">
            <v>0</v>
          </cell>
          <cell r="Z30">
            <v>0</v>
          </cell>
          <cell r="AA30">
            <v>5</v>
          </cell>
          <cell r="AB30">
            <v>594159</v>
          </cell>
          <cell r="AC30">
            <v>14</v>
          </cell>
          <cell r="AD30">
            <v>300000</v>
          </cell>
          <cell r="AF30">
            <v>90625</v>
          </cell>
          <cell r="AG30">
            <v>120833</v>
          </cell>
          <cell r="AH30">
            <v>22281</v>
          </cell>
          <cell r="AI30">
            <v>226190</v>
          </cell>
          <cell r="AJ30">
            <v>0</v>
          </cell>
          <cell r="AK30">
            <v>0</v>
          </cell>
          <cell r="AL30">
            <v>3409463</v>
          </cell>
          <cell r="AM30">
            <v>3409463</v>
          </cell>
          <cell r="AN30">
            <v>0</v>
          </cell>
          <cell r="AO30">
            <v>324411</v>
          </cell>
          <cell r="AQ30">
            <v>0</v>
          </cell>
          <cell r="AS30">
            <v>28903</v>
          </cell>
          <cell r="AT30">
            <v>353314</v>
          </cell>
          <cell r="AU30">
            <v>0</v>
          </cell>
        </row>
        <row r="31">
          <cell r="A31">
            <v>19</v>
          </cell>
          <cell r="B31" t="str">
            <v>0400</v>
          </cell>
          <cell r="C31" t="str">
            <v>IR1-0400</v>
          </cell>
          <cell r="D31" t="str">
            <v>TRÖÔNG THÒ BÍCH HOÀNG</v>
          </cell>
          <cell r="E31" t="str">
            <v>C. 01</v>
          </cell>
          <cell r="F31" t="str">
            <v>CN</v>
          </cell>
          <cell r="G31" t="str">
            <v>24/02/2014</v>
          </cell>
          <cell r="H31">
            <v>3089625</v>
          </cell>
          <cell r="I31">
            <v>15</v>
          </cell>
          <cell r="J31">
            <v>120</v>
          </cell>
          <cell r="K31">
            <v>2387470</v>
          </cell>
          <cell r="N31">
            <v>2377855</v>
          </cell>
          <cell r="O31">
            <v>4</v>
          </cell>
          <cell r="P31">
            <v>475327</v>
          </cell>
          <cell r="Q31">
            <v>14</v>
          </cell>
          <cell r="R31">
            <v>124719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X31">
            <v>0</v>
          </cell>
          <cell r="Z31">
            <v>0</v>
          </cell>
          <cell r="AA31">
            <v>5</v>
          </cell>
          <cell r="AB31">
            <v>594159</v>
          </cell>
          <cell r="AC31">
            <v>14</v>
          </cell>
          <cell r="AD31">
            <v>300000</v>
          </cell>
          <cell r="AF31">
            <v>0</v>
          </cell>
          <cell r="AG31">
            <v>125000</v>
          </cell>
          <cell r="AH31">
            <v>22281</v>
          </cell>
          <cell r="AI31">
            <v>0</v>
          </cell>
          <cell r="AJ31">
            <v>0</v>
          </cell>
          <cell r="AK31">
            <v>0</v>
          </cell>
          <cell r="AL31">
            <v>4019341</v>
          </cell>
          <cell r="AM31">
            <v>4019341</v>
          </cell>
          <cell r="AN31">
            <v>0</v>
          </cell>
          <cell r="AO31">
            <v>324411</v>
          </cell>
          <cell r="AQ31">
            <v>0</v>
          </cell>
          <cell r="AS31">
            <v>0</v>
          </cell>
          <cell r="AT31">
            <v>324411</v>
          </cell>
          <cell r="AU31">
            <v>0</v>
          </cell>
        </row>
        <row r="32">
          <cell r="A32">
            <v>20</v>
          </cell>
          <cell r="B32" t="str">
            <v>0661</v>
          </cell>
          <cell r="C32" t="str">
            <v>IR1-0661</v>
          </cell>
          <cell r="D32" t="str">
            <v>LEÂ QUOÁC SÆ</v>
          </cell>
          <cell r="E32" t="str">
            <v>C. 01</v>
          </cell>
          <cell r="F32" t="str">
            <v>CN</v>
          </cell>
          <cell r="G32" t="str">
            <v>03/07/2014</v>
          </cell>
          <cell r="H32">
            <v>3089625</v>
          </cell>
          <cell r="I32">
            <v>11.5</v>
          </cell>
          <cell r="J32">
            <v>92</v>
          </cell>
          <cell r="K32">
            <v>2105362</v>
          </cell>
          <cell r="N32">
            <v>2097991</v>
          </cell>
          <cell r="O32">
            <v>4</v>
          </cell>
          <cell r="P32">
            <v>475327</v>
          </cell>
          <cell r="Q32">
            <v>14</v>
          </cell>
          <cell r="R32">
            <v>139033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X32">
            <v>0</v>
          </cell>
          <cell r="Z32">
            <v>0</v>
          </cell>
          <cell r="AA32">
            <v>5</v>
          </cell>
          <cell r="AB32">
            <v>594159</v>
          </cell>
          <cell r="AC32">
            <v>7</v>
          </cell>
          <cell r="AD32">
            <v>120000</v>
          </cell>
          <cell r="AF32">
            <v>0</v>
          </cell>
          <cell r="AG32">
            <v>95833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3522343</v>
          </cell>
          <cell r="AM32">
            <v>3522343</v>
          </cell>
          <cell r="AN32">
            <v>0</v>
          </cell>
          <cell r="AO32">
            <v>324411</v>
          </cell>
          <cell r="AQ32">
            <v>0</v>
          </cell>
          <cell r="AS32">
            <v>0</v>
          </cell>
          <cell r="AT32">
            <v>324411</v>
          </cell>
          <cell r="AU32">
            <v>0</v>
          </cell>
        </row>
        <row r="33">
          <cell r="A33">
            <v>21</v>
          </cell>
          <cell r="B33" t="str">
            <v>0607</v>
          </cell>
          <cell r="C33" t="str">
            <v>QC1-0607</v>
          </cell>
          <cell r="D33" t="str">
            <v>VOÕ THÒ BÍCH PHÖÔÏNG</v>
          </cell>
          <cell r="E33" t="str">
            <v>C. 01</v>
          </cell>
          <cell r="F33" t="str">
            <v>CN</v>
          </cell>
          <cell r="G33" t="str">
            <v>03/06/2014</v>
          </cell>
          <cell r="H33">
            <v>3419625</v>
          </cell>
          <cell r="I33">
            <v>14.5</v>
          </cell>
          <cell r="J33">
            <v>116</v>
          </cell>
          <cell r="K33">
            <v>3206030</v>
          </cell>
          <cell r="N33">
            <v>3196735</v>
          </cell>
          <cell r="O33">
            <v>4.5</v>
          </cell>
          <cell r="P33">
            <v>591858</v>
          </cell>
          <cell r="Q33">
            <v>16</v>
          </cell>
          <cell r="R33">
            <v>194305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X33">
            <v>0</v>
          </cell>
          <cell r="Z33">
            <v>0</v>
          </cell>
          <cell r="AA33">
            <v>5</v>
          </cell>
          <cell r="AB33">
            <v>657620</v>
          </cell>
          <cell r="AC33">
            <v>14</v>
          </cell>
          <cell r="AD33">
            <v>300000</v>
          </cell>
          <cell r="AF33">
            <v>0</v>
          </cell>
          <cell r="AG33">
            <v>120833</v>
          </cell>
          <cell r="AH33">
            <v>24661</v>
          </cell>
          <cell r="AI33">
            <v>0</v>
          </cell>
          <cell r="AJ33">
            <v>0</v>
          </cell>
          <cell r="AK33">
            <v>0</v>
          </cell>
          <cell r="AL33">
            <v>5086012</v>
          </cell>
          <cell r="AM33">
            <v>5086012</v>
          </cell>
          <cell r="AN33">
            <v>0</v>
          </cell>
          <cell r="AO33">
            <v>359061</v>
          </cell>
          <cell r="AQ33">
            <v>0</v>
          </cell>
          <cell r="AS33">
            <v>0</v>
          </cell>
          <cell r="AT33">
            <v>359061</v>
          </cell>
          <cell r="AU33">
            <v>0</v>
          </cell>
        </row>
        <row r="34">
          <cell r="A34">
            <v>22</v>
          </cell>
          <cell r="B34" t="str">
            <v>0212</v>
          </cell>
          <cell r="C34" t="str">
            <v>S-0212</v>
          </cell>
          <cell r="D34" t="str">
            <v>NGUYEÃN THEÁ HUY</v>
          </cell>
          <cell r="E34" t="str">
            <v>C. 01</v>
          </cell>
          <cell r="F34" t="str">
            <v>CN</v>
          </cell>
          <cell r="G34" t="str">
            <v>01/06/2011</v>
          </cell>
          <cell r="H34">
            <v>3089625</v>
          </cell>
          <cell r="I34">
            <v>14.5</v>
          </cell>
          <cell r="J34">
            <v>116</v>
          </cell>
          <cell r="K34">
            <v>1428683</v>
          </cell>
          <cell r="N34">
            <v>1428683</v>
          </cell>
          <cell r="O34">
            <v>4</v>
          </cell>
          <cell r="P34">
            <v>475327</v>
          </cell>
          <cell r="Q34">
            <v>10</v>
          </cell>
          <cell r="R34">
            <v>56694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X34">
            <v>0</v>
          </cell>
          <cell r="Z34">
            <v>0</v>
          </cell>
          <cell r="AA34">
            <v>5</v>
          </cell>
          <cell r="AB34">
            <v>594159</v>
          </cell>
          <cell r="AC34">
            <v>14</v>
          </cell>
          <cell r="AD34">
            <v>300000</v>
          </cell>
          <cell r="AF34">
            <v>90625</v>
          </cell>
          <cell r="AG34">
            <v>120833</v>
          </cell>
          <cell r="AH34">
            <v>0</v>
          </cell>
          <cell r="AI34">
            <v>278111</v>
          </cell>
          <cell r="AJ34">
            <v>0</v>
          </cell>
          <cell r="AK34">
            <v>0</v>
          </cell>
          <cell r="AL34">
            <v>3344432</v>
          </cell>
          <cell r="AM34">
            <v>3344432</v>
          </cell>
          <cell r="AN34">
            <v>0</v>
          </cell>
          <cell r="AO34">
            <v>324411</v>
          </cell>
          <cell r="AQ34">
            <v>0</v>
          </cell>
          <cell r="AS34">
            <v>28903</v>
          </cell>
          <cell r="AT34">
            <v>353314</v>
          </cell>
          <cell r="AU34">
            <v>0</v>
          </cell>
        </row>
        <row r="35">
          <cell r="A35">
            <v>23</v>
          </cell>
          <cell r="B35" t="str">
            <v>0028</v>
          </cell>
          <cell r="C35" t="str">
            <v>S1-0028</v>
          </cell>
          <cell r="D35" t="str">
            <v>LEÂ THÒ KIM LOAN</v>
          </cell>
          <cell r="E35" t="str">
            <v>C. 01</v>
          </cell>
          <cell r="F35" t="str">
            <v>CN</v>
          </cell>
          <cell r="G35" t="str">
            <v>01/06/1990</v>
          </cell>
          <cell r="H35">
            <v>4793525</v>
          </cell>
          <cell r="I35">
            <v>15</v>
          </cell>
          <cell r="J35">
            <v>120</v>
          </cell>
          <cell r="K35">
            <v>2202616</v>
          </cell>
          <cell r="N35">
            <v>2178578</v>
          </cell>
          <cell r="O35">
            <v>4</v>
          </cell>
          <cell r="P35">
            <v>737465</v>
          </cell>
          <cell r="Q35">
            <v>18</v>
          </cell>
          <cell r="R35">
            <v>143649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X35">
            <v>0</v>
          </cell>
          <cell r="Z35">
            <v>0</v>
          </cell>
          <cell r="AA35">
            <v>5</v>
          </cell>
          <cell r="AB35">
            <v>921832</v>
          </cell>
          <cell r="AC35">
            <v>14</v>
          </cell>
          <cell r="AD35">
            <v>300000</v>
          </cell>
          <cell r="AF35">
            <v>187500</v>
          </cell>
          <cell r="AG35">
            <v>125000</v>
          </cell>
          <cell r="AH35">
            <v>34569</v>
          </cell>
          <cell r="AI35">
            <v>0</v>
          </cell>
          <cell r="AJ35">
            <v>0</v>
          </cell>
          <cell r="AK35">
            <v>0</v>
          </cell>
          <cell r="AL35">
            <v>4628593</v>
          </cell>
          <cell r="AM35">
            <v>4628593</v>
          </cell>
          <cell r="AN35">
            <v>0</v>
          </cell>
          <cell r="AO35">
            <v>503320</v>
          </cell>
          <cell r="AQ35">
            <v>0</v>
          </cell>
          <cell r="AS35">
            <v>46389</v>
          </cell>
          <cell r="AT35">
            <v>549709</v>
          </cell>
          <cell r="AU35">
            <v>0</v>
          </cell>
        </row>
        <row r="36">
          <cell r="A36">
            <v>24</v>
          </cell>
          <cell r="B36" t="str">
            <v>0039</v>
          </cell>
          <cell r="C36" t="str">
            <v>S1-0039</v>
          </cell>
          <cell r="D36" t="str">
            <v>NGUYEÃN THÒ THUØY LINH</v>
          </cell>
          <cell r="E36" t="str">
            <v>C. 01</v>
          </cell>
          <cell r="F36" t="str">
            <v>CN</v>
          </cell>
          <cell r="G36" t="str">
            <v>01/12/1991</v>
          </cell>
          <cell r="H36">
            <v>4793525</v>
          </cell>
          <cell r="I36">
            <v>14.5</v>
          </cell>
          <cell r="J36">
            <v>116</v>
          </cell>
          <cell r="K36">
            <v>2117138</v>
          </cell>
          <cell r="N36">
            <v>2093901</v>
          </cell>
          <cell r="O36">
            <v>4</v>
          </cell>
          <cell r="P36">
            <v>737465</v>
          </cell>
          <cell r="Q36">
            <v>18</v>
          </cell>
          <cell r="R36">
            <v>142196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X36">
            <v>0</v>
          </cell>
          <cell r="Z36">
            <v>0</v>
          </cell>
          <cell r="AA36">
            <v>5</v>
          </cell>
          <cell r="AB36">
            <v>921832</v>
          </cell>
          <cell r="AC36">
            <v>14</v>
          </cell>
          <cell r="AD36">
            <v>300000</v>
          </cell>
          <cell r="AF36">
            <v>181250</v>
          </cell>
          <cell r="AG36">
            <v>120833</v>
          </cell>
          <cell r="AH36">
            <v>34569</v>
          </cell>
          <cell r="AI36">
            <v>0</v>
          </cell>
          <cell r="AJ36">
            <v>0</v>
          </cell>
          <cell r="AK36">
            <v>0</v>
          </cell>
          <cell r="AL36">
            <v>4532046</v>
          </cell>
          <cell r="AM36">
            <v>4532046</v>
          </cell>
          <cell r="AN36">
            <v>0</v>
          </cell>
          <cell r="AO36">
            <v>503320</v>
          </cell>
          <cell r="AQ36">
            <v>0</v>
          </cell>
          <cell r="AS36">
            <v>44843</v>
          </cell>
          <cell r="AT36">
            <v>548163</v>
          </cell>
          <cell r="AU36">
            <v>0</v>
          </cell>
        </row>
        <row r="37">
          <cell r="A37">
            <v>25</v>
          </cell>
          <cell r="B37" t="str">
            <v>0044</v>
          </cell>
          <cell r="C37" t="str">
            <v>S1-0044</v>
          </cell>
          <cell r="D37" t="str">
            <v>LEÂ THÒ MYÕ LEÄ</v>
          </cell>
          <cell r="E37" t="str">
            <v>C. 01</v>
          </cell>
          <cell r="F37" t="str">
            <v>CN</v>
          </cell>
          <cell r="G37" t="str">
            <v>01/02/1993</v>
          </cell>
          <cell r="H37">
            <v>4793525</v>
          </cell>
          <cell r="I37">
            <v>15</v>
          </cell>
          <cell r="J37">
            <v>120</v>
          </cell>
          <cell r="K37">
            <v>1711578</v>
          </cell>
          <cell r="N37">
            <v>1711578</v>
          </cell>
          <cell r="O37">
            <v>4</v>
          </cell>
          <cell r="P37">
            <v>737465</v>
          </cell>
          <cell r="Q37">
            <v>18</v>
          </cell>
          <cell r="R37">
            <v>111625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X37">
            <v>0</v>
          </cell>
          <cell r="Z37">
            <v>0</v>
          </cell>
          <cell r="AA37">
            <v>5</v>
          </cell>
          <cell r="AB37">
            <v>921832</v>
          </cell>
          <cell r="AC37">
            <v>13</v>
          </cell>
          <cell r="AD37">
            <v>280000</v>
          </cell>
          <cell r="AF37">
            <v>187500</v>
          </cell>
          <cell r="AG37">
            <v>125000</v>
          </cell>
          <cell r="AH37">
            <v>34569</v>
          </cell>
          <cell r="AI37">
            <v>46860</v>
          </cell>
          <cell r="AJ37">
            <v>0</v>
          </cell>
          <cell r="AK37">
            <v>0</v>
          </cell>
          <cell r="AL37">
            <v>4156429</v>
          </cell>
          <cell r="AM37">
            <v>4156429</v>
          </cell>
          <cell r="AN37">
            <v>0</v>
          </cell>
          <cell r="AO37">
            <v>503320</v>
          </cell>
          <cell r="AQ37">
            <v>0</v>
          </cell>
          <cell r="AS37">
            <v>46389</v>
          </cell>
          <cell r="AT37">
            <v>549709</v>
          </cell>
          <cell r="AU37">
            <v>0</v>
          </cell>
        </row>
        <row r="38">
          <cell r="A38">
            <v>26</v>
          </cell>
          <cell r="B38" t="str">
            <v>0086</v>
          </cell>
          <cell r="C38" t="str">
            <v>S1-0086</v>
          </cell>
          <cell r="D38" t="str">
            <v>DÖÔNG THÒ MYÕ HAÏNH</v>
          </cell>
          <cell r="E38" t="str">
            <v>C. 01</v>
          </cell>
          <cell r="F38" t="str">
            <v>CN</v>
          </cell>
          <cell r="G38" t="str">
            <v>01/08/2000</v>
          </cell>
          <cell r="H38">
            <v>3244125</v>
          </cell>
          <cell r="I38">
            <v>14.5</v>
          </cell>
          <cell r="J38">
            <v>116</v>
          </cell>
          <cell r="K38">
            <v>1803765</v>
          </cell>
          <cell r="N38">
            <v>1780528</v>
          </cell>
          <cell r="O38">
            <v>4</v>
          </cell>
          <cell r="P38">
            <v>499096</v>
          </cell>
          <cell r="Q38">
            <v>18</v>
          </cell>
          <cell r="R38">
            <v>121148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X38">
            <v>0</v>
          </cell>
          <cell r="Z38">
            <v>0</v>
          </cell>
          <cell r="AA38">
            <v>5</v>
          </cell>
          <cell r="AB38">
            <v>623870</v>
          </cell>
          <cell r="AC38">
            <v>14</v>
          </cell>
          <cell r="AD38">
            <v>300000</v>
          </cell>
          <cell r="AF38">
            <v>181250</v>
          </cell>
          <cell r="AG38">
            <v>120833</v>
          </cell>
          <cell r="AH38">
            <v>23395</v>
          </cell>
          <cell r="AI38">
            <v>0</v>
          </cell>
          <cell r="AJ38">
            <v>0</v>
          </cell>
          <cell r="AK38">
            <v>0</v>
          </cell>
          <cell r="AL38">
            <v>3650120</v>
          </cell>
          <cell r="AM38">
            <v>3650120</v>
          </cell>
          <cell r="AN38">
            <v>0</v>
          </cell>
          <cell r="AO38">
            <v>340633</v>
          </cell>
          <cell r="AQ38">
            <v>0</v>
          </cell>
          <cell r="AS38">
            <v>30348</v>
          </cell>
          <cell r="AT38">
            <v>370981</v>
          </cell>
          <cell r="AU38">
            <v>0</v>
          </cell>
        </row>
        <row r="39">
          <cell r="A39">
            <v>27</v>
          </cell>
          <cell r="B39" t="str">
            <v>0093</v>
          </cell>
          <cell r="C39" t="str">
            <v>S1-0093</v>
          </cell>
          <cell r="D39" t="str">
            <v>NGUYEÃN THÒ LEÄ</v>
          </cell>
          <cell r="E39" t="str">
            <v>C. 01</v>
          </cell>
          <cell r="F39" t="str">
            <v>CN</v>
          </cell>
          <cell r="G39" t="str">
            <v>01/03/2002</v>
          </cell>
          <cell r="H39">
            <v>3244125</v>
          </cell>
          <cell r="I39">
            <v>14.5</v>
          </cell>
          <cell r="J39">
            <v>116</v>
          </cell>
          <cell r="K39">
            <v>1778742</v>
          </cell>
          <cell r="N39">
            <v>1755505</v>
          </cell>
          <cell r="O39">
            <v>4</v>
          </cell>
          <cell r="P39">
            <v>499096</v>
          </cell>
          <cell r="Q39">
            <v>18</v>
          </cell>
          <cell r="R39">
            <v>119468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X39">
            <v>0</v>
          </cell>
          <cell r="Z39">
            <v>0</v>
          </cell>
          <cell r="AA39">
            <v>5</v>
          </cell>
          <cell r="AB39">
            <v>623870</v>
          </cell>
          <cell r="AC39">
            <v>14</v>
          </cell>
          <cell r="AD39">
            <v>300000</v>
          </cell>
          <cell r="AF39">
            <v>181250</v>
          </cell>
          <cell r="AG39">
            <v>120833</v>
          </cell>
          <cell r="AH39">
            <v>23395</v>
          </cell>
          <cell r="AI39">
            <v>0</v>
          </cell>
          <cell r="AJ39">
            <v>0</v>
          </cell>
          <cell r="AK39">
            <v>0</v>
          </cell>
          <cell r="AL39">
            <v>3623417</v>
          </cell>
          <cell r="AM39">
            <v>3623417</v>
          </cell>
          <cell r="AN39">
            <v>0</v>
          </cell>
          <cell r="AO39">
            <v>340633</v>
          </cell>
          <cell r="AQ39">
            <v>0</v>
          </cell>
          <cell r="AS39">
            <v>30348</v>
          </cell>
          <cell r="AT39">
            <v>370981</v>
          </cell>
          <cell r="AU39">
            <v>0</v>
          </cell>
        </row>
        <row r="40">
          <cell r="A40">
            <v>28</v>
          </cell>
          <cell r="B40" t="str">
            <v>0118</v>
          </cell>
          <cell r="C40" t="str">
            <v>S1-0118</v>
          </cell>
          <cell r="D40" t="str">
            <v>LEÂ THÒ CAÅM LINH</v>
          </cell>
          <cell r="E40" t="str">
            <v>C. 01</v>
          </cell>
          <cell r="F40" t="str">
            <v>CN</v>
          </cell>
          <cell r="G40" t="str">
            <v>01/07/2004</v>
          </cell>
          <cell r="H40">
            <v>3244125</v>
          </cell>
          <cell r="I40">
            <v>15</v>
          </cell>
          <cell r="J40">
            <v>120</v>
          </cell>
          <cell r="K40">
            <v>2164060</v>
          </cell>
          <cell r="N40">
            <v>2140022</v>
          </cell>
          <cell r="O40">
            <v>4</v>
          </cell>
          <cell r="P40">
            <v>499096</v>
          </cell>
          <cell r="Q40">
            <v>18</v>
          </cell>
          <cell r="R40">
            <v>141134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X40">
            <v>0</v>
          </cell>
          <cell r="Z40">
            <v>0</v>
          </cell>
          <cell r="AA40">
            <v>5</v>
          </cell>
          <cell r="AB40">
            <v>623870</v>
          </cell>
          <cell r="AC40">
            <v>14</v>
          </cell>
          <cell r="AD40">
            <v>300000</v>
          </cell>
          <cell r="AF40">
            <v>187500</v>
          </cell>
          <cell r="AG40">
            <v>125000</v>
          </cell>
          <cell r="AH40">
            <v>23395</v>
          </cell>
          <cell r="AI40">
            <v>0</v>
          </cell>
          <cell r="AJ40">
            <v>0</v>
          </cell>
          <cell r="AK40">
            <v>0</v>
          </cell>
          <cell r="AL40">
            <v>4040017</v>
          </cell>
          <cell r="AM40">
            <v>4040017</v>
          </cell>
          <cell r="AN40">
            <v>0</v>
          </cell>
          <cell r="AO40">
            <v>340633</v>
          </cell>
          <cell r="AQ40">
            <v>0</v>
          </cell>
          <cell r="AS40">
            <v>31395</v>
          </cell>
          <cell r="AT40">
            <v>372028</v>
          </cell>
          <cell r="AU40">
            <v>0</v>
          </cell>
        </row>
        <row r="41">
          <cell r="A41">
            <v>29</v>
          </cell>
          <cell r="B41" t="str">
            <v>0124</v>
          </cell>
          <cell r="C41" t="str">
            <v>S1-0124</v>
          </cell>
          <cell r="D41" t="str">
            <v>NGUYEÃN THÒ HOA</v>
          </cell>
          <cell r="E41" t="str">
            <v>C. 01</v>
          </cell>
          <cell r="F41" t="str">
            <v>CN</v>
          </cell>
          <cell r="G41" t="str">
            <v>01/11/2004</v>
          </cell>
          <cell r="H41">
            <v>3244125</v>
          </cell>
          <cell r="I41">
            <v>15</v>
          </cell>
          <cell r="J41">
            <v>120</v>
          </cell>
          <cell r="K41">
            <v>1862836</v>
          </cell>
          <cell r="N41">
            <v>1838798</v>
          </cell>
          <cell r="O41">
            <v>4</v>
          </cell>
          <cell r="P41">
            <v>499096</v>
          </cell>
          <cell r="Q41">
            <v>18</v>
          </cell>
          <cell r="R41">
            <v>121489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X41">
            <v>0</v>
          </cell>
          <cell r="Z41">
            <v>0</v>
          </cell>
          <cell r="AA41">
            <v>5</v>
          </cell>
          <cell r="AB41">
            <v>623870</v>
          </cell>
          <cell r="AC41">
            <v>14</v>
          </cell>
          <cell r="AD41">
            <v>300000</v>
          </cell>
          <cell r="AF41">
            <v>187500</v>
          </cell>
          <cell r="AG41">
            <v>125000</v>
          </cell>
          <cell r="AH41">
            <v>23395</v>
          </cell>
          <cell r="AI41">
            <v>0</v>
          </cell>
          <cell r="AJ41">
            <v>0</v>
          </cell>
          <cell r="AK41">
            <v>0</v>
          </cell>
          <cell r="AL41">
            <v>3719148</v>
          </cell>
          <cell r="AM41">
            <v>3719148</v>
          </cell>
          <cell r="AN41">
            <v>0</v>
          </cell>
          <cell r="AO41">
            <v>340633</v>
          </cell>
          <cell r="AQ41">
            <v>0</v>
          </cell>
          <cell r="AS41">
            <v>31395</v>
          </cell>
          <cell r="AT41">
            <v>372028</v>
          </cell>
          <cell r="AU41">
            <v>0</v>
          </cell>
        </row>
        <row r="42">
          <cell r="A42">
            <v>30</v>
          </cell>
          <cell r="B42" t="str">
            <v>0128</v>
          </cell>
          <cell r="C42" t="str">
            <v>S1-0128</v>
          </cell>
          <cell r="D42" t="str">
            <v>TRAÀN THÒ MOÄNG TRUYEÀN</v>
          </cell>
          <cell r="E42" t="str">
            <v>C. 01</v>
          </cell>
          <cell r="F42" t="str">
            <v>CN</v>
          </cell>
          <cell r="G42" t="str">
            <v>01/05/2005</v>
          </cell>
          <cell r="H42">
            <v>3089625</v>
          </cell>
          <cell r="I42">
            <v>15</v>
          </cell>
          <cell r="J42">
            <v>120</v>
          </cell>
          <cell r="K42">
            <v>2476234</v>
          </cell>
          <cell r="N42">
            <v>2452196</v>
          </cell>
          <cell r="O42">
            <v>4</v>
          </cell>
          <cell r="P42">
            <v>475327</v>
          </cell>
          <cell r="Q42">
            <v>18</v>
          </cell>
          <cell r="R42">
            <v>161494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X42">
            <v>0</v>
          </cell>
          <cell r="Z42">
            <v>0</v>
          </cell>
          <cell r="AA42">
            <v>5</v>
          </cell>
          <cell r="AB42">
            <v>594159</v>
          </cell>
          <cell r="AC42">
            <v>14</v>
          </cell>
          <cell r="AD42">
            <v>300000</v>
          </cell>
          <cell r="AF42">
            <v>187500</v>
          </cell>
          <cell r="AG42">
            <v>125000</v>
          </cell>
          <cell r="AH42">
            <v>22281</v>
          </cell>
          <cell r="AI42">
            <v>0</v>
          </cell>
          <cell r="AJ42">
            <v>0</v>
          </cell>
          <cell r="AK42">
            <v>0</v>
          </cell>
          <cell r="AL42">
            <v>4317957</v>
          </cell>
          <cell r="AM42">
            <v>4317957</v>
          </cell>
          <cell r="AN42">
            <v>0</v>
          </cell>
          <cell r="AO42">
            <v>324411</v>
          </cell>
          <cell r="AQ42">
            <v>0</v>
          </cell>
          <cell r="AS42">
            <v>29900</v>
          </cell>
          <cell r="AT42">
            <v>354311</v>
          </cell>
          <cell r="AU42">
            <v>0</v>
          </cell>
        </row>
        <row r="43">
          <cell r="A43">
            <v>31</v>
          </cell>
          <cell r="B43" t="str">
            <v>0230</v>
          </cell>
          <cell r="C43" t="str">
            <v>S1-0230</v>
          </cell>
          <cell r="D43" t="str">
            <v>TRAÀN BEÙ BAÛY</v>
          </cell>
          <cell r="E43" t="str">
            <v>C. 01</v>
          </cell>
          <cell r="F43" t="str">
            <v>CN</v>
          </cell>
          <cell r="G43" t="str">
            <v>01/10/2011</v>
          </cell>
          <cell r="H43">
            <v>3089625</v>
          </cell>
          <cell r="I43">
            <v>14.5</v>
          </cell>
          <cell r="J43">
            <v>116</v>
          </cell>
          <cell r="K43">
            <v>1427816</v>
          </cell>
          <cell r="N43">
            <v>1427816</v>
          </cell>
          <cell r="O43">
            <v>4</v>
          </cell>
          <cell r="P43">
            <v>475327</v>
          </cell>
          <cell r="Q43">
            <v>18</v>
          </cell>
          <cell r="R43">
            <v>95898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X43">
            <v>0</v>
          </cell>
          <cell r="Z43">
            <v>0</v>
          </cell>
          <cell r="AA43">
            <v>5</v>
          </cell>
          <cell r="AB43">
            <v>594159</v>
          </cell>
          <cell r="AC43">
            <v>14</v>
          </cell>
          <cell r="AD43">
            <v>300000</v>
          </cell>
          <cell r="AF43">
            <v>90625</v>
          </cell>
          <cell r="AG43">
            <v>120833</v>
          </cell>
          <cell r="AH43">
            <v>22281</v>
          </cell>
          <cell r="AI43">
            <v>278978</v>
          </cell>
          <cell r="AJ43">
            <v>0</v>
          </cell>
          <cell r="AK43">
            <v>0</v>
          </cell>
          <cell r="AL43">
            <v>3405917</v>
          </cell>
          <cell r="AM43">
            <v>3405917</v>
          </cell>
          <cell r="AN43">
            <v>0</v>
          </cell>
          <cell r="AO43">
            <v>324411</v>
          </cell>
          <cell r="AQ43">
            <v>0</v>
          </cell>
          <cell r="AS43">
            <v>28903</v>
          </cell>
          <cell r="AT43">
            <v>353314</v>
          </cell>
          <cell r="AU43">
            <v>0</v>
          </cell>
        </row>
        <row r="44">
          <cell r="A44">
            <v>32</v>
          </cell>
          <cell r="B44" t="str">
            <v>0236</v>
          </cell>
          <cell r="C44" t="str">
            <v>S1-0236</v>
          </cell>
          <cell r="D44" t="str">
            <v>NGUYEÃN THÒ NGOÏC HUYEÀN</v>
          </cell>
          <cell r="E44" t="str">
            <v>C. 01</v>
          </cell>
          <cell r="F44" t="str">
            <v>CN</v>
          </cell>
          <cell r="G44" t="str">
            <v>01/12/2011</v>
          </cell>
          <cell r="H44">
            <v>3089625</v>
          </cell>
          <cell r="I44">
            <v>11.5</v>
          </cell>
          <cell r="J44">
            <v>92</v>
          </cell>
          <cell r="K44">
            <v>1522012</v>
          </cell>
          <cell r="N44">
            <v>1514641</v>
          </cell>
          <cell r="O44">
            <v>4</v>
          </cell>
          <cell r="P44">
            <v>475327</v>
          </cell>
          <cell r="Q44">
            <v>18</v>
          </cell>
          <cell r="R44">
            <v>124528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X44">
            <v>0</v>
          </cell>
          <cell r="Z44">
            <v>0</v>
          </cell>
          <cell r="AA44">
            <v>5</v>
          </cell>
          <cell r="AB44">
            <v>594159</v>
          </cell>
          <cell r="AC44">
            <v>7</v>
          </cell>
          <cell r="AD44">
            <v>120000</v>
          </cell>
          <cell r="AF44">
            <v>0</v>
          </cell>
          <cell r="AG44">
            <v>95833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2924488</v>
          </cell>
          <cell r="AM44">
            <v>2924488</v>
          </cell>
          <cell r="AN44">
            <v>0</v>
          </cell>
          <cell r="AO44">
            <v>324411</v>
          </cell>
          <cell r="AQ44">
            <v>0</v>
          </cell>
          <cell r="AS44">
            <v>0</v>
          </cell>
          <cell r="AT44">
            <v>324411</v>
          </cell>
          <cell r="AU44">
            <v>0</v>
          </cell>
        </row>
        <row r="45">
          <cell r="A45">
            <v>33</v>
          </cell>
          <cell r="B45" t="str">
            <v>0256</v>
          </cell>
          <cell r="C45" t="str">
            <v>S1-0256</v>
          </cell>
          <cell r="D45" t="str">
            <v>TRAÀN THÒ HÖÔØNG</v>
          </cell>
          <cell r="E45" t="str">
            <v>C. 01</v>
          </cell>
          <cell r="F45" t="str">
            <v>CN</v>
          </cell>
          <cell r="G45" t="str">
            <v>01/05/2012</v>
          </cell>
          <cell r="H45">
            <v>3089625</v>
          </cell>
          <cell r="I45">
            <v>14.5</v>
          </cell>
          <cell r="J45">
            <v>116</v>
          </cell>
          <cell r="K45">
            <v>2855868</v>
          </cell>
          <cell r="N45">
            <v>2841925</v>
          </cell>
          <cell r="O45">
            <v>4</v>
          </cell>
          <cell r="P45">
            <v>475327</v>
          </cell>
          <cell r="Q45">
            <v>18</v>
          </cell>
          <cell r="R45">
            <v>191812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X45">
            <v>0</v>
          </cell>
          <cell r="Z45">
            <v>0</v>
          </cell>
          <cell r="AA45">
            <v>5</v>
          </cell>
          <cell r="AB45">
            <v>594159</v>
          </cell>
          <cell r="AC45">
            <v>13</v>
          </cell>
          <cell r="AD45">
            <v>280000</v>
          </cell>
          <cell r="AF45">
            <v>60417</v>
          </cell>
          <cell r="AG45">
            <v>120833</v>
          </cell>
          <cell r="AH45">
            <v>22281</v>
          </cell>
          <cell r="AI45">
            <v>0</v>
          </cell>
          <cell r="AJ45">
            <v>0</v>
          </cell>
          <cell r="AK45">
            <v>0</v>
          </cell>
          <cell r="AL45">
            <v>4586754</v>
          </cell>
          <cell r="AM45">
            <v>4586754</v>
          </cell>
          <cell r="AN45">
            <v>0</v>
          </cell>
          <cell r="AO45">
            <v>324411</v>
          </cell>
          <cell r="AQ45">
            <v>0</v>
          </cell>
          <cell r="AS45">
            <v>28903</v>
          </cell>
          <cell r="AT45">
            <v>353314</v>
          </cell>
          <cell r="AU45">
            <v>0</v>
          </cell>
        </row>
        <row r="46">
          <cell r="A46">
            <v>34</v>
          </cell>
          <cell r="B46" t="str">
            <v>0317</v>
          </cell>
          <cell r="C46" t="str">
            <v>S1-0317</v>
          </cell>
          <cell r="D46" t="str">
            <v>LEÂ TRAÀN YEÁN NGAÂN</v>
          </cell>
          <cell r="E46" t="str">
            <v>C. 01</v>
          </cell>
          <cell r="F46" t="str">
            <v>CN</v>
          </cell>
          <cell r="G46" t="str">
            <v>03/06/2013</v>
          </cell>
          <cell r="H46">
            <v>3089625</v>
          </cell>
          <cell r="I46">
            <v>15</v>
          </cell>
          <cell r="J46">
            <v>120</v>
          </cell>
          <cell r="K46">
            <v>1531722</v>
          </cell>
          <cell r="N46">
            <v>1531722</v>
          </cell>
          <cell r="O46">
            <v>4</v>
          </cell>
          <cell r="P46">
            <v>475327</v>
          </cell>
          <cell r="Q46">
            <v>18</v>
          </cell>
          <cell r="R46">
            <v>99895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X46">
            <v>0</v>
          </cell>
          <cell r="Z46">
            <v>0</v>
          </cell>
          <cell r="AA46">
            <v>5</v>
          </cell>
          <cell r="AB46">
            <v>594159</v>
          </cell>
          <cell r="AC46">
            <v>14</v>
          </cell>
          <cell r="AD46">
            <v>300000</v>
          </cell>
          <cell r="AF46">
            <v>31250</v>
          </cell>
          <cell r="AG46">
            <v>125000</v>
          </cell>
          <cell r="AH46">
            <v>22281</v>
          </cell>
          <cell r="AI46">
            <v>238735</v>
          </cell>
          <cell r="AJ46">
            <v>0</v>
          </cell>
          <cell r="AK46">
            <v>0</v>
          </cell>
          <cell r="AL46">
            <v>3418369</v>
          </cell>
          <cell r="AM46">
            <v>3418369</v>
          </cell>
          <cell r="AN46">
            <v>0</v>
          </cell>
          <cell r="AO46">
            <v>324411</v>
          </cell>
          <cell r="AQ46">
            <v>0</v>
          </cell>
          <cell r="AS46">
            <v>29900</v>
          </cell>
          <cell r="AT46">
            <v>354311</v>
          </cell>
          <cell r="AU46">
            <v>0</v>
          </cell>
        </row>
        <row r="47">
          <cell r="A47">
            <v>35</v>
          </cell>
          <cell r="B47" t="str">
            <v>0331</v>
          </cell>
          <cell r="C47" t="str">
            <v>S1-0331</v>
          </cell>
          <cell r="D47" t="str">
            <v>PHAÏM HOAØNG ÑOÂNG ÑOÂNG</v>
          </cell>
          <cell r="E47" t="str">
            <v>C. 01</v>
          </cell>
          <cell r="F47" t="str">
            <v>CN</v>
          </cell>
          <cell r="G47" t="str">
            <v>02/08/2013</v>
          </cell>
          <cell r="H47">
            <v>3089625</v>
          </cell>
          <cell r="I47">
            <v>14.5</v>
          </cell>
          <cell r="J47">
            <v>116</v>
          </cell>
          <cell r="K47">
            <v>2171608</v>
          </cell>
          <cell r="N47">
            <v>2159990</v>
          </cell>
          <cell r="O47">
            <v>4.5</v>
          </cell>
          <cell r="P47">
            <v>534743</v>
          </cell>
          <cell r="Q47">
            <v>18</v>
          </cell>
          <cell r="R47">
            <v>145854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X47">
            <v>0</v>
          </cell>
          <cell r="Z47">
            <v>0</v>
          </cell>
          <cell r="AA47">
            <v>5</v>
          </cell>
          <cell r="AB47">
            <v>594159</v>
          </cell>
          <cell r="AC47">
            <v>13</v>
          </cell>
          <cell r="AD47">
            <v>280000</v>
          </cell>
          <cell r="AF47">
            <v>30208</v>
          </cell>
          <cell r="AG47">
            <v>120833</v>
          </cell>
          <cell r="AH47">
            <v>22281</v>
          </cell>
          <cell r="AI47">
            <v>0</v>
          </cell>
          <cell r="AJ47">
            <v>0</v>
          </cell>
          <cell r="AK47">
            <v>0</v>
          </cell>
          <cell r="AL47">
            <v>3888068</v>
          </cell>
          <cell r="AM47">
            <v>3888068</v>
          </cell>
          <cell r="AN47">
            <v>0</v>
          </cell>
          <cell r="AO47">
            <v>324411</v>
          </cell>
          <cell r="AQ47">
            <v>0</v>
          </cell>
          <cell r="AS47">
            <v>28903</v>
          </cell>
          <cell r="AT47">
            <v>353314</v>
          </cell>
          <cell r="AU47">
            <v>0</v>
          </cell>
        </row>
        <row r="48">
          <cell r="A48">
            <v>36</v>
          </cell>
          <cell r="B48" t="str">
            <v>0332</v>
          </cell>
          <cell r="C48" t="str">
            <v>S1-0332</v>
          </cell>
          <cell r="D48" t="str">
            <v>LEÂ THAØNH DUÕNG</v>
          </cell>
          <cell r="E48" t="str">
            <v>C. 01</v>
          </cell>
          <cell r="F48" t="str">
            <v>CN</v>
          </cell>
          <cell r="G48" t="str">
            <v>02/08/2013</v>
          </cell>
          <cell r="H48">
            <v>3089625</v>
          </cell>
          <cell r="I48">
            <v>15</v>
          </cell>
          <cell r="J48">
            <v>120</v>
          </cell>
          <cell r="K48">
            <v>1302632</v>
          </cell>
          <cell r="N48">
            <v>1302632</v>
          </cell>
          <cell r="O48">
            <v>4</v>
          </cell>
          <cell r="P48">
            <v>475327</v>
          </cell>
          <cell r="Q48">
            <v>18</v>
          </cell>
          <cell r="R48">
            <v>84954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X48">
            <v>0</v>
          </cell>
          <cell r="Z48">
            <v>0</v>
          </cell>
          <cell r="AA48">
            <v>5</v>
          </cell>
          <cell r="AB48">
            <v>594159</v>
          </cell>
          <cell r="AC48">
            <v>14</v>
          </cell>
          <cell r="AD48">
            <v>300000</v>
          </cell>
          <cell r="AF48">
            <v>31250</v>
          </cell>
          <cell r="AG48">
            <v>125000</v>
          </cell>
          <cell r="AH48">
            <v>0</v>
          </cell>
          <cell r="AI48">
            <v>467825</v>
          </cell>
          <cell r="AJ48">
            <v>0</v>
          </cell>
          <cell r="AK48">
            <v>0</v>
          </cell>
          <cell r="AL48">
            <v>3381147</v>
          </cell>
          <cell r="AM48">
            <v>3381147</v>
          </cell>
          <cell r="AN48">
            <v>0</v>
          </cell>
          <cell r="AO48">
            <v>324411</v>
          </cell>
          <cell r="AQ48">
            <v>0</v>
          </cell>
          <cell r="AS48">
            <v>29900</v>
          </cell>
          <cell r="AT48">
            <v>354311</v>
          </cell>
          <cell r="AU48">
            <v>0</v>
          </cell>
        </row>
        <row r="49">
          <cell r="A49">
            <v>37</v>
          </cell>
          <cell r="B49" t="str">
            <v>0345</v>
          </cell>
          <cell r="C49" t="str">
            <v>S1-0345</v>
          </cell>
          <cell r="D49" t="str">
            <v>LEÂ THÒ TUYEÁT MAI</v>
          </cell>
          <cell r="E49" t="str">
            <v>C. 01</v>
          </cell>
          <cell r="F49" t="str">
            <v>CN</v>
          </cell>
          <cell r="G49" t="str">
            <v>07/10/2013</v>
          </cell>
          <cell r="H49">
            <v>3089625</v>
          </cell>
          <cell r="I49">
            <v>14.5</v>
          </cell>
          <cell r="J49">
            <v>116</v>
          </cell>
          <cell r="K49">
            <v>1677110</v>
          </cell>
          <cell r="N49">
            <v>1677110</v>
          </cell>
          <cell r="O49">
            <v>4</v>
          </cell>
          <cell r="P49">
            <v>475327</v>
          </cell>
          <cell r="Q49">
            <v>18</v>
          </cell>
          <cell r="R49">
            <v>112642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X49">
            <v>0</v>
          </cell>
          <cell r="Z49">
            <v>0</v>
          </cell>
          <cell r="AA49">
            <v>5</v>
          </cell>
          <cell r="AB49">
            <v>594159</v>
          </cell>
          <cell r="AC49">
            <v>14</v>
          </cell>
          <cell r="AD49">
            <v>300000</v>
          </cell>
          <cell r="AF49">
            <v>30208</v>
          </cell>
          <cell r="AG49">
            <v>120833</v>
          </cell>
          <cell r="AH49">
            <v>22281</v>
          </cell>
          <cell r="AI49">
            <v>34332</v>
          </cell>
          <cell r="AJ49">
            <v>0</v>
          </cell>
          <cell r="AK49">
            <v>0</v>
          </cell>
          <cell r="AL49">
            <v>3366892</v>
          </cell>
          <cell r="AM49">
            <v>3366892</v>
          </cell>
          <cell r="AN49">
            <v>0</v>
          </cell>
          <cell r="AO49">
            <v>324411</v>
          </cell>
          <cell r="AQ49">
            <v>0</v>
          </cell>
          <cell r="AS49">
            <v>28903</v>
          </cell>
          <cell r="AT49">
            <v>353314</v>
          </cell>
          <cell r="AU49">
            <v>0</v>
          </cell>
        </row>
        <row r="50">
          <cell r="A50">
            <v>38</v>
          </cell>
          <cell r="B50" t="str">
            <v>0465</v>
          </cell>
          <cell r="C50" t="str">
            <v>S1-0465</v>
          </cell>
          <cell r="D50" t="str">
            <v>VOÕ THÒ QUYØNH GIAO</v>
          </cell>
          <cell r="E50" t="str">
            <v>C. 01</v>
          </cell>
          <cell r="F50" t="str">
            <v>CN</v>
          </cell>
          <cell r="G50" t="str">
            <v>20/03/2014</v>
          </cell>
          <cell r="H50">
            <v>3089625</v>
          </cell>
          <cell r="I50">
            <v>15</v>
          </cell>
          <cell r="J50">
            <v>120</v>
          </cell>
          <cell r="K50">
            <v>1592992</v>
          </cell>
          <cell r="N50">
            <v>1592992</v>
          </cell>
          <cell r="O50">
            <v>4</v>
          </cell>
          <cell r="P50">
            <v>475327</v>
          </cell>
          <cell r="Q50">
            <v>18</v>
          </cell>
          <cell r="R50">
            <v>103891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X50">
            <v>0</v>
          </cell>
          <cell r="Z50">
            <v>0</v>
          </cell>
          <cell r="AA50">
            <v>5</v>
          </cell>
          <cell r="AB50">
            <v>594159</v>
          </cell>
          <cell r="AC50">
            <v>14</v>
          </cell>
          <cell r="AD50">
            <v>300000</v>
          </cell>
          <cell r="AF50">
            <v>0</v>
          </cell>
          <cell r="AG50">
            <v>125000</v>
          </cell>
          <cell r="AH50">
            <v>22281</v>
          </cell>
          <cell r="AI50">
            <v>179869</v>
          </cell>
          <cell r="AJ50">
            <v>0</v>
          </cell>
          <cell r="AK50">
            <v>0</v>
          </cell>
          <cell r="AL50">
            <v>3393519</v>
          </cell>
          <cell r="AM50">
            <v>3393519</v>
          </cell>
          <cell r="AN50">
            <v>0</v>
          </cell>
          <cell r="AO50">
            <v>324411</v>
          </cell>
          <cell r="AQ50">
            <v>0</v>
          </cell>
          <cell r="AS50">
            <v>29900</v>
          </cell>
          <cell r="AT50">
            <v>354311</v>
          </cell>
          <cell r="AU50">
            <v>0</v>
          </cell>
        </row>
        <row r="51">
          <cell r="A51">
            <v>39</v>
          </cell>
          <cell r="B51" t="str">
            <v>0474</v>
          </cell>
          <cell r="C51" t="str">
            <v>S1-0474</v>
          </cell>
          <cell r="D51" t="str">
            <v>PHAÏM THÒ MYÕ LINH</v>
          </cell>
          <cell r="E51" t="str">
            <v>C. 01</v>
          </cell>
          <cell r="F51" t="str">
            <v>CN</v>
          </cell>
          <cell r="G51" t="str">
            <v>24/03/2014</v>
          </cell>
          <cell r="H51">
            <v>3089625</v>
          </cell>
          <cell r="I51">
            <v>13</v>
          </cell>
          <cell r="J51">
            <v>104</v>
          </cell>
          <cell r="K51">
            <v>1236362</v>
          </cell>
          <cell r="N51">
            <v>1236362</v>
          </cell>
          <cell r="O51">
            <v>4</v>
          </cell>
          <cell r="P51">
            <v>475327</v>
          </cell>
          <cell r="Q51">
            <v>14</v>
          </cell>
          <cell r="R51">
            <v>73344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X51">
            <v>0</v>
          </cell>
          <cell r="Z51">
            <v>0</v>
          </cell>
          <cell r="AA51">
            <v>5</v>
          </cell>
          <cell r="AB51">
            <v>594159</v>
          </cell>
          <cell r="AC51">
            <v>7</v>
          </cell>
          <cell r="AD51">
            <v>120000</v>
          </cell>
          <cell r="AF51">
            <v>0</v>
          </cell>
          <cell r="AG51">
            <v>108333</v>
          </cell>
          <cell r="AH51">
            <v>22281</v>
          </cell>
          <cell r="AI51">
            <v>300118</v>
          </cell>
          <cell r="AJ51">
            <v>0</v>
          </cell>
          <cell r="AK51">
            <v>0</v>
          </cell>
          <cell r="AL51">
            <v>2929924</v>
          </cell>
          <cell r="AM51">
            <v>2929924</v>
          </cell>
          <cell r="AN51">
            <v>0</v>
          </cell>
          <cell r="AO51">
            <v>324411</v>
          </cell>
          <cell r="AQ51">
            <v>0</v>
          </cell>
          <cell r="AS51">
            <v>25913</v>
          </cell>
          <cell r="AT51">
            <v>350324</v>
          </cell>
          <cell r="AU51">
            <v>0</v>
          </cell>
        </row>
        <row r="52">
          <cell r="A52">
            <v>40</v>
          </cell>
          <cell r="B52" t="str">
            <v>0578</v>
          </cell>
          <cell r="C52" t="str">
            <v>S1-0578</v>
          </cell>
          <cell r="D52" t="str">
            <v>NGOÂ THÒ HOÀNG NHUNG</v>
          </cell>
          <cell r="E52" t="str">
            <v>C. 01</v>
          </cell>
          <cell r="F52" t="str">
            <v>CN</v>
          </cell>
          <cell r="G52" t="str">
            <v>19/05/2014</v>
          </cell>
          <cell r="H52">
            <v>3089625</v>
          </cell>
          <cell r="I52">
            <v>15</v>
          </cell>
          <cell r="J52">
            <v>120</v>
          </cell>
          <cell r="K52">
            <v>1800752</v>
          </cell>
          <cell r="N52">
            <v>1791137</v>
          </cell>
          <cell r="O52">
            <v>4</v>
          </cell>
          <cell r="P52">
            <v>475327</v>
          </cell>
          <cell r="Q52">
            <v>18</v>
          </cell>
          <cell r="R52">
            <v>117440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X52">
            <v>0</v>
          </cell>
          <cell r="Z52">
            <v>0</v>
          </cell>
          <cell r="AA52">
            <v>5</v>
          </cell>
          <cell r="AB52">
            <v>594159</v>
          </cell>
          <cell r="AC52">
            <v>14</v>
          </cell>
          <cell r="AD52">
            <v>300000</v>
          </cell>
          <cell r="AF52">
            <v>0</v>
          </cell>
          <cell r="AG52">
            <v>125000</v>
          </cell>
          <cell r="AH52">
            <v>22281</v>
          </cell>
          <cell r="AJ52">
            <v>0</v>
          </cell>
          <cell r="AK52">
            <v>0</v>
          </cell>
          <cell r="AL52">
            <v>3425344</v>
          </cell>
          <cell r="AM52">
            <v>3425344</v>
          </cell>
          <cell r="AN52">
            <v>0</v>
          </cell>
          <cell r="AO52">
            <v>324411</v>
          </cell>
          <cell r="AQ52">
            <v>0</v>
          </cell>
          <cell r="AS52">
            <v>29900</v>
          </cell>
          <cell r="AT52">
            <v>354311</v>
          </cell>
          <cell r="AU52">
            <v>0</v>
          </cell>
        </row>
        <row r="53">
          <cell r="A53">
            <v>41</v>
          </cell>
          <cell r="B53" t="str">
            <v>0602</v>
          </cell>
          <cell r="C53" t="str">
            <v>S1-0602</v>
          </cell>
          <cell r="D53" t="str">
            <v>NGUYEÃN THÒ BAÛNH</v>
          </cell>
          <cell r="E53" t="str">
            <v>C. 01</v>
          </cell>
          <cell r="F53" t="str">
            <v>CN</v>
          </cell>
          <cell r="G53" t="str">
            <v>04/04/2014</v>
          </cell>
          <cell r="H53">
            <v>3089625</v>
          </cell>
          <cell r="I53">
            <v>11</v>
          </cell>
          <cell r="J53">
            <v>88</v>
          </cell>
          <cell r="K53">
            <v>1245334</v>
          </cell>
          <cell r="N53">
            <v>1245334</v>
          </cell>
          <cell r="O53">
            <v>4</v>
          </cell>
          <cell r="P53">
            <v>475327</v>
          </cell>
          <cell r="Q53">
            <v>4</v>
          </cell>
          <cell r="R53">
            <v>27072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X53">
            <v>0</v>
          </cell>
          <cell r="Z53">
            <v>0</v>
          </cell>
          <cell r="AA53">
            <v>5</v>
          </cell>
          <cell r="AB53">
            <v>594159</v>
          </cell>
          <cell r="AC53">
            <v>7</v>
          </cell>
          <cell r="AD53">
            <v>120000</v>
          </cell>
          <cell r="AF53">
            <v>0</v>
          </cell>
          <cell r="AG53">
            <v>91667</v>
          </cell>
          <cell r="AH53">
            <v>0</v>
          </cell>
          <cell r="AI53">
            <v>54763</v>
          </cell>
          <cell r="AJ53">
            <v>0</v>
          </cell>
          <cell r="AK53">
            <v>0</v>
          </cell>
          <cell r="AL53">
            <v>2608322</v>
          </cell>
          <cell r="AM53">
            <v>2608322</v>
          </cell>
          <cell r="AN53">
            <v>0</v>
          </cell>
          <cell r="AO53">
            <v>324411</v>
          </cell>
          <cell r="AQ53">
            <v>0</v>
          </cell>
          <cell r="AS53">
            <v>0</v>
          </cell>
          <cell r="AT53">
            <v>324411</v>
          </cell>
          <cell r="AU53">
            <v>0</v>
          </cell>
        </row>
        <row r="54">
          <cell r="A54">
            <v>42</v>
          </cell>
          <cell r="B54" t="str">
            <v>0819</v>
          </cell>
          <cell r="C54" t="str">
            <v>S1-0819</v>
          </cell>
          <cell r="D54" t="str">
            <v>LEÂ THÒ CAÅM VAÂN</v>
          </cell>
          <cell r="E54" t="str">
            <v>C. 01</v>
          </cell>
          <cell r="F54" t="str">
            <v>CN</v>
          </cell>
          <cell r="G54" t="str">
            <v>27/11/2014</v>
          </cell>
          <cell r="H54">
            <v>3089625</v>
          </cell>
          <cell r="I54">
            <v>15</v>
          </cell>
          <cell r="J54">
            <v>120</v>
          </cell>
          <cell r="K54">
            <v>1132974</v>
          </cell>
          <cell r="N54">
            <v>1132974</v>
          </cell>
          <cell r="O54">
            <v>4</v>
          </cell>
          <cell r="P54">
            <v>475327</v>
          </cell>
          <cell r="Q54">
            <v>18</v>
          </cell>
          <cell r="R54">
            <v>73890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X54">
            <v>0</v>
          </cell>
          <cell r="Z54">
            <v>0</v>
          </cell>
          <cell r="AA54">
            <v>5</v>
          </cell>
          <cell r="AB54">
            <v>594159</v>
          </cell>
          <cell r="AC54">
            <v>14</v>
          </cell>
          <cell r="AD54">
            <v>300000</v>
          </cell>
          <cell r="AF54">
            <v>0</v>
          </cell>
          <cell r="AG54">
            <v>125000</v>
          </cell>
          <cell r="AH54">
            <v>22281</v>
          </cell>
          <cell r="AI54">
            <v>639887</v>
          </cell>
          <cell r="AJ54">
            <v>0</v>
          </cell>
          <cell r="AK54">
            <v>0</v>
          </cell>
          <cell r="AL54">
            <v>3363518</v>
          </cell>
          <cell r="AM54">
            <v>3363518</v>
          </cell>
          <cell r="AN54">
            <v>0</v>
          </cell>
          <cell r="AO54">
            <v>324411</v>
          </cell>
          <cell r="AQ54">
            <v>0</v>
          </cell>
          <cell r="AS54">
            <v>0</v>
          </cell>
          <cell r="AT54">
            <v>324411</v>
          </cell>
          <cell r="AU54">
            <v>0</v>
          </cell>
        </row>
        <row r="55">
          <cell r="A55">
            <v>43</v>
          </cell>
          <cell r="B55" t="str">
            <v>0780</v>
          </cell>
          <cell r="C55" t="str">
            <v>IR2-0780</v>
          </cell>
          <cell r="D55" t="str">
            <v>NGUYEÃN HOÀNG THAÙI</v>
          </cell>
          <cell r="E55" t="str">
            <v>C. 02</v>
          </cell>
          <cell r="F55" t="str">
            <v>CN</v>
          </cell>
          <cell r="G55" t="str">
            <v>06/10/2014</v>
          </cell>
          <cell r="H55">
            <v>3089625</v>
          </cell>
          <cell r="I55">
            <v>14</v>
          </cell>
          <cell r="J55">
            <v>112</v>
          </cell>
          <cell r="K55">
            <v>1107519</v>
          </cell>
          <cell r="N55">
            <v>1107519</v>
          </cell>
          <cell r="O55">
            <v>4</v>
          </cell>
          <cell r="P55">
            <v>475327</v>
          </cell>
          <cell r="Q55">
            <v>20</v>
          </cell>
          <cell r="R55">
            <v>83903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X55">
            <v>0</v>
          </cell>
          <cell r="Z55">
            <v>0</v>
          </cell>
          <cell r="AA55">
            <v>5</v>
          </cell>
          <cell r="AB55">
            <v>594159</v>
          </cell>
          <cell r="AC55">
            <v>7</v>
          </cell>
          <cell r="AD55">
            <v>120000</v>
          </cell>
          <cell r="AF55">
            <v>0</v>
          </cell>
          <cell r="AG55">
            <v>116667</v>
          </cell>
          <cell r="AH55">
            <v>0</v>
          </cell>
          <cell r="AI55">
            <v>547150</v>
          </cell>
          <cell r="AJ55">
            <v>0</v>
          </cell>
          <cell r="AK55">
            <v>0</v>
          </cell>
          <cell r="AL55">
            <v>3044725</v>
          </cell>
          <cell r="AM55">
            <v>3044725</v>
          </cell>
          <cell r="AN55">
            <v>0</v>
          </cell>
          <cell r="AO55">
            <v>324411</v>
          </cell>
          <cell r="AQ55">
            <v>0</v>
          </cell>
          <cell r="AS55">
            <v>0</v>
          </cell>
          <cell r="AT55">
            <v>324411</v>
          </cell>
          <cell r="AU55">
            <v>0</v>
          </cell>
        </row>
        <row r="56">
          <cell r="A56">
            <v>44</v>
          </cell>
          <cell r="B56" t="str">
            <v>0114</v>
          </cell>
          <cell r="C56" t="str">
            <v>QC2-0114</v>
          </cell>
          <cell r="D56" t="str">
            <v>NGUYEÃN THÒ DIEÄU</v>
          </cell>
          <cell r="E56" t="str">
            <v>C. 02</v>
          </cell>
          <cell r="F56" t="str">
            <v>CN</v>
          </cell>
          <cell r="G56" t="str">
            <v>01/02/2004</v>
          </cell>
          <cell r="H56">
            <v>3419625</v>
          </cell>
          <cell r="I56">
            <v>15</v>
          </cell>
          <cell r="J56">
            <v>120</v>
          </cell>
          <cell r="K56">
            <v>3850450</v>
          </cell>
          <cell r="N56">
            <v>3826412</v>
          </cell>
          <cell r="O56">
            <v>4</v>
          </cell>
          <cell r="P56">
            <v>526096</v>
          </cell>
          <cell r="Q56">
            <v>25.5</v>
          </cell>
          <cell r="R56">
            <v>337411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X56">
            <v>0</v>
          </cell>
          <cell r="Z56">
            <v>0</v>
          </cell>
          <cell r="AA56">
            <v>5</v>
          </cell>
          <cell r="AB56">
            <v>657620</v>
          </cell>
          <cell r="AC56">
            <v>14</v>
          </cell>
          <cell r="AD56">
            <v>300000</v>
          </cell>
          <cell r="AF56">
            <v>187500</v>
          </cell>
          <cell r="AG56">
            <v>125000</v>
          </cell>
          <cell r="AH56">
            <v>24661</v>
          </cell>
          <cell r="AI56">
            <v>0</v>
          </cell>
          <cell r="AJ56">
            <v>0</v>
          </cell>
          <cell r="AK56">
            <v>0</v>
          </cell>
          <cell r="AL56">
            <v>5984700</v>
          </cell>
          <cell r="AM56">
            <v>5984700</v>
          </cell>
          <cell r="AN56">
            <v>0</v>
          </cell>
          <cell r="AO56">
            <v>359061</v>
          </cell>
          <cell r="AQ56">
            <v>0</v>
          </cell>
          <cell r="AS56">
            <v>33093</v>
          </cell>
          <cell r="AT56">
            <v>392154</v>
          </cell>
          <cell r="AU56">
            <v>0</v>
          </cell>
        </row>
        <row r="57">
          <cell r="A57">
            <v>45</v>
          </cell>
          <cell r="B57" t="str">
            <v>0052</v>
          </cell>
          <cell r="C57" t="str">
            <v>S2-0052</v>
          </cell>
          <cell r="D57" t="str">
            <v>PHAÏM THÒ NGOÏC DIEÃM</v>
          </cell>
          <cell r="E57" t="str">
            <v>C. 02</v>
          </cell>
          <cell r="F57" t="str">
            <v>CN</v>
          </cell>
          <cell r="G57" t="str">
            <v>01/12/1993</v>
          </cell>
          <cell r="H57">
            <v>4793525</v>
          </cell>
          <cell r="I57">
            <v>14</v>
          </cell>
          <cell r="J57">
            <v>112</v>
          </cell>
          <cell r="K57">
            <v>2523104</v>
          </cell>
          <cell r="N57">
            <v>2500667</v>
          </cell>
          <cell r="O57">
            <v>5</v>
          </cell>
          <cell r="P57">
            <v>921832</v>
          </cell>
          <cell r="Q57">
            <v>19.5</v>
          </cell>
          <cell r="R57">
            <v>187074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X57">
            <v>0</v>
          </cell>
          <cell r="Z57">
            <v>0</v>
          </cell>
          <cell r="AA57">
            <v>5</v>
          </cell>
          <cell r="AB57">
            <v>921832</v>
          </cell>
          <cell r="AC57">
            <v>7</v>
          </cell>
          <cell r="AD57">
            <v>120000</v>
          </cell>
          <cell r="AF57">
            <v>175000</v>
          </cell>
          <cell r="AG57">
            <v>116667</v>
          </cell>
          <cell r="AH57">
            <v>34569</v>
          </cell>
          <cell r="AI57">
            <v>0</v>
          </cell>
          <cell r="AJ57">
            <v>0</v>
          </cell>
          <cell r="AK57">
            <v>0</v>
          </cell>
          <cell r="AL57">
            <v>4977641</v>
          </cell>
          <cell r="AM57">
            <v>4977641</v>
          </cell>
          <cell r="AN57">
            <v>0</v>
          </cell>
          <cell r="AO57">
            <v>503320</v>
          </cell>
          <cell r="AQ57">
            <v>0</v>
          </cell>
          <cell r="AS57">
            <v>43296</v>
          </cell>
          <cell r="AT57">
            <v>546616</v>
          </cell>
          <cell r="AU57">
            <v>0</v>
          </cell>
        </row>
        <row r="58">
          <cell r="A58">
            <v>46</v>
          </cell>
          <cell r="B58" t="str">
            <v>0064</v>
          </cell>
          <cell r="C58" t="str">
            <v>S2-0064</v>
          </cell>
          <cell r="D58" t="str">
            <v>PHAN THÒ KIM PHÖÔÏNG</v>
          </cell>
          <cell r="E58" t="str">
            <v>C. 02</v>
          </cell>
          <cell r="F58" t="str">
            <v>CN</v>
          </cell>
          <cell r="G58" t="str">
            <v>01/05/1996</v>
          </cell>
          <cell r="H58">
            <v>3943525</v>
          </cell>
          <cell r="I58">
            <v>15</v>
          </cell>
          <cell r="J58">
            <v>120</v>
          </cell>
          <cell r="K58">
            <v>2106969</v>
          </cell>
          <cell r="N58">
            <v>2082931</v>
          </cell>
          <cell r="O58">
            <v>4</v>
          </cell>
          <cell r="P58">
            <v>606696</v>
          </cell>
          <cell r="Q58">
            <v>22</v>
          </cell>
          <cell r="R58">
            <v>163216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X58">
            <v>0</v>
          </cell>
          <cell r="Z58">
            <v>0</v>
          </cell>
          <cell r="AA58">
            <v>5</v>
          </cell>
          <cell r="AB58">
            <v>758370</v>
          </cell>
          <cell r="AC58">
            <v>14</v>
          </cell>
          <cell r="AD58">
            <v>300000</v>
          </cell>
          <cell r="AF58">
            <v>187500</v>
          </cell>
          <cell r="AG58">
            <v>125000</v>
          </cell>
          <cell r="AH58">
            <v>28439</v>
          </cell>
          <cell r="AI58">
            <v>0</v>
          </cell>
          <cell r="AJ58">
            <v>0</v>
          </cell>
          <cell r="AK58">
            <v>0</v>
          </cell>
          <cell r="AL58">
            <v>4252152</v>
          </cell>
          <cell r="AM58">
            <v>4252152</v>
          </cell>
          <cell r="AN58">
            <v>0</v>
          </cell>
          <cell r="AO58">
            <v>414070</v>
          </cell>
          <cell r="AQ58">
            <v>0</v>
          </cell>
          <cell r="AS58">
            <v>38163</v>
          </cell>
          <cell r="AT58">
            <v>452233</v>
          </cell>
          <cell r="AU58">
            <v>0</v>
          </cell>
        </row>
        <row r="59">
          <cell r="A59">
            <v>47</v>
          </cell>
          <cell r="B59" t="str">
            <v>0076</v>
          </cell>
          <cell r="C59" t="str">
            <v>S2-0076</v>
          </cell>
          <cell r="D59" t="str">
            <v>NGUYEÃN THÒ THU VAÂN</v>
          </cell>
          <cell r="E59" t="str">
            <v>C. 02</v>
          </cell>
          <cell r="F59" t="str">
            <v>CN</v>
          </cell>
          <cell r="G59" t="str">
            <v>01/02/1998</v>
          </cell>
          <cell r="H59">
            <v>3943525</v>
          </cell>
          <cell r="I59">
            <v>14.5</v>
          </cell>
          <cell r="J59">
            <v>116</v>
          </cell>
          <cell r="K59">
            <v>2053226</v>
          </cell>
          <cell r="N59">
            <v>2029989</v>
          </cell>
          <cell r="O59">
            <v>4</v>
          </cell>
          <cell r="P59">
            <v>606696</v>
          </cell>
          <cell r="Q59">
            <v>24</v>
          </cell>
          <cell r="R59">
            <v>175991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X59">
            <v>0</v>
          </cell>
          <cell r="Z59">
            <v>0</v>
          </cell>
          <cell r="AA59">
            <v>5</v>
          </cell>
          <cell r="AB59">
            <v>758370</v>
          </cell>
          <cell r="AC59">
            <v>13</v>
          </cell>
          <cell r="AD59">
            <v>280000</v>
          </cell>
          <cell r="AF59">
            <v>181250</v>
          </cell>
          <cell r="AG59">
            <v>120833</v>
          </cell>
          <cell r="AH59">
            <v>28439</v>
          </cell>
          <cell r="AI59">
            <v>0</v>
          </cell>
          <cell r="AJ59">
            <v>0</v>
          </cell>
          <cell r="AK59">
            <v>0</v>
          </cell>
          <cell r="AL59">
            <v>4181568</v>
          </cell>
          <cell r="AM59">
            <v>4181568</v>
          </cell>
          <cell r="AN59">
            <v>0</v>
          </cell>
          <cell r="AO59">
            <v>414070</v>
          </cell>
          <cell r="AQ59">
            <v>0</v>
          </cell>
          <cell r="AS59">
            <v>36891</v>
          </cell>
          <cell r="AT59">
            <v>450961</v>
          </cell>
          <cell r="AU59">
            <v>0</v>
          </cell>
        </row>
        <row r="60">
          <cell r="A60">
            <v>48</v>
          </cell>
          <cell r="B60" t="str">
            <v>0089</v>
          </cell>
          <cell r="C60" t="str">
            <v>S2-0089</v>
          </cell>
          <cell r="D60" t="str">
            <v>NGUYEÃN THÒ THANH THUÙY</v>
          </cell>
          <cell r="E60" t="str">
            <v>C. 02</v>
          </cell>
          <cell r="F60" t="str">
            <v>CN</v>
          </cell>
          <cell r="G60" t="str">
            <v>01/05/2001</v>
          </cell>
          <cell r="H60">
            <v>3244125</v>
          </cell>
          <cell r="I60">
            <v>11</v>
          </cell>
          <cell r="J60">
            <v>88</v>
          </cell>
          <cell r="K60">
            <v>910362</v>
          </cell>
          <cell r="N60">
            <v>910362</v>
          </cell>
          <cell r="O60">
            <v>4</v>
          </cell>
          <cell r="P60">
            <v>499096</v>
          </cell>
          <cell r="Q60">
            <v>22</v>
          </cell>
          <cell r="R60">
            <v>91036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X60">
            <v>0</v>
          </cell>
          <cell r="Z60">
            <v>0</v>
          </cell>
          <cell r="AA60">
            <v>5</v>
          </cell>
          <cell r="AB60">
            <v>623870</v>
          </cell>
          <cell r="AC60">
            <v>7</v>
          </cell>
          <cell r="AD60">
            <v>120000</v>
          </cell>
          <cell r="AF60">
            <v>0</v>
          </cell>
          <cell r="AG60">
            <v>91667</v>
          </cell>
          <cell r="AH60">
            <v>0</v>
          </cell>
          <cell r="AI60">
            <v>389735</v>
          </cell>
          <cell r="AJ60">
            <v>0</v>
          </cell>
          <cell r="AK60">
            <v>0</v>
          </cell>
          <cell r="AL60">
            <v>2725766</v>
          </cell>
          <cell r="AM60">
            <v>2725766</v>
          </cell>
          <cell r="AN60">
            <v>0</v>
          </cell>
          <cell r="AO60">
            <v>340633</v>
          </cell>
          <cell r="AQ60">
            <v>0</v>
          </cell>
          <cell r="AS60">
            <v>0</v>
          </cell>
          <cell r="AT60">
            <v>340633</v>
          </cell>
          <cell r="AU60">
            <v>0</v>
          </cell>
        </row>
        <row r="61">
          <cell r="A61">
            <v>49</v>
          </cell>
          <cell r="B61" t="str">
            <v>0104</v>
          </cell>
          <cell r="C61" t="str">
            <v>S2-0104</v>
          </cell>
          <cell r="D61" t="str">
            <v>ÑOÃ THÒ HÖÔNG</v>
          </cell>
          <cell r="E61" t="str">
            <v>C. 02</v>
          </cell>
          <cell r="F61" t="str">
            <v>CN</v>
          </cell>
          <cell r="G61" t="str">
            <v>01/02/2003</v>
          </cell>
          <cell r="H61">
            <v>3244125</v>
          </cell>
          <cell r="I61">
            <v>13.5</v>
          </cell>
          <cell r="J61">
            <v>108</v>
          </cell>
          <cell r="K61">
            <v>2012384</v>
          </cell>
          <cell r="N61">
            <v>1990749</v>
          </cell>
          <cell r="O61">
            <v>4</v>
          </cell>
          <cell r="P61">
            <v>499096</v>
          </cell>
          <cell r="Q61">
            <v>10</v>
          </cell>
          <cell r="R61">
            <v>85271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X61">
            <v>0</v>
          </cell>
          <cell r="Z61">
            <v>0</v>
          </cell>
          <cell r="AA61">
            <v>5</v>
          </cell>
          <cell r="AB61">
            <v>623870</v>
          </cell>
          <cell r="AC61">
            <v>7</v>
          </cell>
          <cell r="AD61">
            <v>120000</v>
          </cell>
          <cell r="AF61">
            <v>168750</v>
          </cell>
          <cell r="AG61">
            <v>112500</v>
          </cell>
          <cell r="AH61">
            <v>23395</v>
          </cell>
          <cell r="AI61">
            <v>0</v>
          </cell>
          <cell r="AJ61">
            <v>0</v>
          </cell>
          <cell r="AK61">
            <v>0</v>
          </cell>
          <cell r="AL61">
            <v>3623631</v>
          </cell>
          <cell r="AM61">
            <v>3623631</v>
          </cell>
          <cell r="AN61">
            <v>0</v>
          </cell>
          <cell r="AO61">
            <v>340633</v>
          </cell>
          <cell r="AQ61">
            <v>0</v>
          </cell>
          <cell r="AS61">
            <v>28255</v>
          </cell>
          <cell r="AT61">
            <v>368888</v>
          </cell>
          <cell r="AU61">
            <v>0</v>
          </cell>
        </row>
        <row r="62">
          <cell r="A62">
            <v>50</v>
          </cell>
          <cell r="B62" t="str">
            <v>0106</v>
          </cell>
          <cell r="C62" t="str">
            <v>S2-0106</v>
          </cell>
          <cell r="D62" t="str">
            <v>HUYØNH VAÊN TIEÁN</v>
          </cell>
          <cell r="E62" t="str">
            <v>C. 02</v>
          </cell>
          <cell r="F62" t="str">
            <v>CN</v>
          </cell>
          <cell r="G62" t="str">
            <v>21/03/2003</v>
          </cell>
          <cell r="H62">
            <v>3244125</v>
          </cell>
          <cell r="I62">
            <v>15</v>
          </cell>
          <cell r="J62">
            <v>120</v>
          </cell>
          <cell r="K62">
            <v>3222534</v>
          </cell>
          <cell r="N62">
            <v>3198496</v>
          </cell>
          <cell r="O62">
            <v>4</v>
          </cell>
          <cell r="P62">
            <v>499096</v>
          </cell>
          <cell r="Q62">
            <v>24</v>
          </cell>
          <cell r="R62">
            <v>268545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X62">
            <v>0</v>
          </cell>
          <cell r="Z62">
            <v>0</v>
          </cell>
          <cell r="AA62">
            <v>5</v>
          </cell>
          <cell r="AB62">
            <v>623870</v>
          </cell>
          <cell r="AC62">
            <v>13</v>
          </cell>
          <cell r="AD62">
            <v>280000</v>
          </cell>
          <cell r="AF62">
            <v>187500</v>
          </cell>
          <cell r="AG62">
            <v>125000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5182507</v>
          </cell>
          <cell r="AM62">
            <v>5182507</v>
          </cell>
          <cell r="AN62">
            <v>0</v>
          </cell>
          <cell r="AO62">
            <v>340633</v>
          </cell>
          <cell r="AQ62">
            <v>0</v>
          </cell>
          <cell r="AS62">
            <v>31395</v>
          </cell>
          <cell r="AT62">
            <v>372028</v>
          </cell>
          <cell r="AU62">
            <v>0</v>
          </cell>
        </row>
        <row r="63">
          <cell r="A63">
            <v>51</v>
          </cell>
          <cell r="B63" t="str">
            <v>0115</v>
          </cell>
          <cell r="C63" t="str">
            <v>S2-0115</v>
          </cell>
          <cell r="D63" t="str">
            <v>HOÀ THÒ THUAÄN</v>
          </cell>
          <cell r="E63" t="str">
            <v>C. 02</v>
          </cell>
          <cell r="F63" t="str">
            <v>CN</v>
          </cell>
          <cell r="G63" t="str">
            <v>01/02/2004</v>
          </cell>
          <cell r="H63">
            <v>3244125</v>
          </cell>
          <cell r="I63">
            <v>15</v>
          </cell>
          <cell r="J63">
            <v>120</v>
          </cell>
          <cell r="K63">
            <v>1831721</v>
          </cell>
          <cell r="N63">
            <v>1807683</v>
          </cell>
          <cell r="O63">
            <v>4</v>
          </cell>
          <cell r="P63">
            <v>499096</v>
          </cell>
          <cell r="Q63">
            <v>22</v>
          </cell>
          <cell r="R63">
            <v>141894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X63">
            <v>0</v>
          </cell>
          <cell r="Z63">
            <v>0</v>
          </cell>
          <cell r="AA63">
            <v>5</v>
          </cell>
          <cell r="AB63">
            <v>623870</v>
          </cell>
          <cell r="AC63">
            <v>14</v>
          </cell>
          <cell r="AD63">
            <v>300000</v>
          </cell>
          <cell r="AF63">
            <v>187500</v>
          </cell>
          <cell r="AG63">
            <v>125000</v>
          </cell>
          <cell r="AH63">
            <v>23395</v>
          </cell>
          <cell r="AI63">
            <v>0</v>
          </cell>
          <cell r="AJ63">
            <v>0</v>
          </cell>
          <cell r="AK63">
            <v>0</v>
          </cell>
          <cell r="AL63">
            <v>3708438</v>
          </cell>
          <cell r="AM63">
            <v>3708438</v>
          </cell>
          <cell r="AN63">
            <v>0</v>
          </cell>
          <cell r="AO63">
            <v>340633</v>
          </cell>
          <cell r="AQ63">
            <v>0</v>
          </cell>
          <cell r="AS63">
            <v>31395</v>
          </cell>
          <cell r="AT63">
            <v>372028</v>
          </cell>
          <cell r="AU63">
            <v>0</v>
          </cell>
        </row>
        <row r="64">
          <cell r="A64">
            <v>52</v>
          </cell>
          <cell r="B64" t="str">
            <v>0116</v>
          </cell>
          <cell r="C64" t="str">
            <v>S2-0116</v>
          </cell>
          <cell r="D64" t="str">
            <v>NGUYEÃN THÒ MOÄT</v>
          </cell>
          <cell r="E64" t="str">
            <v>C. 02</v>
          </cell>
          <cell r="F64" t="str">
            <v>CN</v>
          </cell>
          <cell r="G64" t="str">
            <v>01/04/2004</v>
          </cell>
          <cell r="H64">
            <v>3244125</v>
          </cell>
          <cell r="I64">
            <v>14</v>
          </cell>
          <cell r="J64">
            <v>112</v>
          </cell>
          <cell r="K64">
            <v>1430143</v>
          </cell>
          <cell r="N64">
            <v>1430143</v>
          </cell>
          <cell r="O64">
            <v>5</v>
          </cell>
          <cell r="P64">
            <v>623870</v>
          </cell>
          <cell r="Q64">
            <v>14</v>
          </cell>
          <cell r="R64">
            <v>79452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X64">
            <v>0</v>
          </cell>
          <cell r="Z64">
            <v>0</v>
          </cell>
          <cell r="AA64">
            <v>5</v>
          </cell>
          <cell r="AB64">
            <v>623870</v>
          </cell>
          <cell r="AC64">
            <v>6</v>
          </cell>
          <cell r="AD64">
            <v>100000</v>
          </cell>
          <cell r="AF64">
            <v>175000</v>
          </cell>
          <cell r="AG64">
            <v>116667</v>
          </cell>
          <cell r="AH64">
            <v>23395</v>
          </cell>
          <cell r="AI64">
            <v>211064</v>
          </cell>
          <cell r="AJ64">
            <v>0</v>
          </cell>
          <cell r="AK64">
            <v>0</v>
          </cell>
          <cell r="AL64">
            <v>3383461</v>
          </cell>
          <cell r="AM64">
            <v>3383461</v>
          </cell>
          <cell r="AN64">
            <v>0</v>
          </cell>
          <cell r="AO64">
            <v>340633</v>
          </cell>
          <cell r="AQ64">
            <v>0</v>
          </cell>
          <cell r="AS64">
            <v>29302</v>
          </cell>
          <cell r="AT64">
            <v>369935</v>
          </cell>
          <cell r="AU64">
            <v>0</v>
          </cell>
        </row>
        <row r="65">
          <cell r="A65">
            <v>53</v>
          </cell>
          <cell r="B65" t="str">
            <v>0155</v>
          </cell>
          <cell r="C65" t="str">
            <v>S2-0155</v>
          </cell>
          <cell r="D65" t="str">
            <v>PHAÏM THÒ THUØY TRANG</v>
          </cell>
          <cell r="E65" t="str">
            <v>C. 02</v>
          </cell>
          <cell r="F65" t="str">
            <v>CN</v>
          </cell>
          <cell r="G65" t="str">
            <v>01/09/2007</v>
          </cell>
          <cell r="H65">
            <v>3089625</v>
          </cell>
          <cell r="I65">
            <v>15</v>
          </cell>
          <cell r="J65">
            <v>120</v>
          </cell>
          <cell r="K65">
            <v>1716025</v>
          </cell>
          <cell r="N65">
            <v>1716025</v>
          </cell>
          <cell r="O65">
            <v>4</v>
          </cell>
          <cell r="P65">
            <v>475327</v>
          </cell>
          <cell r="Q65">
            <v>20</v>
          </cell>
          <cell r="R65">
            <v>122573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X65">
            <v>0</v>
          </cell>
          <cell r="Z65">
            <v>0</v>
          </cell>
          <cell r="AA65">
            <v>5</v>
          </cell>
          <cell r="AB65">
            <v>594159</v>
          </cell>
          <cell r="AC65">
            <v>14</v>
          </cell>
          <cell r="AD65">
            <v>300000</v>
          </cell>
          <cell r="AF65">
            <v>187500</v>
          </cell>
          <cell r="AG65">
            <v>125000</v>
          </cell>
          <cell r="AH65">
            <v>22281</v>
          </cell>
          <cell r="AI65">
            <v>42413</v>
          </cell>
          <cell r="AJ65">
            <v>0</v>
          </cell>
          <cell r="AK65">
            <v>0</v>
          </cell>
          <cell r="AL65">
            <v>3585278</v>
          </cell>
          <cell r="AM65">
            <v>3585278</v>
          </cell>
          <cell r="AN65">
            <v>0</v>
          </cell>
          <cell r="AO65">
            <v>324411</v>
          </cell>
          <cell r="AQ65">
            <v>0</v>
          </cell>
          <cell r="AS65">
            <v>29900</v>
          </cell>
          <cell r="AT65">
            <v>354311</v>
          </cell>
          <cell r="AU65">
            <v>0</v>
          </cell>
        </row>
        <row r="66">
          <cell r="A66">
            <v>54</v>
          </cell>
          <cell r="B66" t="str">
            <v>0179</v>
          </cell>
          <cell r="C66" t="str">
            <v>S2-0179</v>
          </cell>
          <cell r="D66" t="str">
            <v>NGUYEÃN THÒ BEÙ</v>
          </cell>
          <cell r="E66" t="str">
            <v>C. 02</v>
          </cell>
          <cell r="F66" t="str">
            <v>CN</v>
          </cell>
          <cell r="G66" t="str">
            <v>11/08/2010</v>
          </cell>
          <cell r="H66">
            <v>2696400</v>
          </cell>
          <cell r="I66">
            <v>11</v>
          </cell>
          <cell r="J66">
            <v>88</v>
          </cell>
          <cell r="K66">
            <v>1134675</v>
          </cell>
          <cell r="N66">
            <v>1134675</v>
          </cell>
          <cell r="O66">
            <v>0</v>
          </cell>
          <cell r="P66">
            <v>0</v>
          </cell>
          <cell r="Q66">
            <v>24</v>
          </cell>
          <cell r="R66">
            <v>121572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X66">
            <v>0</v>
          </cell>
          <cell r="Z66">
            <v>0</v>
          </cell>
          <cell r="AA66">
            <v>0</v>
          </cell>
          <cell r="AB66">
            <v>0</v>
          </cell>
          <cell r="AC66">
            <v>6</v>
          </cell>
          <cell r="AD66">
            <v>100000</v>
          </cell>
          <cell r="AF66">
            <v>0</v>
          </cell>
          <cell r="AG66">
            <v>91667</v>
          </cell>
          <cell r="AH66">
            <v>0</v>
          </cell>
          <cell r="AI66">
            <v>165422</v>
          </cell>
          <cell r="AJ66">
            <v>0</v>
          </cell>
          <cell r="AK66">
            <v>0</v>
          </cell>
          <cell r="AL66">
            <v>1613336</v>
          </cell>
          <cell r="AM66">
            <v>1613336</v>
          </cell>
          <cell r="AN66">
            <v>0</v>
          </cell>
          <cell r="AO66">
            <v>0</v>
          </cell>
          <cell r="AS66">
            <v>0</v>
          </cell>
          <cell r="AT66">
            <v>0</v>
          </cell>
          <cell r="AU66">
            <v>0</v>
          </cell>
        </row>
        <row r="67">
          <cell r="A67">
            <v>55</v>
          </cell>
          <cell r="B67" t="str">
            <v>0218</v>
          </cell>
          <cell r="C67" t="str">
            <v>S2-0218</v>
          </cell>
          <cell r="D67" t="str">
            <v>NGUYEÃN VAÊN QUAÂN</v>
          </cell>
          <cell r="E67" t="str">
            <v>C. 02</v>
          </cell>
          <cell r="F67" t="str">
            <v>CN</v>
          </cell>
          <cell r="G67" t="str">
            <v>01/07/2011</v>
          </cell>
          <cell r="H67">
            <v>3089625</v>
          </cell>
          <cell r="I67">
            <v>15</v>
          </cell>
          <cell r="J67">
            <v>120</v>
          </cell>
          <cell r="K67">
            <v>1055644</v>
          </cell>
          <cell r="N67">
            <v>1055644</v>
          </cell>
          <cell r="O67">
            <v>4</v>
          </cell>
          <cell r="P67">
            <v>475327</v>
          </cell>
          <cell r="Q67">
            <v>24</v>
          </cell>
          <cell r="R67">
            <v>87970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X67">
            <v>0</v>
          </cell>
          <cell r="Z67">
            <v>0</v>
          </cell>
          <cell r="AA67">
            <v>5</v>
          </cell>
          <cell r="AB67">
            <v>594159</v>
          </cell>
          <cell r="AC67">
            <v>13</v>
          </cell>
          <cell r="AD67">
            <v>280000</v>
          </cell>
          <cell r="AF67">
            <v>93750</v>
          </cell>
          <cell r="AG67">
            <v>125000</v>
          </cell>
          <cell r="AH67">
            <v>0</v>
          </cell>
          <cell r="AI67">
            <v>710005</v>
          </cell>
          <cell r="AJ67">
            <v>0</v>
          </cell>
          <cell r="AK67">
            <v>0</v>
          </cell>
          <cell r="AL67">
            <v>3421855</v>
          </cell>
          <cell r="AM67">
            <v>3421855</v>
          </cell>
          <cell r="AN67">
            <v>0</v>
          </cell>
          <cell r="AO67">
            <v>324411</v>
          </cell>
          <cell r="AQ67">
            <v>0</v>
          </cell>
          <cell r="AS67">
            <v>29900</v>
          </cell>
          <cell r="AT67">
            <v>354311</v>
          </cell>
          <cell r="AU67">
            <v>0</v>
          </cell>
        </row>
        <row r="68">
          <cell r="A68">
            <v>56</v>
          </cell>
          <cell r="B68" t="str">
            <v>0344</v>
          </cell>
          <cell r="C68" t="str">
            <v>S2-0344</v>
          </cell>
          <cell r="D68" t="str">
            <v>PHAN THÒ TUYEÁT HOÀNG</v>
          </cell>
          <cell r="E68" t="str">
            <v>C. 02</v>
          </cell>
          <cell r="F68" t="str">
            <v>CN</v>
          </cell>
          <cell r="G68" t="str">
            <v>02/10/2013</v>
          </cell>
          <cell r="H68">
            <v>3089625</v>
          </cell>
          <cell r="I68">
            <v>15</v>
          </cell>
          <cell r="J68">
            <v>120</v>
          </cell>
          <cell r="K68">
            <v>1690570</v>
          </cell>
          <cell r="N68">
            <v>1690570</v>
          </cell>
          <cell r="O68">
            <v>4</v>
          </cell>
          <cell r="P68">
            <v>475327</v>
          </cell>
          <cell r="Q68">
            <v>20</v>
          </cell>
          <cell r="R68">
            <v>120755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X68">
            <v>0</v>
          </cell>
          <cell r="Z68">
            <v>0</v>
          </cell>
          <cell r="AA68">
            <v>5</v>
          </cell>
          <cell r="AB68">
            <v>594159</v>
          </cell>
          <cell r="AC68">
            <v>14</v>
          </cell>
          <cell r="AD68">
            <v>300000</v>
          </cell>
          <cell r="AF68">
            <v>31250</v>
          </cell>
          <cell r="AG68">
            <v>125000</v>
          </cell>
          <cell r="AH68">
            <v>22281</v>
          </cell>
          <cell r="AI68">
            <v>79887</v>
          </cell>
          <cell r="AJ68">
            <v>0</v>
          </cell>
          <cell r="AK68">
            <v>0</v>
          </cell>
          <cell r="AL68">
            <v>3439229</v>
          </cell>
          <cell r="AM68">
            <v>3439229</v>
          </cell>
          <cell r="AN68">
            <v>0</v>
          </cell>
          <cell r="AO68">
            <v>324411</v>
          </cell>
          <cell r="AQ68">
            <v>0</v>
          </cell>
          <cell r="AS68">
            <v>29900</v>
          </cell>
          <cell r="AT68">
            <v>354311</v>
          </cell>
          <cell r="AU68">
            <v>0</v>
          </cell>
        </row>
        <row r="69">
          <cell r="A69">
            <v>57</v>
          </cell>
          <cell r="B69" t="str">
            <v>0348</v>
          </cell>
          <cell r="C69" t="str">
            <v>S2-0348</v>
          </cell>
          <cell r="D69" t="str">
            <v>PHAÏM THÒ DIEÄU HIEÀN</v>
          </cell>
          <cell r="E69" t="str">
            <v>C. 02</v>
          </cell>
          <cell r="F69" t="str">
            <v>CN</v>
          </cell>
          <cell r="G69" t="str">
            <v>12/11/2013</v>
          </cell>
          <cell r="H69">
            <v>3089625</v>
          </cell>
          <cell r="I69">
            <v>14</v>
          </cell>
          <cell r="J69">
            <v>112</v>
          </cell>
          <cell r="K69">
            <v>1782121</v>
          </cell>
          <cell r="N69">
            <v>1770902</v>
          </cell>
          <cell r="O69">
            <v>5</v>
          </cell>
          <cell r="P69">
            <v>594159</v>
          </cell>
          <cell r="Q69">
            <v>12</v>
          </cell>
          <cell r="R69">
            <v>86232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X69">
            <v>0</v>
          </cell>
          <cell r="Z69">
            <v>0</v>
          </cell>
          <cell r="AA69">
            <v>5</v>
          </cell>
          <cell r="AB69">
            <v>594159</v>
          </cell>
          <cell r="AC69">
            <v>7</v>
          </cell>
          <cell r="AD69">
            <v>120000</v>
          </cell>
          <cell r="AF69">
            <v>29167</v>
          </cell>
          <cell r="AG69">
            <v>116667</v>
          </cell>
          <cell r="AH69">
            <v>22281</v>
          </cell>
          <cell r="AI69">
            <v>0</v>
          </cell>
          <cell r="AJ69">
            <v>0</v>
          </cell>
          <cell r="AK69">
            <v>0</v>
          </cell>
          <cell r="AL69">
            <v>3333567</v>
          </cell>
          <cell r="AM69">
            <v>3333567</v>
          </cell>
          <cell r="AN69">
            <v>0</v>
          </cell>
          <cell r="AO69">
            <v>324411</v>
          </cell>
          <cell r="AQ69">
            <v>0</v>
          </cell>
          <cell r="AS69">
            <v>27906</v>
          </cell>
          <cell r="AT69">
            <v>352317</v>
          </cell>
          <cell r="AU69">
            <v>0</v>
          </cell>
        </row>
        <row r="70">
          <cell r="A70">
            <v>58</v>
          </cell>
          <cell r="B70" t="str">
            <v>0349</v>
          </cell>
          <cell r="C70" t="str">
            <v>S2-0349</v>
          </cell>
          <cell r="D70" t="str">
            <v>NGUYEÃN THÒ THU THUÛY</v>
          </cell>
          <cell r="E70" t="str">
            <v>C. 02</v>
          </cell>
          <cell r="F70" t="str">
            <v>CN</v>
          </cell>
          <cell r="G70" t="str">
            <v>12/11/2013</v>
          </cell>
          <cell r="H70">
            <v>3089625</v>
          </cell>
          <cell r="I70">
            <v>14</v>
          </cell>
          <cell r="J70">
            <v>112</v>
          </cell>
          <cell r="K70">
            <v>1592788</v>
          </cell>
          <cell r="N70">
            <v>1592788</v>
          </cell>
          <cell r="O70">
            <v>5</v>
          </cell>
          <cell r="P70">
            <v>594159</v>
          </cell>
          <cell r="Q70">
            <v>17.5</v>
          </cell>
          <cell r="R70">
            <v>107621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X70">
            <v>0</v>
          </cell>
          <cell r="Z70">
            <v>0</v>
          </cell>
          <cell r="AA70">
            <v>5</v>
          </cell>
          <cell r="AB70">
            <v>594159</v>
          </cell>
          <cell r="AC70">
            <v>7</v>
          </cell>
          <cell r="AD70">
            <v>120000</v>
          </cell>
          <cell r="AF70">
            <v>29167</v>
          </cell>
          <cell r="AG70">
            <v>116667</v>
          </cell>
          <cell r="AH70">
            <v>22281</v>
          </cell>
          <cell r="AI70">
            <v>59637</v>
          </cell>
          <cell r="AJ70">
            <v>50000</v>
          </cell>
          <cell r="AK70">
            <v>0</v>
          </cell>
          <cell r="AL70">
            <v>3286479</v>
          </cell>
          <cell r="AM70">
            <v>3286479</v>
          </cell>
          <cell r="AN70">
            <v>0</v>
          </cell>
          <cell r="AO70">
            <v>324411</v>
          </cell>
          <cell r="AQ70">
            <v>0</v>
          </cell>
          <cell r="AS70">
            <v>27906</v>
          </cell>
          <cell r="AT70">
            <v>352317</v>
          </cell>
          <cell r="AU70">
            <v>0</v>
          </cell>
        </row>
        <row r="71">
          <cell r="A71">
            <v>59</v>
          </cell>
          <cell r="B71" t="str">
            <v>0361</v>
          </cell>
          <cell r="C71" t="str">
            <v>S2-0361</v>
          </cell>
          <cell r="D71" t="str">
            <v>NGUYEÃN THÒ KIM PHUÏNG</v>
          </cell>
          <cell r="E71" t="str">
            <v>C. 02</v>
          </cell>
          <cell r="F71" t="str">
            <v>CN</v>
          </cell>
          <cell r="G71" t="str">
            <v>24/12/2013</v>
          </cell>
          <cell r="H71">
            <v>3089625</v>
          </cell>
          <cell r="I71">
            <v>15</v>
          </cell>
          <cell r="J71">
            <v>120</v>
          </cell>
          <cell r="K71">
            <v>1575830</v>
          </cell>
          <cell r="N71">
            <v>1575830</v>
          </cell>
          <cell r="O71">
            <v>4</v>
          </cell>
          <cell r="P71">
            <v>475327</v>
          </cell>
          <cell r="Q71">
            <v>24</v>
          </cell>
          <cell r="R71">
            <v>131319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X71">
            <v>0</v>
          </cell>
          <cell r="Z71">
            <v>0</v>
          </cell>
          <cell r="AA71">
            <v>5</v>
          </cell>
          <cell r="AB71">
            <v>594159</v>
          </cell>
          <cell r="AC71">
            <v>14</v>
          </cell>
          <cell r="AD71">
            <v>300000</v>
          </cell>
          <cell r="AF71">
            <v>31250</v>
          </cell>
          <cell r="AG71">
            <v>125000</v>
          </cell>
          <cell r="AH71">
            <v>22281</v>
          </cell>
          <cell r="AI71">
            <v>194627</v>
          </cell>
          <cell r="AJ71">
            <v>0</v>
          </cell>
          <cell r="AK71">
            <v>0</v>
          </cell>
          <cell r="AL71">
            <v>3449793</v>
          </cell>
          <cell r="AM71">
            <v>3449793</v>
          </cell>
          <cell r="AN71">
            <v>0</v>
          </cell>
          <cell r="AO71">
            <v>324411</v>
          </cell>
          <cell r="AQ71">
            <v>0</v>
          </cell>
          <cell r="AS71">
            <v>29900</v>
          </cell>
          <cell r="AT71">
            <v>354311</v>
          </cell>
          <cell r="AU71">
            <v>0</v>
          </cell>
        </row>
        <row r="72">
          <cell r="A72">
            <v>60</v>
          </cell>
          <cell r="B72" t="str">
            <v>0390</v>
          </cell>
          <cell r="C72" t="str">
            <v>S2-0390</v>
          </cell>
          <cell r="D72" t="str">
            <v>DÖÔNG THÒ MYÕ HÖÔNG</v>
          </cell>
          <cell r="E72" t="str">
            <v>C. 02</v>
          </cell>
          <cell r="F72" t="str">
            <v>CN</v>
          </cell>
          <cell r="G72" t="str">
            <v>18/02/2014</v>
          </cell>
          <cell r="H72">
            <v>3089625</v>
          </cell>
          <cell r="I72">
            <v>15</v>
          </cell>
          <cell r="J72">
            <v>120</v>
          </cell>
          <cell r="K72">
            <v>1452643</v>
          </cell>
          <cell r="N72">
            <v>1452643</v>
          </cell>
          <cell r="O72">
            <v>4</v>
          </cell>
          <cell r="P72">
            <v>475327</v>
          </cell>
          <cell r="Q72">
            <v>20</v>
          </cell>
          <cell r="R72">
            <v>103760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X72">
            <v>0</v>
          </cell>
          <cell r="Z72">
            <v>0</v>
          </cell>
          <cell r="AA72">
            <v>5</v>
          </cell>
          <cell r="AB72">
            <v>594159</v>
          </cell>
          <cell r="AC72">
            <v>14</v>
          </cell>
          <cell r="AD72">
            <v>300000</v>
          </cell>
          <cell r="AF72">
            <v>0</v>
          </cell>
          <cell r="AG72">
            <v>125000</v>
          </cell>
          <cell r="AH72">
            <v>22281</v>
          </cell>
          <cell r="AI72">
            <v>320218</v>
          </cell>
          <cell r="AJ72">
            <v>0</v>
          </cell>
          <cell r="AK72">
            <v>0</v>
          </cell>
          <cell r="AL72">
            <v>3393388</v>
          </cell>
          <cell r="AM72">
            <v>3393388</v>
          </cell>
          <cell r="AN72">
            <v>0</v>
          </cell>
          <cell r="AO72">
            <v>324411</v>
          </cell>
          <cell r="AQ72">
            <v>0</v>
          </cell>
          <cell r="AS72">
            <v>29900</v>
          </cell>
          <cell r="AT72">
            <v>354311</v>
          </cell>
          <cell r="AU72">
            <v>0</v>
          </cell>
        </row>
        <row r="73">
          <cell r="A73">
            <v>61</v>
          </cell>
          <cell r="B73" t="str">
            <v>0392</v>
          </cell>
          <cell r="C73" t="str">
            <v>S2-0392</v>
          </cell>
          <cell r="D73" t="str">
            <v>PHAN THÒ NGA</v>
          </cell>
          <cell r="E73" t="str">
            <v>C. 02</v>
          </cell>
          <cell r="F73" t="str">
            <v>CN</v>
          </cell>
          <cell r="G73" t="str">
            <v>18/02/2014</v>
          </cell>
          <cell r="H73">
            <v>3089625</v>
          </cell>
          <cell r="I73">
            <v>15</v>
          </cell>
          <cell r="J73">
            <v>120</v>
          </cell>
          <cell r="K73">
            <v>1295032</v>
          </cell>
          <cell r="N73">
            <v>1295032</v>
          </cell>
          <cell r="O73">
            <v>4</v>
          </cell>
          <cell r="P73">
            <v>475327</v>
          </cell>
          <cell r="Q73">
            <v>20</v>
          </cell>
          <cell r="R73">
            <v>92502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X73">
            <v>0</v>
          </cell>
          <cell r="Z73">
            <v>0</v>
          </cell>
          <cell r="AA73">
            <v>5</v>
          </cell>
          <cell r="AB73">
            <v>594159</v>
          </cell>
          <cell r="AC73">
            <v>14</v>
          </cell>
          <cell r="AD73">
            <v>300000</v>
          </cell>
          <cell r="AF73">
            <v>0</v>
          </cell>
          <cell r="AG73">
            <v>216667</v>
          </cell>
          <cell r="AH73">
            <v>22281</v>
          </cell>
          <cell r="AI73">
            <v>470777</v>
          </cell>
          <cell r="AJ73">
            <v>0</v>
          </cell>
          <cell r="AK73">
            <v>0</v>
          </cell>
          <cell r="AL73">
            <v>3466745</v>
          </cell>
          <cell r="AM73">
            <v>3466745</v>
          </cell>
          <cell r="AN73">
            <v>0</v>
          </cell>
          <cell r="AO73">
            <v>324411</v>
          </cell>
          <cell r="AQ73">
            <v>0</v>
          </cell>
          <cell r="AS73">
            <v>29900</v>
          </cell>
          <cell r="AT73">
            <v>354311</v>
          </cell>
          <cell r="AU73">
            <v>0</v>
          </cell>
        </row>
        <row r="74">
          <cell r="A74">
            <v>62</v>
          </cell>
          <cell r="B74" t="str">
            <v>0497</v>
          </cell>
          <cell r="C74" t="str">
            <v>S2-0497</v>
          </cell>
          <cell r="D74" t="str">
            <v>LEÂ THÒ KIM TRINH</v>
          </cell>
          <cell r="E74" t="str">
            <v>C. 02</v>
          </cell>
          <cell r="F74" t="str">
            <v>CN</v>
          </cell>
          <cell r="G74" t="str">
            <v>02/04/2014</v>
          </cell>
          <cell r="H74">
            <v>2696400</v>
          </cell>
          <cell r="I74">
            <v>12</v>
          </cell>
          <cell r="J74">
            <v>96</v>
          </cell>
          <cell r="K74">
            <v>1306657</v>
          </cell>
          <cell r="N74">
            <v>1306657</v>
          </cell>
          <cell r="O74">
            <v>4</v>
          </cell>
          <cell r="P74">
            <v>414831</v>
          </cell>
          <cell r="Q74">
            <v>16</v>
          </cell>
          <cell r="R74">
            <v>93333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X74">
            <v>0</v>
          </cell>
          <cell r="Z74">
            <v>0</v>
          </cell>
          <cell r="AA74">
            <v>5</v>
          </cell>
          <cell r="AB74">
            <v>518538</v>
          </cell>
          <cell r="AC74">
            <v>6</v>
          </cell>
          <cell r="AD74">
            <v>100000</v>
          </cell>
          <cell r="AF74">
            <v>0</v>
          </cell>
          <cell r="AG74">
            <v>100000</v>
          </cell>
          <cell r="AH74">
            <v>19445</v>
          </cell>
          <cell r="AI74">
            <v>92187</v>
          </cell>
          <cell r="AJ74">
            <v>0</v>
          </cell>
          <cell r="AK74">
            <v>0</v>
          </cell>
          <cell r="AL74">
            <v>2644991</v>
          </cell>
          <cell r="AM74">
            <v>2644991</v>
          </cell>
          <cell r="AN74">
            <v>0</v>
          </cell>
          <cell r="AO74">
            <v>0</v>
          </cell>
          <cell r="AQ74">
            <v>0</v>
          </cell>
          <cell r="AS74">
            <v>0</v>
          </cell>
          <cell r="AT74">
            <v>0</v>
          </cell>
          <cell r="AU74">
            <v>0</v>
          </cell>
        </row>
        <row r="75">
          <cell r="A75">
            <v>63</v>
          </cell>
          <cell r="B75" t="str">
            <v>0577</v>
          </cell>
          <cell r="C75" t="str">
            <v>S2-0577</v>
          </cell>
          <cell r="D75" t="str">
            <v>PHAÏM THÒ LAN</v>
          </cell>
          <cell r="E75" t="str">
            <v>C. 02</v>
          </cell>
          <cell r="F75" t="str">
            <v>CN</v>
          </cell>
          <cell r="G75" t="str">
            <v>16/05/2014</v>
          </cell>
          <cell r="H75">
            <v>3089625</v>
          </cell>
          <cell r="I75">
            <v>15</v>
          </cell>
          <cell r="J75">
            <v>120</v>
          </cell>
          <cell r="K75">
            <v>1180406</v>
          </cell>
          <cell r="N75">
            <v>1180406</v>
          </cell>
          <cell r="O75">
            <v>4</v>
          </cell>
          <cell r="P75">
            <v>475327</v>
          </cell>
          <cell r="Q75">
            <v>20</v>
          </cell>
          <cell r="R75">
            <v>84315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X75">
            <v>0</v>
          </cell>
          <cell r="Z75">
            <v>0</v>
          </cell>
          <cell r="AA75">
            <v>5</v>
          </cell>
          <cell r="AB75">
            <v>594159</v>
          </cell>
          <cell r="AC75">
            <v>14</v>
          </cell>
          <cell r="AD75">
            <v>300000</v>
          </cell>
          <cell r="AF75">
            <v>0</v>
          </cell>
          <cell r="AG75">
            <v>125000</v>
          </cell>
          <cell r="AH75">
            <v>22281</v>
          </cell>
          <cell r="AI75">
            <v>592455</v>
          </cell>
          <cell r="AJ75">
            <v>0</v>
          </cell>
          <cell r="AK75">
            <v>0</v>
          </cell>
          <cell r="AL75">
            <v>3373943</v>
          </cell>
          <cell r="AM75">
            <v>3373943</v>
          </cell>
          <cell r="AN75">
            <v>0</v>
          </cell>
          <cell r="AO75">
            <v>324411</v>
          </cell>
          <cell r="AQ75">
            <v>0</v>
          </cell>
          <cell r="AS75">
            <v>29900</v>
          </cell>
          <cell r="AT75">
            <v>354311</v>
          </cell>
          <cell r="AU75">
            <v>0</v>
          </cell>
        </row>
        <row r="76">
          <cell r="A76">
            <v>64</v>
          </cell>
          <cell r="B76" t="str">
            <v>0670</v>
          </cell>
          <cell r="C76" t="str">
            <v>S2-0670</v>
          </cell>
          <cell r="D76" t="str">
            <v>ÑOAØN THANH NGUYEÂN</v>
          </cell>
          <cell r="E76" t="str">
            <v>C. 02</v>
          </cell>
          <cell r="F76" t="str">
            <v>CN</v>
          </cell>
          <cell r="G76" t="str">
            <v>07/07/2014</v>
          </cell>
          <cell r="H76">
            <v>3089625</v>
          </cell>
          <cell r="I76">
            <v>15</v>
          </cell>
          <cell r="J76">
            <v>120</v>
          </cell>
          <cell r="K76">
            <v>2182925</v>
          </cell>
          <cell r="N76">
            <v>2173310</v>
          </cell>
          <cell r="O76">
            <v>4</v>
          </cell>
          <cell r="P76">
            <v>475327</v>
          </cell>
          <cell r="Q76">
            <v>26</v>
          </cell>
          <cell r="R76">
            <v>194370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X76">
            <v>0</v>
          </cell>
          <cell r="Z76">
            <v>0</v>
          </cell>
          <cell r="AA76">
            <v>5</v>
          </cell>
          <cell r="AB76">
            <v>594159</v>
          </cell>
          <cell r="AC76">
            <v>13</v>
          </cell>
          <cell r="AD76">
            <v>280000</v>
          </cell>
          <cell r="AF76">
            <v>0</v>
          </cell>
          <cell r="AG76">
            <v>125000</v>
          </cell>
          <cell r="AH76">
            <v>22281</v>
          </cell>
          <cell r="AI76">
            <v>0</v>
          </cell>
          <cell r="AJ76">
            <v>0</v>
          </cell>
          <cell r="AK76">
            <v>0</v>
          </cell>
          <cell r="AL76">
            <v>3864447</v>
          </cell>
          <cell r="AM76">
            <v>3864447</v>
          </cell>
          <cell r="AN76">
            <v>0</v>
          </cell>
          <cell r="AQ76">
            <v>0</v>
          </cell>
          <cell r="AS76">
            <v>0</v>
          </cell>
          <cell r="AT76">
            <v>0</v>
          </cell>
          <cell r="AU76">
            <v>0</v>
          </cell>
        </row>
        <row r="77">
          <cell r="A77">
            <v>65</v>
          </cell>
          <cell r="B77" t="str">
            <v>0686</v>
          </cell>
          <cell r="C77" t="str">
            <v>S2-0686</v>
          </cell>
          <cell r="D77" t="str">
            <v>NGUYEÃN LEÄ TOÁ PHÖÔNG</v>
          </cell>
          <cell r="E77" t="str">
            <v>C. 02</v>
          </cell>
          <cell r="F77" t="str">
            <v>CN</v>
          </cell>
          <cell r="G77" t="str">
            <v>16/07/2014</v>
          </cell>
          <cell r="H77">
            <v>3089625</v>
          </cell>
          <cell r="I77">
            <v>15</v>
          </cell>
          <cell r="J77">
            <v>120</v>
          </cell>
          <cell r="K77">
            <v>1546669</v>
          </cell>
          <cell r="N77">
            <v>1546669</v>
          </cell>
          <cell r="O77">
            <v>4</v>
          </cell>
          <cell r="P77">
            <v>475327</v>
          </cell>
          <cell r="Q77">
            <v>20</v>
          </cell>
          <cell r="R77">
            <v>110476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X77">
            <v>0</v>
          </cell>
          <cell r="Z77">
            <v>0</v>
          </cell>
          <cell r="AA77">
            <v>5</v>
          </cell>
          <cell r="AB77">
            <v>594159</v>
          </cell>
          <cell r="AC77">
            <v>14</v>
          </cell>
          <cell r="AD77">
            <v>300000</v>
          </cell>
          <cell r="AF77">
            <v>0</v>
          </cell>
          <cell r="AG77">
            <v>212500</v>
          </cell>
          <cell r="AH77">
            <v>22281</v>
          </cell>
          <cell r="AI77">
            <v>219461</v>
          </cell>
          <cell r="AJ77">
            <v>0</v>
          </cell>
          <cell r="AK77">
            <v>0</v>
          </cell>
          <cell r="AL77">
            <v>3480873</v>
          </cell>
          <cell r="AM77">
            <v>3480873</v>
          </cell>
          <cell r="AN77">
            <v>0</v>
          </cell>
          <cell r="AO77">
            <v>324411</v>
          </cell>
          <cell r="AQ77">
            <v>0</v>
          </cell>
          <cell r="AS77">
            <v>0</v>
          </cell>
          <cell r="AT77">
            <v>324411</v>
          </cell>
          <cell r="AU77">
            <v>0</v>
          </cell>
        </row>
        <row r="78">
          <cell r="A78">
            <v>66</v>
          </cell>
          <cell r="B78" t="str">
            <v>0726</v>
          </cell>
          <cell r="C78" t="str">
            <v>S2-0726</v>
          </cell>
          <cell r="D78" t="str">
            <v>NGUYEÃN THÒ CAÅM TUÙ</v>
          </cell>
          <cell r="E78" t="str">
            <v>C. 02</v>
          </cell>
          <cell r="F78" t="str">
            <v>CN</v>
          </cell>
          <cell r="G78" t="str">
            <v>25/08/2014</v>
          </cell>
          <cell r="H78">
            <v>3089625</v>
          </cell>
          <cell r="I78">
            <v>15</v>
          </cell>
          <cell r="J78">
            <v>120</v>
          </cell>
          <cell r="K78">
            <v>1439058</v>
          </cell>
          <cell r="N78">
            <v>1439058</v>
          </cell>
          <cell r="O78">
            <v>4</v>
          </cell>
          <cell r="P78">
            <v>475327</v>
          </cell>
          <cell r="Q78">
            <v>24</v>
          </cell>
          <cell r="R78">
            <v>119922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X78">
            <v>0</v>
          </cell>
          <cell r="Z78">
            <v>0</v>
          </cell>
          <cell r="AA78">
            <v>5</v>
          </cell>
          <cell r="AB78">
            <v>594159</v>
          </cell>
          <cell r="AC78">
            <v>14</v>
          </cell>
          <cell r="AD78">
            <v>300000</v>
          </cell>
          <cell r="AF78">
            <v>0</v>
          </cell>
          <cell r="AG78">
            <v>125000</v>
          </cell>
          <cell r="AH78">
            <v>22281</v>
          </cell>
          <cell r="AI78">
            <v>333803</v>
          </cell>
          <cell r="AJ78">
            <v>0</v>
          </cell>
          <cell r="AK78">
            <v>0</v>
          </cell>
          <cell r="AL78">
            <v>3409550</v>
          </cell>
          <cell r="AM78">
            <v>3409550</v>
          </cell>
          <cell r="AN78">
            <v>0</v>
          </cell>
          <cell r="AO78">
            <v>324411</v>
          </cell>
          <cell r="AQ78">
            <v>0</v>
          </cell>
          <cell r="AS78">
            <v>0</v>
          </cell>
          <cell r="AT78">
            <v>324411</v>
          </cell>
          <cell r="AU78">
            <v>0</v>
          </cell>
        </row>
        <row r="79">
          <cell r="A79">
            <v>67</v>
          </cell>
          <cell r="B79" t="str">
            <v>0741</v>
          </cell>
          <cell r="C79" t="str">
            <v>S2-0741</v>
          </cell>
          <cell r="D79" t="str">
            <v>NGUYEÃN THÒ THAÛO NGHI</v>
          </cell>
          <cell r="E79" t="str">
            <v>C. 02</v>
          </cell>
          <cell r="F79" t="str">
            <v>CN</v>
          </cell>
          <cell r="G79" t="str">
            <v>01/09/2014</v>
          </cell>
          <cell r="H79">
            <v>3089625</v>
          </cell>
          <cell r="I79">
            <v>14.5</v>
          </cell>
          <cell r="J79">
            <v>116</v>
          </cell>
          <cell r="K79">
            <v>1349416</v>
          </cell>
          <cell r="N79">
            <v>1349416</v>
          </cell>
          <cell r="O79">
            <v>4</v>
          </cell>
          <cell r="P79">
            <v>475327</v>
          </cell>
          <cell r="Q79">
            <v>22</v>
          </cell>
          <cell r="R79">
            <v>107562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X79">
            <v>0</v>
          </cell>
          <cell r="Z79">
            <v>0</v>
          </cell>
          <cell r="AA79">
            <v>5</v>
          </cell>
          <cell r="AB79">
            <v>594159</v>
          </cell>
          <cell r="AC79">
            <v>13</v>
          </cell>
          <cell r="AD79">
            <v>280000</v>
          </cell>
          <cell r="AF79">
            <v>0</v>
          </cell>
          <cell r="AG79">
            <v>120833</v>
          </cell>
          <cell r="AH79">
            <v>22281</v>
          </cell>
          <cell r="AI79">
            <v>364349</v>
          </cell>
          <cell r="AJ79">
            <v>0</v>
          </cell>
          <cell r="AK79">
            <v>0</v>
          </cell>
          <cell r="AL79">
            <v>3313927</v>
          </cell>
          <cell r="AM79">
            <v>3313927</v>
          </cell>
          <cell r="AN79">
            <v>0</v>
          </cell>
          <cell r="AO79">
            <v>324411</v>
          </cell>
          <cell r="AQ79">
            <v>0</v>
          </cell>
          <cell r="AS79">
            <v>0</v>
          </cell>
          <cell r="AT79">
            <v>324411</v>
          </cell>
          <cell r="AU79">
            <v>0</v>
          </cell>
        </row>
        <row r="80">
          <cell r="A80">
            <v>68</v>
          </cell>
          <cell r="B80" t="str">
            <v>0755</v>
          </cell>
          <cell r="C80" t="str">
            <v>S2-0755</v>
          </cell>
          <cell r="D80" t="str">
            <v>LEÂ MINH TRIEÀU</v>
          </cell>
          <cell r="E80" t="str">
            <v>C. 02</v>
          </cell>
          <cell r="F80" t="str">
            <v>CN</v>
          </cell>
          <cell r="G80" t="str">
            <v>15/09/2014</v>
          </cell>
          <cell r="H80">
            <v>3089625</v>
          </cell>
          <cell r="I80">
            <v>14</v>
          </cell>
          <cell r="J80">
            <v>112</v>
          </cell>
          <cell r="K80">
            <v>1021661</v>
          </cell>
          <cell r="N80">
            <v>1021661</v>
          </cell>
          <cell r="O80">
            <v>4</v>
          </cell>
          <cell r="P80">
            <v>475327</v>
          </cell>
          <cell r="Q80">
            <v>18</v>
          </cell>
          <cell r="R80">
            <v>70730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X80">
            <v>0</v>
          </cell>
          <cell r="Z80">
            <v>0</v>
          </cell>
          <cell r="AA80">
            <v>5</v>
          </cell>
          <cell r="AB80">
            <v>594159</v>
          </cell>
          <cell r="AC80">
            <v>7</v>
          </cell>
          <cell r="AD80">
            <v>120000</v>
          </cell>
          <cell r="AF80">
            <v>0</v>
          </cell>
          <cell r="AG80">
            <v>116667</v>
          </cell>
          <cell r="AH80">
            <v>0</v>
          </cell>
          <cell r="AI80">
            <v>633008</v>
          </cell>
          <cell r="AJ80">
            <v>0</v>
          </cell>
          <cell r="AK80">
            <v>0</v>
          </cell>
          <cell r="AL80">
            <v>3031552</v>
          </cell>
          <cell r="AM80">
            <v>3031552</v>
          </cell>
          <cell r="AN80">
            <v>0</v>
          </cell>
          <cell r="AO80">
            <v>324411</v>
          </cell>
          <cell r="AQ80">
            <v>0</v>
          </cell>
          <cell r="AS80">
            <v>0</v>
          </cell>
          <cell r="AT80">
            <v>324411</v>
          </cell>
          <cell r="AU80">
            <v>0</v>
          </cell>
        </row>
        <row r="81">
          <cell r="A81">
            <v>69</v>
          </cell>
          <cell r="B81" t="str">
            <v>0775</v>
          </cell>
          <cell r="C81" t="str">
            <v>S2-0775</v>
          </cell>
          <cell r="D81" t="str">
            <v>PHAN THÒ THANH XUAÂN</v>
          </cell>
          <cell r="E81" t="str">
            <v>C. 02</v>
          </cell>
          <cell r="F81" t="str">
            <v>CN</v>
          </cell>
          <cell r="G81" t="str">
            <v>01/10/2014</v>
          </cell>
          <cell r="H81">
            <v>3089625</v>
          </cell>
          <cell r="I81">
            <v>14.5</v>
          </cell>
          <cell r="J81">
            <v>116</v>
          </cell>
          <cell r="K81">
            <v>1360840</v>
          </cell>
          <cell r="N81">
            <v>1360840</v>
          </cell>
          <cell r="O81">
            <v>4</v>
          </cell>
          <cell r="P81">
            <v>475327</v>
          </cell>
          <cell r="Q81">
            <v>22</v>
          </cell>
          <cell r="R81">
            <v>108473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X81">
            <v>0</v>
          </cell>
          <cell r="Z81">
            <v>0</v>
          </cell>
          <cell r="AA81">
            <v>5</v>
          </cell>
          <cell r="AB81">
            <v>594159</v>
          </cell>
          <cell r="AC81">
            <v>14</v>
          </cell>
          <cell r="AD81">
            <v>300000</v>
          </cell>
          <cell r="AF81">
            <v>0</v>
          </cell>
          <cell r="AG81">
            <v>120833</v>
          </cell>
          <cell r="AH81">
            <v>22281</v>
          </cell>
          <cell r="AI81">
            <v>352925</v>
          </cell>
          <cell r="AJ81">
            <v>0</v>
          </cell>
          <cell r="AK81">
            <v>0</v>
          </cell>
          <cell r="AL81">
            <v>3334838</v>
          </cell>
          <cell r="AM81">
            <v>3334838</v>
          </cell>
          <cell r="AN81">
            <v>0</v>
          </cell>
          <cell r="AO81">
            <v>324411</v>
          </cell>
          <cell r="AQ81">
            <v>0</v>
          </cell>
          <cell r="AS81">
            <v>0</v>
          </cell>
          <cell r="AT81">
            <v>324411</v>
          </cell>
          <cell r="AU81">
            <v>0</v>
          </cell>
        </row>
        <row r="82">
          <cell r="A82">
            <v>70</v>
          </cell>
          <cell r="B82" t="str">
            <v>0813</v>
          </cell>
          <cell r="C82" t="str">
            <v>S2-0813</v>
          </cell>
          <cell r="D82" t="str">
            <v>CAO VUÕ LINH</v>
          </cell>
          <cell r="E82" t="str">
            <v>C. 02</v>
          </cell>
          <cell r="F82" t="str">
            <v>CN</v>
          </cell>
          <cell r="G82" t="str">
            <v>19/11/2014</v>
          </cell>
          <cell r="H82">
            <v>3089625</v>
          </cell>
          <cell r="I82">
            <v>15</v>
          </cell>
          <cell r="J82">
            <v>120</v>
          </cell>
          <cell r="K82">
            <v>1412302</v>
          </cell>
          <cell r="N82">
            <v>1412302</v>
          </cell>
          <cell r="O82">
            <v>4</v>
          </cell>
          <cell r="P82">
            <v>475327</v>
          </cell>
          <cell r="Q82">
            <v>20</v>
          </cell>
          <cell r="R82">
            <v>100879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X82">
            <v>0</v>
          </cell>
          <cell r="Z82">
            <v>0</v>
          </cell>
          <cell r="AA82">
            <v>5</v>
          </cell>
          <cell r="AB82">
            <v>594159</v>
          </cell>
          <cell r="AC82">
            <v>14</v>
          </cell>
          <cell r="AD82">
            <v>300000</v>
          </cell>
          <cell r="AF82">
            <v>0</v>
          </cell>
          <cell r="AG82">
            <v>125000</v>
          </cell>
          <cell r="AH82">
            <v>0</v>
          </cell>
          <cell r="AI82">
            <v>360559</v>
          </cell>
          <cell r="AJ82">
            <v>0</v>
          </cell>
          <cell r="AK82">
            <v>0</v>
          </cell>
          <cell r="AL82">
            <v>3368226</v>
          </cell>
          <cell r="AM82">
            <v>3368226</v>
          </cell>
          <cell r="AN82">
            <v>0</v>
          </cell>
          <cell r="AO82">
            <v>0</v>
          </cell>
          <cell r="AQ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A83">
            <v>71</v>
          </cell>
          <cell r="B83" t="str">
            <v>0832</v>
          </cell>
          <cell r="C83" t="str">
            <v>S2-0832</v>
          </cell>
          <cell r="D83" t="str">
            <v>LÖÔNG VAÊN ÑOÄ</v>
          </cell>
          <cell r="E83" t="str">
            <v>C. 02</v>
          </cell>
          <cell r="F83" t="str">
            <v>CN</v>
          </cell>
          <cell r="G83" t="str">
            <v>05/01/2015</v>
          </cell>
          <cell r="H83">
            <v>0</v>
          </cell>
          <cell r="I83">
            <v>14.5</v>
          </cell>
          <cell r="J83">
            <v>116</v>
          </cell>
          <cell r="K83">
            <v>1553033</v>
          </cell>
          <cell r="N83">
            <v>1553033</v>
          </cell>
          <cell r="O83">
            <v>4</v>
          </cell>
          <cell r="P83">
            <v>475327</v>
          </cell>
          <cell r="Q83">
            <v>21</v>
          </cell>
          <cell r="R83">
            <v>119028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X83">
            <v>0</v>
          </cell>
          <cell r="Z83">
            <v>0</v>
          </cell>
          <cell r="AA83">
            <v>5</v>
          </cell>
          <cell r="AB83">
            <v>594159</v>
          </cell>
          <cell r="AC83">
            <v>13</v>
          </cell>
          <cell r="AD83">
            <v>280000</v>
          </cell>
          <cell r="AF83">
            <v>0</v>
          </cell>
          <cell r="AG83">
            <v>120833</v>
          </cell>
          <cell r="AH83">
            <v>0</v>
          </cell>
          <cell r="AI83">
            <v>160732</v>
          </cell>
          <cell r="AJ83">
            <v>0</v>
          </cell>
          <cell r="AK83">
            <v>0</v>
          </cell>
          <cell r="AL83">
            <v>3303112</v>
          </cell>
          <cell r="AM83">
            <v>3303112</v>
          </cell>
          <cell r="AN83">
            <v>0</v>
          </cell>
          <cell r="AO83">
            <v>0</v>
          </cell>
          <cell r="AQ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A84">
            <v>72</v>
          </cell>
          <cell r="B84" t="str">
            <v>0821</v>
          </cell>
          <cell r="C84" t="str">
            <v>IR3-0821</v>
          </cell>
          <cell r="D84" t="str">
            <v>NGUYEÃN VAÊN MINH</v>
          </cell>
          <cell r="E84" t="str">
            <v>C. 03</v>
          </cell>
          <cell r="F84" t="str">
            <v>CN</v>
          </cell>
          <cell r="G84" t="str">
            <v>01/12/2014</v>
          </cell>
          <cell r="H84">
            <v>3089625</v>
          </cell>
          <cell r="I84">
            <v>15</v>
          </cell>
          <cell r="J84">
            <v>120</v>
          </cell>
          <cell r="K84">
            <v>1209768</v>
          </cell>
          <cell r="N84">
            <v>1209768</v>
          </cell>
          <cell r="O84">
            <v>4</v>
          </cell>
          <cell r="P84">
            <v>475327</v>
          </cell>
          <cell r="Q84">
            <v>13</v>
          </cell>
          <cell r="R84">
            <v>59124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X84">
            <v>0</v>
          </cell>
          <cell r="Z84">
            <v>0</v>
          </cell>
          <cell r="AA84">
            <v>5</v>
          </cell>
          <cell r="AB84">
            <v>594159</v>
          </cell>
          <cell r="AC84">
            <v>14</v>
          </cell>
          <cell r="AD84">
            <v>300000</v>
          </cell>
          <cell r="AF84">
            <v>0</v>
          </cell>
          <cell r="AG84">
            <v>125000</v>
          </cell>
          <cell r="AH84">
            <v>0</v>
          </cell>
          <cell r="AI84">
            <v>563093</v>
          </cell>
          <cell r="AJ84">
            <v>0</v>
          </cell>
          <cell r="AK84">
            <v>0</v>
          </cell>
          <cell r="AL84">
            <v>3326471</v>
          </cell>
          <cell r="AM84">
            <v>3326471</v>
          </cell>
          <cell r="AN84">
            <v>0</v>
          </cell>
          <cell r="AO84">
            <v>324411</v>
          </cell>
          <cell r="AQ84">
            <v>0</v>
          </cell>
          <cell r="AS84">
            <v>0</v>
          </cell>
          <cell r="AT84">
            <v>324411</v>
          </cell>
          <cell r="AU84">
            <v>0</v>
          </cell>
        </row>
        <row r="85">
          <cell r="A85">
            <v>73</v>
          </cell>
          <cell r="B85" t="str">
            <v>0027</v>
          </cell>
          <cell r="C85" t="str">
            <v>QC3-0027</v>
          </cell>
          <cell r="D85" t="str">
            <v>CAO THÒ DUNG</v>
          </cell>
          <cell r="E85" t="str">
            <v>C. 03</v>
          </cell>
          <cell r="F85" t="str">
            <v>CN</v>
          </cell>
          <cell r="G85" t="str">
            <v>01/05/1990</v>
          </cell>
          <cell r="H85">
            <v>4812225</v>
          </cell>
          <cell r="I85">
            <v>15</v>
          </cell>
          <cell r="J85">
            <v>120</v>
          </cell>
          <cell r="K85">
            <v>3263226</v>
          </cell>
          <cell r="N85">
            <v>3239188</v>
          </cell>
          <cell r="O85">
            <v>4</v>
          </cell>
          <cell r="P85">
            <v>740342</v>
          </cell>
          <cell r="Q85">
            <v>17</v>
          </cell>
          <cell r="R85">
            <v>202463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X85">
            <v>0</v>
          </cell>
          <cell r="Z85">
            <v>0</v>
          </cell>
          <cell r="AA85">
            <v>5</v>
          </cell>
          <cell r="AB85">
            <v>925428</v>
          </cell>
          <cell r="AC85">
            <v>13</v>
          </cell>
          <cell r="AD85">
            <v>280000</v>
          </cell>
          <cell r="AF85">
            <v>187500</v>
          </cell>
          <cell r="AG85">
            <v>125000</v>
          </cell>
          <cell r="AH85">
            <v>34704</v>
          </cell>
          <cell r="AI85">
            <v>0</v>
          </cell>
          <cell r="AJ85">
            <v>0</v>
          </cell>
          <cell r="AK85">
            <v>0</v>
          </cell>
          <cell r="AL85">
            <v>5734625</v>
          </cell>
          <cell r="AM85">
            <v>5734625</v>
          </cell>
          <cell r="AN85">
            <v>0</v>
          </cell>
          <cell r="AO85">
            <v>505284</v>
          </cell>
          <cell r="AQ85">
            <v>0</v>
          </cell>
          <cell r="AS85">
            <v>46570</v>
          </cell>
          <cell r="AT85">
            <v>551854</v>
          </cell>
          <cell r="AU85">
            <v>0</v>
          </cell>
        </row>
        <row r="86">
          <cell r="A86">
            <v>74</v>
          </cell>
          <cell r="B86" t="str">
            <v>0035</v>
          </cell>
          <cell r="C86" t="str">
            <v>S3-0035</v>
          </cell>
          <cell r="D86" t="str">
            <v>TRAÀN THÒ THU TRINH</v>
          </cell>
          <cell r="E86" t="str">
            <v>C. 03</v>
          </cell>
          <cell r="F86" t="str">
            <v>CN</v>
          </cell>
          <cell r="G86" t="str">
            <v>01/08/1991</v>
          </cell>
          <cell r="H86">
            <v>4793525</v>
          </cell>
          <cell r="I86">
            <v>15</v>
          </cell>
          <cell r="J86">
            <v>120</v>
          </cell>
          <cell r="K86">
            <v>2265078</v>
          </cell>
          <cell r="N86">
            <v>2241040</v>
          </cell>
          <cell r="O86">
            <v>4</v>
          </cell>
          <cell r="P86">
            <v>737465</v>
          </cell>
          <cell r="Q86">
            <v>15</v>
          </cell>
          <cell r="R86">
            <v>125838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X86">
            <v>0</v>
          </cell>
          <cell r="Z86">
            <v>0</v>
          </cell>
          <cell r="AA86">
            <v>5</v>
          </cell>
          <cell r="AB86">
            <v>921832</v>
          </cell>
          <cell r="AC86">
            <v>14</v>
          </cell>
          <cell r="AD86">
            <v>300000</v>
          </cell>
          <cell r="AF86">
            <v>187500</v>
          </cell>
          <cell r="AG86">
            <v>125000</v>
          </cell>
          <cell r="AH86">
            <v>34569</v>
          </cell>
          <cell r="AI86">
            <v>0</v>
          </cell>
          <cell r="AJ86">
            <v>0</v>
          </cell>
          <cell r="AK86">
            <v>0</v>
          </cell>
          <cell r="AL86">
            <v>4673244</v>
          </cell>
          <cell r="AM86">
            <v>4673244</v>
          </cell>
          <cell r="AN86">
            <v>0</v>
          </cell>
          <cell r="AO86">
            <v>503320</v>
          </cell>
          <cell r="AQ86">
            <v>0</v>
          </cell>
          <cell r="AS86">
            <v>46389</v>
          </cell>
          <cell r="AT86">
            <v>549709</v>
          </cell>
          <cell r="AU86">
            <v>0</v>
          </cell>
        </row>
        <row r="87">
          <cell r="A87">
            <v>75</v>
          </cell>
          <cell r="B87" t="str">
            <v>0083</v>
          </cell>
          <cell r="C87" t="str">
            <v>S3-0083</v>
          </cell>
          <cell r="D87" t="str">
            <v>NGUYEÃN CAÅM NHUNG</v>
          </cell>
          <cell r="E87" t="str">
            <v>C. 03</v>
          </cell>
          <cell r="F87" t="str">
            <v>CN</v>
          </cell>
          <cell r="G87" t="str">
            <v>01/03/2000</v>
          </cell>
          <cell r="H87">
            <v>3244125</v>
          </cell>
          <cell r="I87">
            <v>14.5</v>
          </cell>
          <cell r="J87">
            <v>116</v>
          </cell>
          <cell r="K87">
            <v>1627329</v>
          </cell>
          <cell r="N87">
            <v>1627329</v>
          </cell>
          <cell r="O87">
            <v>4.5</v>
          </cell>
          <cell r="P87">
            <v>561483</v>
          </cell>
          <cell r="Q87">
            <v>15</v>
          </cell>
          <cell r="R87">
            <v>93168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X87">
            <v>0</v>
          </cell>
          <cell r="Z87">
            <v>0</v>
          </cell>
          <cell r="AA87">
            <v>5</v>
          </cell>
          <cell r="AB87">
            <v>623870</v>
          </cell>
          <cell r="AC87">
            <v>14</v>
          </cell>
          <cell r="AD87">
            <v>300000</v>
          </cell>
          <cell r="AF87">
            <v>181250</v>
          </cell>
          <cell r="AG87">
            <v>120833</v>
          </cell>
          <cell r="AH87">
            <v>23395</v>
          </cell>
          <cell r="AI87">
            <v>72494</v>
          </cell>
          <cell r="AJ87">
            <v>50000</v>
          </cell>
          <cell r="AK87">
            <v>0</v>
          </cell>
          <cell r="AL87">
            <v>3653822</v>
          </cell>
          <cell r="AM87">
            <v>3653822</v>
          </cell>
          <cell r="AN87">
            <v>0</v>
          </cell>
          <cell r="AO87">
            <v>340633</v>
          </cell>
          <cell r="AQ87">
            <v>0</v>
          </cell>
          <cell r="AS87">
            <v>30348</v>
          </cell>
          <cell r="AT87">
            <v>370981</v>
          </cell>
          <cell r="AU87">
            <v>0</v>
          </cell>
        </row>
        <row r="88">
          <cell r="A88">
            <v>76</v>
          </cell>
          <cell r="B88" t="str">
            <v>0085</v>
          </cell>
          <cell r="C88" t="str">
            <v>S3-0085</v>
          </cell>
          <cell r="D88" t="str">
            <v>NGUYEÃN THÒ THANH THAÛO</v>
          </cell>
          <cell r="E88" t="str">
            <v>C. 03</v>
          </cell>
          <cell r="F88" t="str">
            <v>CN</v>
          </cell>
          <cell r="G88" t="str">
            <v>01/07/2000</v>
          </cell>
          <cell r="H88">
            <v>3244125</v>
          </cell>
          <cell r="I88">
            <v>15</v>
          </cell>
          <cell r="J88">
            <v>120</v>
          </cell>
          <cell r="K88">
            <v>2539179</v>
          </cell>
          <cell r="N88">
            <v>2515141</v>
          </cell>
          <cell r="O88">
            <v>4</v>
          </cell>
          <cell r="P88">
            <v>499096</v>
          </cell>
          <cell r="Q88">
            <v>13</v>
          </cell>
          <cell r="R88">
            <v>124095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X88">
            <v>0</v>
          </cell>
          <cell r="Z88">
            <v>0</v>
          </cell>
          <cell r="AA88">
            <v>5</v>
          </cell>
          <cell r="AB88">
            <v>623870</v>
          </cell>
          <cell r="AC88">
            <v>14</v>
          </cell>
          <cell r="AD88">
            <v>300000</v>
          </cell>
          <cell r="AF88">
            <v>187500</v>
          </cell>
          <cell r="AG88">
            <v>125000</v>
          </cell>
          <cell r="AH88">
            <v>23395</v>
          </cell>
          <cell r="AI88">
            <v>0</v>
          </cell>
          <cell r="AJ88">
            <v>0</v>
          </cell>
          <cell r="AK88">
            <v>0</v>
          </cell>
          <cell r="AL88">
            <v>4398097</v>
          </cell>
          <cell r="AM88">
            <v>4398097</v>
          </cell>
          <cell r="AN88">
            <v>0</v>
          </cell>
          <cell r="AO88">
            <v>340633</v>
          </cell>
          <cell r="AQ88">
            <v>0</v>
          </cell>
          <cell r="AS88">
            <v>31395</v>
          </cell>
          <cell r="AT88">
            <v>372028</v>
          </cell>
          <cell r="AU88">
            <v>0</v>
          </cell>
        </row>
        <row r="89">
          <cell r="A89">
            <v>77</v>
          </cell>
          <cell r="B89" t="str">
            <v>0121</v>
          </cell>
          <cell r="C89" t="str">
            <v>S3-0121</v>
          </cell>
          <cell r="D89" t="str">
            <v>NGUYEÃN THÒ LOAN</v>
          </cell>
          <cell r="E89" t="str">
            <v>C. 03</v>
          </cell>
          <cell r="F89" t="str">
            <v>CN</v>
          </cell>
          <cell r="G89" t="str">
            <v>01/10/2004</v>
          </cell>
          <cell r="H89">
            <v>3244125</v>
          </cell>
          <cell r="I89">
            <v>15</v>
          </cell>
          <cell r="J89">
            <v>120</v>
          </cell>
          <cell r="K89">
            <v>1959633</v>
          </cell>
          <cell r="N89">
            <v>1935595</v>
          </cell>
          <cell r="O89">
            <v>4</v>
          </cell>
          <cell r="P89">
            <v>499096</v>
          </cell>
          <cell r="Q89">
            <v>6</v>
          </cell>
          <cell r="R89">
            <v>46658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X89">
            <v>0</v>
          </cell>
          <cell r="Z89">
            <v>0</v>
          </cell>
          <cell r="AA89">
            <v>5</v>
          </cell>
          <cell r="AB89">
            <v>623870</v>
          </cell>
          <cell r="AC89">
            <v>14</v>
          </cell>
          <cell r="AD89">
            <v>300000</v>
          </cell>
          <cell r="AF89">
            <v>187500</v>
          </cell>
          <cell r="AG89">
            <v>125000</v>
          </cell>
          <cell r="AH89">
            <v>23395</v>
          </cell>
          <cell r="AI89">
            <v>0</v>
          </cell>
          <cell r="AJ89">
            <v>0</v>
          </cell>
          <cell r="AK89">
            <v>0</v>
          </cell>
          <cell r="AL89">
            <v>3741114</v>
          </cell>
          <cell r="AM89">
            <v>3741114</v>
          </cell>
          <cell r="AN89">
            <v>0</v>
          </cell>
          <cell r="AO89">
            <v>340633</v>
          </cell>
          <cell r="AQ89">
            <v>0</v>
          </cell>
          <cell r="AS89">
            <v>31395</v>
          </cell>
          <cell r="AT89">
            <v>372028</v>
          </cell>
          <cell r="AU89">
            <v>0</v>
          </cell>
        </row>
        <row r="90">
          <cell r="A90">
            <v>78</v>
          </cell>
          <cell r="B90" t="str">
            <v>0134</v>
          </cell>
          <cell r="C90" t="str">
            <v>S3-0134</v>
          </cell>
          <cell r="D90" t="str">
            <v>NGUYEÃN THÒ MAI</v>
          </cell>
          <cell r="E90" t="str">
            <v>C. 03</v>
          </cell>
          <cell r="F90" t="str">
            <v>CN</v>
          </cell>
          <cell r="G90" t="str">
            <v>01/02/2006</v>
          </cell>
          <cell r="H90">
            <v>3089625</v>
          </cell>
          <cell r="I90">
            <v>15</v>
          </cell>
          <cell r="J90">
            <v>120</v>
          </cell>
          <cell r="K90">
            <v>2026618</v>
          </cell>
          <cell r="N90">
            <v>2002580</v>
          </cell>
          <cell r="O90">
            <v>4</v>
          </cell>
          <cell r="P90">
            <v>475327</v>
          </cell>
          <cell r="Q90">
            <v>13.5</v>
          </cell>
          <cell r="R90">
            <v>102469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X90">
            <v>0</v>
          </cell>
          <cell r="Z90">
            <v>0</v>
          </cell>
          <cell r="AA90">
            <v>5</v>
          </cell>
          <cell r="AB90">
            <v>594159</v>
          </cell>
          <cell r="AC90">
            <v>14</v>
          </cell>
          <cell r="AD90">
            <v>300000</v>
          </cell>
          <cell r="AF90">
            <v>187500</v>
          </cell>
          <cell r="AG90">
            <v>125000</v>
          </cell>
          <cell r="AH90">
            <v>22281</v>
          </cell>
          <cell r="AI90">
            <v>0</v>
          </cell>
          <cell r="AJ90">
            <v>0</v>
          </cell>
          <cell r="AK90">
            <v>0</v>
          </cell>
          <cell r="AL90">
            <v>3809316</v>
          </cell>
          <cell r="AM90">
            <v>3809316</v>
          </cell>
          <cell r="AN90">
            <v>0</v>
          </cell>
          <cell r="AO90">
            <v>324411</v>
          </cell>
          <cell r="AQ90">
            <v>0</v>
          </cell>
          <cell r="AS90">
            <v>29900</v>
          </cell>
          <cell r="AT90">
            <v>354311</v>
          </cell>
          <cell r="AU90">
            <v>0</v>
          </cell>
        </row>
        <row r="91">
          <cell r="A91">
            <v>79</v>
          </cell>
          <cell r="B91" t="str">
            <v>0136</v>
          </cell>
          <cell r="C91" t="str">
            <v>S3-0136</v>
          </cell>
          <cell r="D91" t="str">
            <v>NGUYEÃN DIEÃM QUYEÂN</v>
          </cell>
          <cell r="E91" t="str">
            <v>C. 03</v>
          </cell>
          <cell r="F91" t="str">
            <v>CN</v>
          </cell>
          <cell r="G91" t="str">
            <v>01/03/2006</v>
          </cell>
          <cell r="H91">
            <v>3089625</v>
          </cell>
          <cell r="I91">
            <v>15</v>
          </cell>
          <cell r="J91">
            <v>120</v>
          </cell>
          <cell r="K91">
            <v>1537166</v>
          </cell>
          <cell r="N91">
            <v>1537166</v>
          </cell>
          <cell r="O91">
            <v>4</v>
          </cell>
          <cell r="P91">
            <v>475327</v>
          </cell>
          <cell r="Q91">
            <v>13.5</v>
          </cell>
          <cell r="R91">
            <v>77722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X91">
            <v>0</v>
          </cell>
          <cell r="Z91">
            <v>0</v>
          </cell>
          <cell r="AA91">
            <v>5</v>
          </cell>
          <cell r="AB91">
            <v>594159</v>
          </cell>
          <cell r="AC91">
            <v>14</v>
          </cell>
          <cell r="AD91">
            <v>300000</v>
          </cell>
          <cell r="AF91">
            <v>187500</v>
          </cell>
          <cell r="AG91">
            <v>125000</v>
          </cell>
          <cell r="AH91">
            <v>22281</v>
          </cell>
          <cell r="AI91">
            <v>221272</v>
          </cell>
          <cell r="AJ91">
            <v>0</v>
          </cell>
          <cell r="AK91">
            <v>0</v>
          </cell>
          <cell r="AL91">
            <v>3540427</v>
          </cell>
          <cell r="AM91">
            <v>3540427</v>
          </cell>
          <cell r="AN91">
            <v>0</v>
          </cell>
          <cell r="AO91">
            <v>324411</v>
          </cell>
          <cell r="AQ91">
            <v>0</v>
          </cell>
          <cell r="AS91">
            <v>29900</v>
          </cell>
          <cell r="AT91">
            <v>354311</v>
          </cell>
          <cell r="AU91">
            <v>0</v>
          </cell>
        </row>
        <row r="92">
          <cell r="A92">
            <v>80</v>
          </cell>
          <cell r="B92" t="str">
            <v>0156</v>
          </cell>
          <cell r="C92" t="str">
            <v>S3-0156</v>
          </cell>
          <cell r="D92" t="str">
            <v>TRAÀN THÒ TUYEÁT MAI</v>
          </cell>
          <cell r="E92" t="str">
            <v>C. 03</v>
          </cell>
          <cell r="F92" t="str">
            <v>CN</v>
          </cell>
          <cell r="G92" t="str">
            <v>01/09/2007</v>
          </cell>
          <cell r="H92">
            <v>3089625</v>
          </cell>
          <cell r="I92">
            <v>15</v>
          </cell>
          <cell r="J92">
            <v>120</v>
          </cell>
          <cell r="K92">
            <v>2018039</v>
          </cell>
          <cell r="N92">
            <v>1994001</v>
          </cell>
          <cell r="O92">
            <v>4</v>
          </cell>
          <cell r="P92">
            <v>475327</v>
          </cell>
          <cell r="Q92">
            <v>15.5</v>
          </cell>
          <cell r="R92">
            <v>115423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X92">
            <v>0</v>
          </cell>
          <cell r="Z92">
            <v>0</v>
          </cell>
          <cell r="AA92">
            <v>5</v>
          </cell>
          <cell r="AB92">
            <v>594159</v>
          </cell>
          <cell r="AC92">
            <v>14</v>
          </cell>
          <cell r="AD92">
            <v>300000</v>
          </cell>
          <cell r="AF92">
            <v>187500</v>
          </cell>
          <cell r="AG92">
            <v>125000</v>
          </cell>
          <cell r="AH92">
            <v>22281</v>
          </cell>
          <cell r="AI92">
            <v>0</v>
          </cell>
          <cell r="AJ92">
            <v>50000</v>
          </cell>
          <cell r="AK92">
            <v>0</v>
          </cell>
          <cell r="AL92">
            <v>3863691</v>
          </cell>
          <cell r="AM92">
            <v>3863691</v>
          </cell>
          <cell r="AN92">
            <v>0</v>
          </cell>
          <cell r="AO92">
            <v>324411</v>
          </cell>
          <cell r="AQ92">
            <v>0</v>
          </cell>
          <cell r="AS92">
            <v>29900</v>
          </cell>
          <cell r="AT92">
            <v>354311</v>
          </cell>
          <cell r="AU92">
            <v>0</v>
          </cell>
        </row>
        <row r="93">
          <cell r="A93">
            <v>81</v>
          </cell>
          <cell r="B93" t="str">
            <v>0184</v>
          </cell>
          <cell r="C93" t="str">
            <v>S3-0184</v>
          </cell>
          <cell r="D93" t="str">
            <v>NGUYEÃN THÒ NGUYEÂN</v>
          </cell>
          <cell r="E93" t="str">
            <v>C. 03</v>
          </cell>
          <cell r="F93" t="str">
            <v>CN</v>
          </cell>
          <cell r="G93" t="str">
            <v>01/12/2010</v>
          </cell>
          <cell r="H93">
            <v>3089625</v>
          </cell>
          <cell r="I93">
            <v>15</v>
          </cell>
          <cell r="J93">
            <v>120</v>
          </cell>
          <cell r="K93">
            <v>1685268</v>
          </cell>
          <cell r="N93">
            <v>1685268</v>
          </cell>
          <cell r="O93">
            <v>4</v>
          </cell>
          <cell r="P93">
            <v>475327</v>
          </cell>
          <cell r="Q93">
            <v>11</v>
          </cell>
          <cell r="R93">
            <v>70756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Z93">
            <v>0</v>
          </cell>
          <cell r="AA93">
            <v>5</v>
          </cell>
          <cell r="AB93">
            <v>594159</v>
          </cell>
          <cell r="AC93">
            <v>14</v>
          </cell>
          <cell r="AD93">
            <v>300000</v>
          </cell>
          <cell r="AF93">
            <v>125000</v>
          </cell>
          <cell r="AG93">
            <v>125000</v>
          </cell>
          <cell r="AH93">
            <v>22281</v>
          </cell>
          <cell r="AI93">
            <v>77978</v>
          </cell>
          <cell r="AJ93">
            <v>0</v>
          </cell>
          <cell r="AK93">
            <v>0</v>
          </cell>
          <cell r="AL93">
            <v>3475769</v>
          </cell>
          <cell r="AM93">
            <v>3475769</v>
          </cell>
          <cell r="AN93">
            <v>0</v>
          </cell>
          <cell r="AO93">
            <v>324411</v>
          </cell>
          <cell r="AQ93">
            <v>0</v>
          </cell>
          <cell r="AS93">
            <v>29900</v>
          </cell>
          <cell r="AT93">
            <v>354311</v>
          </cell>
          <cell r="AU93">
            <v>0</v>
          </cell>
        </row>
        <row r="94">
          <cell r="A94">
            <v>82</v>
          </cell>
          <cell r="B94" t="str">
            <v>0192</v>
          </cell>
          <cell r="C94" t="str">
            <v>S3-0192</v>
          </cell>
          <cell r="D94" t="str">
            <v>TRAÀN THÒ PHÖÔNG UYEÂN</v>
          </cell>
          <cell r="E94" t="str">
            <v>C. 03</v>
          </cell>
          <cell r="F94" t="str">
            <v>CN</v>
          </cell>
          <cell r="G94" t="str">
            <v>01/03/2011</v>
          </cell>
          <cell r="H94">
            <v>3089625</v>
          </cell>
          <cell r="I94">
            <v>14.5</v>
          </cell>
          <cell r="J94">
            <v>116</v>
          </cell>
          <cell r="K94">
            <v>2617891</v>
          </cell>
          <cell r="N94">
            <v>2601625</v>
          </cell>
          <cell r="O94">
            <v>4.5</v>
          </cell>
          <cell r="P94">
            <v>534743</v>
          </cell>
          <cell r="Q94">
            <v>15</v>
          </cell>
          <cell r="R94">
            <v>149879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X94">
            <v>0</v>
          </cell>
          <cell r="Z94">
            <v>0</v>
          </cell>
          <cell r="AA94">
            <v>5</v>
          </cell>
          <cell r="AB94">
            <v>594159</v>
          </cell>
          <cell r="AC94">
            <v>14</v>
          </cell>
          <cell r="AD94">
            <v>300000</v>
          </cell>
          <cell r="AF94">
            <v>90625</v>
          </cell>
          <cell r="AG94">
            <v>120833</v>
          </cell>
          <cell r="AH94">
            <v>22281</v>
          </cell>
          <cell r="AI94">
            <v>0</v>
          </cell>
          <cell r="AJ94">
            <v>0</v>
          </cell>
          <cell r="AK94">
            <v>0</v>
          </cell>
          <cell r="AL94">
            <v>4414145</v>
          </cell>
          <cell r="AM94">
            <v>4414145</v>
          </cell>
          <cell r="AN94">
            <v>0</v>
          </cell>
          <cell r="AO94">
            <v>324411</v>
          </cell>
          <cell r="AQ94">
            <v>0</v>
          </cell>
          <cell r="AS94">
            <v>28903</v>
          </cell>
          <cell r="AT94">
            <v>353314</v>
          </cell>
          <cell r="AU94">
            <v>0</v>
          </cell>
        </row>
        <row r="95">
          <cell r="A95">
            <v>83</v>
          </cell>
          <cell r="B95" t="str">
            <v>0206</v>
          </cell>
          <cell r="C95" t="str">
            <v>S3-0206</v>
          </cell>
          <cell r="D95" t="str">
            <v>NGUYEÃN THÒ KIM HOAØNG</v>
          </cell>
          <cell r="E95" t="str">
            <v>C. 03</v>
          </cell>
          <cell r="F95" t="str">
            <v>CN</v>
          </cell>
          <cell r="G95" t="str">
            <v>01/05/2011</v>
          </cell>
          <cell r="H95">
            <v>3089625</v>
          </cell>
          <cell r="I95">
            <v>14</v>
          </cell>
          <cell r="J95">
            <v>112</v>
          </cell>
          <cell r="K95">
            <v>1352452</v>
          </cell>
          <cell r="N95">
            <v>1352452</v>
          </cell>
          <cell r="O95">
            <v>4</v>
          </cell>
          <cell r="P95">
            <v>475327</v>
          </cell>
          <cell r="Q95">
            <v>9</v>
          </cell>
          <cell r="R95">
            <v>50298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X95">
            <v>0</v>
          </cell>
          <cell r="Z95">
            <v>0</v>
          </cell>
          <cell r="AA95">
            <v>5</v>
          </cell>
          <cell r="AB95">
            <v>594159</v>
          </cell>
          <cell r="AC95">
            <v>6</v>
          </cell>
          <cell r="AD95">
            <v>100000</v>
          </cell>
          <cell r="AF95">
            <v>87500</v>
          </cell>
          <cell r="AG95">
            <v>116667</v>
          </cell>
          <cell r="AH95">
            <v>22281</v>
          </cell>
          <cell r="AI95">
            <v>295486</v>
          </cell>
          <cell r="AJ95">
            <v>0</v>
          </cell>
          <cell r="AK95">
            <v>0</v>
          </cell>
          <cell r="AL95">
            <v>3094170</v>
          </cell>
          <cell r="AM95">
            <v>3094170</v>
          </cell>
          <cell r="AN95">
            <v>0</v>
          </cell>
          <cell r="AO95">
            <v>324411</v>
          </cell>
          <cell r="AQ95">
            <v>0</v>
          </cell>
          <cell r="AS95">
            <v>27906</v>
          </cell>
          <cell r="AT95">
            <v>352317</v>
          </cell>
          <cell r="AU95">
            <v>0</v>
          </cell>
        </row>
        <row r="96">
          <cell r="A96">
            <v>84</v>
          </cell>
          <cell r="B96" t="str">
            <v>0262</v>
          </cell>
          <cell r="C96" t="str">
            <v>S3-0262</v>
          </cell>
          <cell r="D96" t="str">
            <v>NGUYEÃN THÒ CAÅM LOAN</v>
          </cell>
          <cell r="E96" t="str">
            <v>C. 03</v>
          </cell>
          <cell r="F96" t="str">
            <v>CN</v>
          </cell>
          <cell r="G96" t="str">
            <v>01/06/2012</v>
          </cell>
          <cell r="H96">
            <v>3089625</v>
          </cell>
          <cell r="I96">
            <v>15</v>
          </cell>
          <cell r="J96">
            <v>120</v>
          </cell>
          <cell r="K96">
            <v>1781910</v>
          </cell>
          <cell r="N96">
            <v>1768053</v>
          </cell>
          <cell r="O96">
            <v>4</v>
          </cell>
          <cell r="P96">
            <v>475327</v>
          </cell>
          <cell r="Q96">
            <v>13</v>
          </cell>
          <cell r="R96">
            <v>87086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X96">
            <v>0</v>
          </cell>
          <cell r="Z96">
            <v>0</v>
          </cell>
          <cell r="AA96">
            <v>5</v>
          </cell>
          <cell r="AB96">
            <v>594159</v>
          </cell>
          <cell r="AC96">
            <v>14</v>
          </cell>
          <cell r="AD96">
            <v>300000</v>
          </cell>
          <cell r="AF96">
            <v>62500</v>
          </cell>
          <cell r="AG96">
            <v>125000</v>
          </cell>
          <cell r="AH96">
            <v>22281</v>
          </cell>
          <cell r="AI96">
            <v>0</v>
          </cell>
          <cell r="AJ96">
            <v>50000</v>
          </cell>
          <cell r="AK96">
            <v>0</v>
          </cell>
          <cell r="AL96">
            <v>3484406</v>
          </cell>
          <cell r="AM96">
            <v>3484406</v>
          </cell>
          <cell r="AN96">
            <v>0</v>
          </cell>
          <cell r="AO96">
            <v>324411</v>
          </cell>
          <cell r="AQ96">
            <v>0</v>
          </cell>
          <cell r="AS96">
            <v>29900</v>
          </cell>
          <cell r="AT96">
            <v>354311</v>
          </cell>
          <cell r="AU96">
            <v>0</v>
          </cell>
        </row>
        <row r="97">
          <cell r="A97">
            <v>85</v>
          </cell>
          <cell r="B97" t="str">
            <v>0276</v>
          </cell>
          <cell r="C97" t="str">
            <v>S3-0276</v>
          </cell>
          <cell r="D97" t="str">
            <v>TRAÀN ZOAÕN TÖÔØNG VY</v>
          </cell>
          <cell r="E97" t="str">
            <v>C. 03</v>
          </cell>
          <cell r="F97" t="str">
            <v>CN</v>
          </cell>
          <cell r="G97" t="str">
            <v>01/08/2012</v>
          </cell>
          <cell r="H97">
            <v>3089625</v>
          </cell>
          <cell r="I97">
            <v>15</v>
          </cell>
          <cell r="J97">
            <v>120</v>
          </cell>
          <cell r="K97">
            <v>1520045</v>
          </cell>
          <cell r="N97">
            <v>1520045</v>
          </cell>
          <cell r="O97">
            <v>4</v>
          </cell>
          <cell r="P97">
            <v>475327</v>
          </cell>
          <cell r="Q97">
            <v>13.5</v>
          </cell>
          <cell r="R97">
            <v>76856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X97">
            <v>0</v>
          </cell>
          <cell r="Z97">
            <v>0</v>
          </cell>
          <cell r="AA97">
            <v>5</v>
          </cell>
          <cell r="AB97">
            <v>594159</v>
          </cell>
          <cell r="AC97">
            <v>14</v>
          </cell>
          <cell r="AD97">
            <v>300000</v>
          </cell>
          <cell r="AF97">
            <v>62500</v>
          </cell>
          <cell r="AG97">
            <v>125000</v>
          </cell>
          <cell r="AH97">
            <v>22281</v>
          </cell>
          <cell r="AI97">
            <v>248008</v>
          </cell>
          <cell r="AJ97">
            <v>0</v>
          </cell>
          <cell r="AK97">
            <v>0</v>
          </cell>
          <cell r="AL97">
            <v>3424176</v>
          </cell>
          <cell r="AM97">
            <v>3424176</v>
          </cell>
          <cell r="AN97">
            <v>0</v>
          </cell>
          <cell r="AO97">
            <v>324411</v>
          </cell>
          <cell r="AQ97">
            <v>0</v>
          </cell>
          <cell r="AS97">
            <v>29900</v>
          </cell>
          <cell r="AT97">
            <v>354311</v>
          </cell>
          <cell r="AU97">
            <v>0</v>
          </cell>
        </row>
        <row r="98">
          <cell r="A98">
            <v>86</v>
          </cell>
          <cell r="B98" t="str">
            <v>0286</v>
          </cell>
          <cell r="C98" t="str">
            <v>S3-0286</v>
          </cell>
          <cell r="D98" t="str">
            <v>PHAN THÒ NIEÀM</v>
          </cell>
          <cell r="E98" t="str">
            <v>C. 03</v>
          </cell>
          <cell r="F98" t="str">
            <v>CN</v>
          </cell>
          <cell r="G98" t="str">
            <v>01/10/2012</v>
          </cell>
          <cell r="H98">
            <v>3089625</v>
          </cell>
          <cell r="I98">
            <v>15</v>
          </cell>
          <cell r="J98">
            <v>120</v>
          </cell>
          <cell r="K98">
            <v>1779113</v>
          </cell>
          <cell r="N98">
            <v>1768053</v>
          </cell>
          <cell r="O98">
            <v>4</v>
          </cell>
          <cell r="P98">
            <v>475327</v>
          </cell>
          <cell r="Q98">
            <v>13</v>
          </cell>
          <cell r="R98">
            <v>86949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X98">
            <v>0</v>
          </cell>
          <cell r="Z98">
            <v>0</v>
          </cell>
          <cell r="AA98">
            <v>5</v>
          </cell>
          <cell r="AB98">
            <v>594159</v>
          </cell>
          <cell r="AC98">
            <v>14</v>
          </cell>
          <cell r="AD98">
            <v>300000</v>
          </cell>
          <cell r="AF98">
            <v>62500</v>
          </cell>
          <cell r="AG98">
            <v>125000</v>
          </cell>
          <cell r="AH98">
            <v>22281</v>
          </cell>
          <cell r="AI98">
            <v>0</v>
          </cell>
          <cell r="AJ98">
            <v>0</v>
          </cell>
          <cell r="AK98">
            <v>0</v>
          </cell>
          <cell r="AL98">
            <v>3434269</v>
          </cell>
          <cell r="AM98">
            <v>3434269</v>
          </cell>
          <cell r="AN98">
            <v>0</v>
          </cell>
          <cell r="AO98">
            <v>324411</v>
          </cell>
          <cell r="AQ98">
            <v>0</v>
          </cell>
          <cell r="AS98">
            <v>29900</v>
          </cell>
          <cell r="AT98">
            <v>354311</v>
          </cell>
          <cell r="AU98">
            <v>0</v>
          </cell>
        </row>
        <row r="99">
          <cell r="A99">
            <v>87</v>
          </cell>
          <cell r="B99" t="str">
            <v>0299</v>
          </cell>
          <cell r="C99" t="str">
            <v>S3-0299</v>
          </cell>
          <cell r="D99" t="str">
            <v>ÑOÃ THÒ CHIEÁN</v>
          </cell>
          <cell r="E99" t="str">
            <v>C. 03</v>
          </cell>
          <cell r="F99" t="str">
            <v>CN</v>
          </cell>
          <cell r="G99" t="str">
            <v>01/03/2013</v>
          </cell>
          <cell r="H99">
            <v>3089625</v>
          </cell>
          <cell r="I99">
            <v>15</v>
          </cell>
          <cell r="J99">
            <v>120</v>
          </cell>
          <cell r="K99">
            <v>1898761</v>
          </cell>
          <cell r="N99">
            <v>1886742</v>
          </cell>
          <cell r="O99">
            <v>4</v>
          </cell>
          <cell r="P99">
            <v>475327</v>
          </cell>
          <cell r="Q99">
            <v>15</v>
          </cell>
          <cell r="R99">
            <v>105487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X99">
            <v>0</v>
          </cell>
          <cell r="Z99">
            <v>0</v>
          </cell>
          <cell r="AA99">
            <v>5</v>
          </cell>
          <cell r="AB99">
            <v>594159</v>
          </cell>
          <cell r="AC99">
            <v>14</v>
          </cell>
          <cell r="AD99">
            <v>300000</v>
          </cell>
          <cell r="AF99">
            <v>31250</v>
          </cell>
          <cell r="AG99">
            <v>125000</v>
          </cell>
          <cell r="AH99">
            <v>22281</v>
          </cell>
          <cell r="AI99">
            <v>0</v>
          </cell>
          <cell r="AJ99">
            <v>50000</v>
          </cell>
          <cell r="AK99">
            <v>0</v>
          </cell>
          <cell r="AL99">
            <v>3590246</v>
          </cell>
          <cell r="AM99">
            <v>3590246</v>
          </cell>
          <cell r="AN99">
            <v>0</v>
          </cell>
          <cell r="AO99">
            <v>324411</v>
          </cell>
          <cell r="AQ99">
            <v>0</v>
          </cell>
          <cell r="AS99">
            <v>29900</v>
          </cell>
          <cell r="AT99">
            <v>354311</v>
          </cell>
          <cell r="AU99">
            <v>0</v>
          </cell>
        </row>
        <row r="100">
          <cell r="A100">
            <v>88</v>
          </cell>
          <cell r="B100" t="str">
            <v>0426</v>
          </cell>
          <cell r="C100" t="str">
            <v>S3-0426</v>
          </cell>
          <cell r="D100" t="str">
            <v>NGUYEÃN THÒ NGOÏC TUYEÀN</v>
          </cell>
          <cell r="E100" t="str">
            <v>C. 03</v>
          </cell>
          <cell r="F100" t="str">
            <v>CN</v>
          </cell>
          <cell r="G100" t="str">
            <v>05/03/2014</v>
          </cell>
          <cell r="H100">
            <v>3089625</v>
          </cell>
          <cell r="I100">
            <v>15</v>
          </cell>
          <cell r="J100">
            <v>120</v>
          </cell>
          <cell r="K100">
            <v>1213589</v>
          </cell>
          <cell r="N100">
            <v>1213589</v>
          </cell>
          <cell r="O100">
            <v>4</v>
          </cell>
          <cell r="P100">
            <v>475327</v>
          </cell>
          <cell r="Q100">
            <v>11</v>
          </cell>
          <cell r="R100">
            <v>50952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Z100">
            <v>0</v>
          </cell>
          <cell r="AA100">
            <v>5</v>
          </cell>
          <cell r="AB100">
            <v>594159</v>
          </cell>
          <cell r="AC100">
            <v>14</v>
          </cell>
          <cell r="AD100">
            <v>300000</v>
          </cell>
          <cell r="AF100">
            <v>0</v>
          </cell>
          <cell r="AG100">
            <v>125000</v>
          </cell>
          <cell r="AH100">
            <v>22281</v>
          </cell>
          <cell r="AI100">
            <v>559272</v>
          </cell>
          <cell r="AJ100">
            <v>0</v>
          </cell>
          <cell r="AK100">
            <v>0</v>
          </cell>
          <cell r="AL100">
            <v>3340580</v>
          </cell>
          <cell r="AM100">
            <v>3340580</v>
          </cell>
          <cell r="AN100">
            <v>0</v>
          </cell>
          <cell r="AO100">
            <v>324411</v>
          </cell>
          <cell r="AQ100">
            <v>0</v>
          </cell>
          <cell r="AS100">
            <v>29900</v>
          </cell>
          <cell r="AT100">
            <v>354311</v>
          </cell>
          <cell r="AU100">
            <v>0</v>
          </cell>
        </row>
        <row r="101">
          <cell r="A101">
            <v>89</v>
          </cell>
          <cell r="B101" t="str">
            <v>0580</v>
          </cell>
          <cell r="C101" t="str">
            <v>S3-0580</v>
          </cell>
          <cell r="D101" t="str">
            <v>NGUYEÃN THAØNH COÂNG</v>
          </cell>
          <cell r="E101" t="str">
            <v>C. 03</v>
          </cell>
          <cell r="F101" t="str">
            <v>CN</v>
          </cell>
          <cell r="G101" t="str">
            <v>20/05/2014</v>
          </cell>
          <cell r="H101">
            <v>3089625</v>
          </cell>
          <cell r="I101">
            <v>14</v>
          </cell>
          <cell r="J101">
            <v>112</v>
          </cell>
          <cell r="K101">
            <v>1258177</v>
          </cell>
          <cell r="N101">
            <v>1258177</v>
          </cell>
          <cell r="O101">
            <v>4</v>
          </cell>
          <cell r="P101">
            <v>475327</v>
          </cell>
          <cell r="Q101">
            <v>13</v>
          </cell>
          <cell r="R101">
            <v>65425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X101">
            <v>0</v>
          </cell>
          <cell r="Z101">
            <v>0</v>
          </cell>
          <cell r="AA101">
            <v>5</v>
          </cell>
          <cell r="AB101">
            <v>594159</v>
          </cell>
          <cell r="AC101">
            <v>7</v>
          </cell>
          <cell r="AD101">
            <v>120000</v>
          </cell>
          <cell r="AF101">
            <v>0</v>
          </cell>
          <cell r="AG101">
            <v>116667</v>
          </cell>
          <cell r="AH101">
            <v>0</v>
          </cell>
          <cell r="AI101">
            <v>396492</v>
          </cell>
          <cell r="AJ101">
            <v>0</v>
          </cell>
          <cell r="AK101">
            <v>0</v>
          </cell>
          <cell r="AL101">
            <v>3026247</v>
          </cell>
          <cell r="AM101">
            <v>3026247</v>
          </cell>
          <cell r="AN101">
            <v>0</v>
          </cell>
          <cell r="AO101">
            <v>324411</v>
          </cell>
          <cell r="AQ101">
            <v>0</v>
          </cell>
          <cell r="AS101">
            <v>0</v>
          </cell>
          <cell r="AT101">
            <v>324411</v>
          </cell>
          <cell r="AU101">
            <v>0</v>
          </cell>
        </row>
        <row r="102">
          <cell r="A102">
            <v>90</v>
          </cell>
          <cell r="B102" t="str">
            <v>0671</v>
          </cell>
          <cell r="C102" t="str">
            <v>S3-0671</v>
          </cell>
          <cell r="D102" t="str">
            <v>NGUYEÃN THÒ BÍCH PHÖÔÏNG</v>
          </cell>
          <cell r="E102" t="str">
            <v>C. 03</v>
          </cell>
          <cell r="F102" t="str">
            <v>CN</v>
          </cell>
          <cell r="G102" t="str">
            <v>08/07/2014</v>
          </cell>
          <cell r="H102">
            <v>3089625</v>
          </cell>
          <cell r="I102">
            <v>15</v>
          </cell>
          <cell r="J102">
            <v>120</v>
          </cell>
          <cell r="K102">
            <v>1218100</v>
          </cell>
          <cell r="N102">
            <v>1218100</v>
          </cell>
          <cell r="O102">
            <v>4</v>
          </cell>
          <cell r="P102">
            <v>475327</v>
          </cell>
          <cell r="Q102">
            <v>8</v>
          </cell>
          <cell r="R102">
            <v>38066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X102">
            <v>0</v>
          </cell>
          <cell r="Z102">
            <v>0</v>
          </cell>
          <cell r="AA102">
            <v>5</v>
          </cell>
          <cell r="AB102">
            <v>594159</v>
          </cell>
          <cell r="AC102">
            <v>14</v>
          </cell>
          <cell r="AD102">
            <v>300000</v>
          </cell>
          <cell r="AF102">
            <v>0</v>
          </cell>
          <cell r="AG102">
            <v>125000</v>
          </cell>
          <cell r="AH102">
            <v>22281</v>
          </cell>
          <cell r="AI102">
            <v>554761</v>
          </cell>
          <cell r="AJ102">
            <v>0</v>
          </cell>
          <cell r="AK102">
            <v>0</v>
          </cell>
          <cell r="AL102">
            <v>3327694</v>
          </cell>
          <cell r="AM102">
            <v>3327694</v>
          </cell>
          <cell r="AN102">
            <v>0</v>
          </cell>
          <cell r="AO102">
            <v>324411</v>
          </cell>
          <cell r="AQ102">
            <v>0</v>
          </cell>
          <cell r="AS102">
            <v>0</v>
          </cell>
          <cell r="AT102">
            <v>324411</v>
          </cell>
          <cell r="AU102">
            <v>0</v>
          </cell>
        </row>
        <row r="103">
          <cell r="A103">
            <v>91</v>
          </cell>
          <cell r="B103" t="str">
            <v>0745</v>
          </cell>
          <cell r="C103" t="str">
            <v>S3-0745</v>
          </cell>
          <cell r="D103" t="str">
            <v>HUYØNH THANH TUØNG</v>
          </cell>
          <cell r="E103" t="str">
            <v>C. 03</v>
          </cell>
          <cell r="F103" t="str">
            <v>CN</v>
          </cell>
          <cell r="G103" t="str">
            <v>05/09/2014</v>
          </cell>
          <cell r="H103">
            <v>3089625</v>
          </cell>
          <cell r="I103">
            <v>15</v>
          </cell>
          <cell r="J103">
            <v>120</v>
          </cell>
          <cell r="K103">
            <v>1166462</v>
          </cell>
          <cell r="N103">
            <v>1166462</v>
          </cell>
          <cell r="O103">
            <v>4</v>
          </cell>
          <cell r="P103">
            <v>475327</v>
          </cell>
          <cell r="Q103">
            <v>10</v>
          </cell>
          <cell r="R103">
            <v>44864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X103">
            <v>0</v>
          </cell>
          <cell r="Z103">
            <v>0</v>
          </cell>
          <cell r="AA103">
            <v>5</v>
          </cell>
          <cell r="AB103">
            <v>594159</v>
          </cell>
          <cell r="AC103">
            <v>14</v>
          </cell>
          <cell r="AD103">
            <v>300000</v>
          </cell>
          <cell r="AF103">
            <v>0</v>
          </cell>
          <cell r="AG103">
            <v>125000</v>
          </cell>
          <cell r="AH103">
            <v>0</v>
          </cell>
          <cell r="AI103">
            <v>606399</v>
          </cell>
          <cell r="AJ103">
            <v>0</v>
          </cell>
          <cell r="AK103">
            <v>0</v>
          </cell>
          <cell r="AL103">
            <v>3312211</v>
          </cell>
          <cell r="AM103">
            <v>3312211</v>
          </cell>
          <cell r="AN103">
            <v>0</v>
          </cell>
          <cell r="AO103">
            <v>324411</v>
          </cell>
          <cell r="AQ103">
            <v>0</v>
          </cell>
          <cell r="AS103">
            <v>0</v>
          </cell>
          <cell r="AT103">
            <v>324411</v>
          </cell>
          <cell r="AU103">
            <v>0</v>
          </cell>
        </row>
        <row r="104">
          <cell r="A104">
            <v>92</v>
          </cell>
          <cell r="B104" t="str">
            <v>0812</v>
          </cell>
          <cell r="C104" t="str">
            <v>S3-0812</v>
          </cell>
          <cell r="D104" t="str">
            <v>NGUYEÃN HÖÕU TRÍ</v>
          </cell>
          <cell r="E104" t="str">
            <v>C. 03</v>
          </cell>
          <cell r="F104" t="str">
            <v>CN</v>
          </cell>
          <cell r="G104" t="str">
            <v>17/11/2014</v>
          </cell>
          <cell r="H104">
            <v>3089625</v>
          </cell>
          <cell r="I104">
            <v>14.5</v>
          </cell>
          <cell r="J104">
            <v>116</v>
          </cell>
          <cell r="K104">
            <v>1413075</v>
          </cell>
          <cell r="N104">
            <v>1413075</v>
          </cell>
          <cell r="O104">
            <v>4</v>
          </cell>
          <cell r="P104">
            <v>475327</v>
          </cell>
          <cell r="Q104">
            <v>10</v>
          </cell>
          <cell r="R104">
            <v>56074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X104">
            <v>0</v>
          </cell>
          <cell r="Z104">
            <v>0</v>
          </cell>
          <cell r="AA104">
            <v>5</v>
          </cell>
          <cell r="AB104">
            <v>594159</v>
          </cell>
          <cell r="AC104">
            <v>14</v>
          </cell>
          <cell r="AD104">
            <v>300000</v>
          </cell>
          <cell r="AF104">
            <v>0</v>
          </cell>
          <cell r="AG104">
            <v>120833</v>
          </cell>
          <cell r="AH104">
            <v>0</v>
          </cell>
          <cell r="AI104">
            <v>300690</v>
          </cell>
          <cell r="AJ104">
            <v>0</v>
          </cell>
          <cell r="AK104">
            <v>0</v>
          </cell>
          <cell r="AL104">
            <v>3260158</v>
          </cell>
          <cell r="AM104">
            <v>3260158</v>
          </cell>
          <cell r="AN104">
            <v>0</v>
          </cell>
          <cell r="AO104">
            <v>324411</v>
          </cell>
          <cell r="AQ104">
            <v>0</v>
          </cell>
          <cell r="AS104">
            <v>0</v>
          </cell>
          <cell r="AT104">
            <v>324411</v>
          </cell>
          <cell r="AU104">
            <v>0</v>
          </cell>
        </row>
        <row r="105">
          <cell r="A105">
            <v>93</v>
          </cell>
          <cell r="B105" t="str">
            <v>0112</v>
          </cell>
          <cell r="C105" t="str">
            <v>QC4-0112</v>
          </cell>
          <cell r="D105" t="str">
            <v>LEÂ THÒ MYÕ HAÏNH</v>
          </cell>
          <cell r="E105" t="str">
            <v>C. 04</v>
          </cell>
          <cell r="F105" t="str">
            <v>CN</v>
          </cell>
          <cell r="G105" t="str">
            <v>01/07/2003</v>
          </cell>
          <cell r="H105">
            <v>3419625</v>
          </cell>
          <cell r="I105">
            <v>15</v>
          </cell>
          <cell r="J105">
            <v>120</v>
          </cell>
          <cell r="K105">
            <v>3866216</v>
          </cell>
          <cell r="N105">
            <v>3842178</v>
          </cell>
          <cell r="O105">
            <v>4</v>
          </cell>
          <cell r="P105">
            <v>526096</v>
          </cell>
          <cell r="Q105">
            <v>15</v>
          </cell>
          <cell r="R105">
            <v>214790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X105">
            <v>0</v>
          </cell>
          <cell r="Z105">
            <v>0</v>
          </cell>
          <cell r="AA105">
            <v>5</v>
          </cell>
          <cell r="AB105">
            <v>657620</v>
          </cell>
          <cell r="AC105">
            <v>14</v>
          </cell>
          <cell r="AD105">
            <v>300000</v>
          </cell>
          <cell r="AF105">
            <v>187500</v>
          </cell>
          <cell r="AG105">
            <v>125000</v>
          </cell>
          <cell r="AH105">
            <v>24661</v>
          </cell>
          <cell r="AJ105">
            <v>0</v>
          </cell>
          <cell r="AK105">
            <v>0</v>
          </cell>
          <cell r="AL105">
            <v>5877845</v>
          </cell>
          <cell r="AM105">
            <v>5877845</v>
          </cell>
          <cell r="AN105">
            <v>0</v>
          </cell>
          <cell r="AO105">
            <v>359061</v>
          </cell>
          <cell r="AQ105">
            <v>0</v>
          </cell>
          <cell r="AS105">
            <v>33093</v>
          </cell>
          <cell r="AT105">
            <v>392154</v>
          </cell>
          <cell r="AU105">
            <v>0</v>
          </cell>
        </row>
        <row r="106">
          <cell r="A106">
            <v>94</v>
          </cell>
          <cell r="B106" t="str">
            <v>0065</v>
          </cell>
          <cell r="C106" t="str">
            <v>S-0065</v>
          </cell>
          <cell r="D106" t="str">
            <v>DÖÔNG KIM HUEÄ</v>
          </cell>
          <cell r="E106" t="str">
            <v>C. 04</v>
          </cell>
          <cell r="F106" t="str">
            <v>CN</v>
          </cell>
          <cell r="G106" t="str">
            <v>01/05/1996</v>
          </cell>
          <cell r="H106">
            <v>3943525</v>
          </cell>
          <cell r="I106">
            <v>15</v>
          </cell>
          <cell r="J106">
            <v>120</v>
          </cell>
          <cell r="K106">
            <v>2175270</v>
          </cell>
          <cell r="N106">
            <v>2151232</v>
          </cell>
          <cell r="O106">
            <v>4</v>
          </cell>
          <cell r="P106">
            <v>606696</v>
          </cell>
          <cell r="Q106">
            <v>18</v>
          </cell>
          <cell r="R106">
            <v>141865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X106">
            <v>0</v>
          </cell>
          <cell r="Z106">
            <v>0</v>
          </cell>
          <cell r="AA106">
            <v>5</v>
          </cell>
          <cell r="AB106">
            <v>758370</v>
          </cell>
          <cell r="AC106">
            <v>14</v>
          </cell>
          <cell r="AD106">
            <v>300000</v>
          </cell>
          <cell r="AF106">
            <v>187500</v>
          </cell>
          <cell r="AG106">
            <v>125000</v>
          </cell>
          <cell r="AH106">
            <v>28439</v>
          </cell>
          <cell r="AI106">
            <v>0</v>
          </cell>
          <cell r="AJ106">
            <v>0</v>
          </cell>
          <cell r="AK106">
            <v>0</v>
          </cell>
          <cell r="AL106">
            <v>4299102</v>
          </cell>
          <cell r="AM106">
            <v>4299102</v>
          </cell>
          <cell r="AN106">
            <v>0</v>
          </cell>
          <cell r="AO106">
            <v>414070</v>
          </cell>
          <cell r="AQ106">
            <v>0</v>
          </cell>
          <cell r="AS106">
            <v>38163</v>
          </cell>
          <cell r="AT106">
            <v>452233</v>
          </cell>
          <cell r="AU106">
            <v>0</v>
          </cell>
        </row>
        <row r="107">
          <cell r="A107">
            <v>95</v>
          </cell>
          <cell r="B107" t="str">
            <v>0025</v>
          </cell>
          <cell r="C107" t="str">
            <v>S4-0025</v>
          </cell>
          <cell r="D107" t="str">
            <v>NGUYEÃN THÒ NGOÏC TRINH</v>
          </cell>
          <cell r="E107" t="str">
            <v>C. 04</v>
          </cell>
          <cell r="F107" t="str">
            <v>CN</v>
          </cell>
          <cell r="G107" t="str">
            <v>01/03/1990</v>
          </cell>
          <cell r="H107">
            <v>4793525</v>
          </cell>
          <cell r="I107">
            <v>15</v>
          </cell>
          <cell r="J107">
            <v>120</v>
          </cell>
          <cell r="K107">
            <v>1582825</v>
          </cell>
          <cell r="N107">
            <v>1582825</v>
          </cell>
          <cell r="O107">
            <v>4</v>
          </cell>
          <cell r="P107">
            <v>737465</v>
          </cell>
          <cell r="Q107">
            <v>18</v>
          </cell>
          <cell r="R107">
            <v>103228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X107">
            <v>0</v>
          </cell>
          <cell r="Z107">
            <v>0</v>
          </cell>
          <cell r="AA107">
            <v>5</v>
          </cell>
          <cell r="AB107">
            <v>921832</v>
          </cell>
          <cell r="AC107">
            <v>14</v>
          </cell>
          <cell r="AD107">
            <v>300000</v>
          </cell>
          <cell r="AF107">
            <v>187500</v>
          </cell>
          <cell r="AG107">
            <v>125000</v>
          </cell>
          <cell r="AH107">
            <v>34569</v>
          </cell>
          <cell r="AI107">
            <v>175613</v>
          </cell>
          <cell r="AJ107">
            <v>0</v>
          </cell>
          <cell r="AK107">
            <v>0</v>
          </cell>
          <cell r="AL107">
            <v>4168032</v>
          </cell>
          <cell r="AM107">
            <v>4168032</v>
          </cell>
          <cell r="AN107">
            <v>0</v>
          </cell>
          <cell r="AO107">
            <v>503320</v>
          </cell>
          <cell r="AQ107">
            <v>0</v>
          </cell>
          <cell r="AS107">
            <v>46389</v>
          </cell>
          <cell r="AT107">
            <v>549709</v>
          </cell>
          <cell r="AU107">
            <v>0</v>
          </cell>
        </row>
        <row r="108">
          <cell r="A108">
            <v>96</v>
          </cell>
          <cell r="B108" t="str">
            <v>0029</v>
          </cell>
          <cell r="C108" t="str">
            <v>S4-0029</v>
          </cell>
          <cell r="D108" t="str">
            <v>TRAÀN THÒ BÍCH NGA</v>
          </cell>
          <cell r="E108" t="str">
            <v>C. 04</v>
          </cell>
          <cell r="F108" t="str">
            <v>CN</v>
          </cell>
          <cell r="G108" t="str">
            <v>01/08/1990</v>
          </cell>
          <cell r="H108">
            <v>4793525</v>
          </cell>
          <cell r="I108">
            <v>15</v>
          </cell>
          <cell r="J108">
            <v>120</v>
          </cell>
          <cell r="K108">
            <v>1460595</v>
          </cell>
          <cell r="N108">
            <v>1460595</v>
          </cell>
          <cell r="O108">
            <v>4</v>
          </cell>
          <cell r="P108">
            <v>737465</v>
          </cell>
          <cell r="Q108">
            <v>19</v>
          </cell>
          <cell r="R108">
            <v>99825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X108">
            <v>0</v>
          </cell>
          <cell r="Z108">
            <v>0</v>
          </cell>
          <cell r="AA108">
            <v>5</v>
          </cell>
          <cell r="AB108">
            <v>921832</v>
          </cell>
          <cell r="AC108">
            <v>14</v>
          </cell>
          <cell r="AD108">
            <v>300000</v>
          </cell>
          <cell r="AF108">
            <v>187500</v>
          </cell>
          <cell r="AG108">
            <v>125000</v>
          </cell>
          <cell r="AH108">
            <v>34569</v>
          </cell>
          <cell r="AI108">
            <v>297843</v>
          </cell>
          <cell r="AJ108">
            <v>0</v>
          </cell>
          <cell r="AK108">
            <v>0</v>
          </cell>
          <cell r="AL108">
            <v>4164629</v>
          </cell>
          <cell r="AM108">
            <v>4164629</v>
          </cell>
          <cell r="AN108">
            <v>0</v>
          </cell>
          <cell r="AO108">
            <v>503320</v>
          </cell>
          <cell r="AQ108">
            <v>0</v>
          </cell>
          <cell r="AS108">
            <v>46389</v>
          </cell>
          <cell r="AT108">
            <v>549709</v>
          </cell>
          <cell r="AU108">
            <v>0</v>
          </cell>
        </row>
        <row r="109">
          <cell r="A109">
            <v>97</v>
          </cell>
          <cell r="B109" t="str">
            <v>0033</v>
          </cell>
          <cell r="C109" t="str">
            <v>S4-0033</v>
          </cell>
          <cell r="D109" t="str">
            <v>TRÖÔNG THUÏY NGOÏC DIEÄU</v>
          </cell>
          <cell r="E109" t="str">
            <v>C. 04</v>
          </cell>
          <cell r="F109" t="str">
            <v>CN</v>
          </cell>
          <cell r="G109" t="str">
            <v>01/06/1991</v>
          </cell>
          <cell r="H109">
            <v>4793525</v>
          </cell>
          <cell r="I109">
            <v>14</v>
          </cell>
          <cell r="J109">
            <v>112</v>
          </cell>
          <cell r="K109">
            <v>1423999</v>
          </cell>
          <cell r="N109">
            <v>1423999</v>
          </cell>
          <cell r="O109">
            <v>5</v>
          </cell>
          <cell r="P109">
            <v>921832</v>
          </cell>
          <cell r="Q109">
            <v>18</v>
          </cell>
          <cell r="R109">
            <v>98585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X109">
            <v>0</v>
          </cell>
          <cell r="Z109">
            <v>0</v>
          </cell>
          <cell r="AA109">
            <v>5</v>
          </cell>
          <cell r="AB109">
            <v>921832</v>
          </cell>
          <cell r="AC109">
            <v>7</v>
          </cell>
          <cell r="AD109">
            <v>120000</v>
          </cell>
          <cell r="AF109">
            <v>175000</v>
          </cell>
          <cell r="AG109">
            <v>116667</v>
          </cell>
          <cell r="AH109">
            <v>34569</v>
          </cell>
          <cell r="AI109">
            <v>217208</v>
          </cell>
          <cell r="AJ109">
            <v>0</v>
          </cell>
          <cell r="AK109">
            <v>0</v>
          </cell>
          <cell r="AL109">
            <v>4029692</v>
          </cell>
          <cell r="AM109">
            <v>4029692</v>
          </cell>
          <cell r="AN109">
            <v>0</v>
          </cell>
          <cell r="AO109">
            <v>503320</v>
          </cell>
          <cell r="AQ109">
            <v>0</v>
          </cell>
          <cell r="AS109">
            <v>43296</v>
          </cell>
          <cell r="AT109">
            <v>546616</v>
          </cell>
          <cell r="AU109">
            <v>0</v>
          </cell>
        </row>
        <row r="110">
          <cell r="A110">
            <v>98</v>
          </cell>
          <cell r="B110" t="str">
            <v>0048</v>
          </cell>
          <cell r="C110" t="str">
            <v>S4-0048</v>
          </cell>
          <cell r="D110" t="str">
            <v>NGUYEÃN THÒ THANH TRANG</v>
          </cell>
          <cell r="E110" t="str">
            <v>C. 04</v>
          </cell>
          <cell r="F110" t="str">
            <v>CN</v>
          </cell>
          <cell r="G110" t="str">
            <v>01/08/1993</v>
          </cell>
          <cell r="H110">
            <v>4793525</v>
          </cell>
          <cell r="I110">
            <v>14.5</v>
          </cell>
          <cell r="J110">
            <v>116</v>
          </cell>
          <cell r="K110">
            <v>1238403</v>
          </cell>
          <cell r="N110">
            <v>1238403</v>
          </cell>
          <cell r="O110">
            <v>4.5</v>
          </cell>
          <cell r="P110">
            <v>829649</v>
          </cell>
          <cell r="Q110">
            <v>19</v>
          </cell>
          <cell r="R110">
            <v>87147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X110">
            <v>0</v>
          </cell>
          <cell r="Z110">
            <v>0</v>
          </cell>
          <cell r="AA110">
            <v>5</v>
          </cell>
          <cell r="AB110">
            <v>921832</v>
          </cell>
          <cell r="AC110">
            <v>14</v>
          </cell>
          <cell r="AD110">
            <v>300000</v>
          </cell>
          <cell r="AF110">
            <v>181250</v>
          </cell>
          <cell r="AG110">
            <v>120833</v>
          </cell>
          <cell r="AH110">
            <v>34569</v>
          </cell>
          <cell r="AI110">
            <v>461420</v>
          </cell>
          <cell r="AJ110">
            <v>0</v>
          </cell>
          <cell r="AK110">
            <v>0</v>
          </cell>
          <cell r="AL110">
            <v>4175103</v>
          </cell>
          <cell r="AM110">
            <v>4175103</v>
          </cell>
          <cell r="AN110">
            <v>0</v>
          </cell>
          <cell r="AO110">
            <v>503320</v>
          </cell>
          <cell r="AQ110">
            <v>0</v>
          </cell>
          <cell r="AS110">
            <v>44843</v>
          </cell>
          <cell r="AT110">
            <v>548163</v>
          </cell>
          <cell r="AU110">
            <v>0</v>
          </cell>
        </row>
        <row r="111">
          <cell r="A111">
            <v>99</v>
          </cell>
          <cell r="B111" t="str">
            <v>0050</v>
          </cell>
          <cell r="C111" t="str">
            <v>S4-0050</v>
          </cell>
          <cell r="D111" t="str">
            <v>LEÂ THÒ HOÀNG</v>
          </cell>
          <cell r="E111" t="str">
            <v>C. 04</v>
          </cell>
          <cell r="F111" t="str">
            <v>CN</v>
          </cell>
          <cell r="G111" t="str">
            <v>01/09/1993</v>
          </cell>
          <cell r="H111">
            <v>4793525</v>
          </cell>
          <cell r="I111">
            <v>15</v>
          </cell>
          <cell r="J111">
            <v>120</v>
          </cell>
          <cell r="K111">
            <v>1204262</v>
          </cell>
          <cell r="N111">
            <v>1204262</v>
          </cell>
          <cell r="O111">
            <v>4</v>
          </cell>
          <cell r="P111">
            <v>737465</v>
          </cell>
          <cell r="Q111">
            <v>18</v>
          </cell>
          <cell r="R111">
            <v>78539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X111">
            <v>0</v>
          </cell>
          <cell r="Z111">
            <v>0</v>
          </cell>
          <cell r="AA111">
            <v>5</v>
          </cell>
          <cell r="AB111">
            <v>921832</v>
          </cell>
          <cell r="AC111">
            <v>14</v>
          </cell>
          <cell r="AD111">
            <v>300000</v>
          </cell>
          <cell r="AF111">
            <v>187500</v>
          </cell>
          <cell r="AG111">
            <v>125000</v>
          </cell>
          <cell r="AH111">
            <v>34569</v>
          </cell>
          <cell r="AI111">
            <v>554176</v>
          </cell>
          <cell r="AJ111">
            <v>0</v>
          </cell>
          <cell r="AK111">
            <v>0</v>
          </cell>
          <cell r="AL111">
            <v>4143343</v>
          </cell>
          <cell r="AM111">
            <v>4143343</v>
          </cell>
          <cell r="AN111">
            <v>0</v>
          </cell>
          <cell r="AO111">
            <v>503320</v>
          </cell>
          <cell r="AQ111">
            <v>0</v>
          </cell>
          <cell r="AS111">
            <v>46389</v>
          </cell>
          <cell r="AT111">
            <v>549709</v>
          </cell>
          <cell r="AU111">
            <v>0</v>
          </cell>
        </row>
        <row r="112">
          <cell r="A112">
            <v>100</v>
          </cell>
          <cell r="B112" t="str">
            <v>0080</v>
          </cell>
          <cell r="C112" t="str">
            <v>S4-0080</v>
          </cell>
          <cell r="D112" t="str">
            <v>LEÂ THU HAÈNG</v>
          </cell>
          <cell r="E112" t="str">
            <v>C. 04</v>
          </cell>
          <cell r="F112" t="str">
            <v>CN</v>
          </cell>
          <cell r="G112" t="str">
            <v>01/08/1999</v>
          </cell>
          <cell r="H112">
            <v>3244125</v>
          </cell>
          <cell r="I112">
            <v>6</v>
          </cell>
          <cell r="J112">
            <v>48</v>
          </cell>
          <cell r="K112">
            <v>511365</v>
          </cell>
          <cell r="N112">
            <v>511365</v>
          </cell>
          <cell r="O112">
            <v>4</v>
          </cell>
          <cell r="P112">
            <v>499096</v>
          </cell>
          <cell r="Q112">
            <v>4</v>
          </cell>
          <cell r="R112">
            <v>19668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X112">
            <v>0</v>
          </cell>
          <cell r="Z112">
            <v>0</v>
          </cell>
          <cell r="AA112">
            <v>5</v>
          </cell>
          <cell r="AB112">
            <v>623870</v>
          </cell>
          <cell r="AD112">
            <v>0</v>
          </cell>
          <cell r="AF112">
            <v>0</v>
          </cell>
          <cell r="AG112">
            <v>50000</v>
          </cell>
          <cell r="AH112">
            <v>0</v>
          </cell>
          <cell r="AI112">
            <v>197779</v>
          </cell>
          <cell r="AJ112">
            <v>0</v>
          </cell>
          <cell r="AK112">
            <v>0</v>
          </cell>
          <cell r="AL112">
            <v>1901778</v>
          </cell>
          <cell r="AM112">
            <v>1901778</v>
          </cell>
          <cell r="AN112">
            <v>0</v>
          </cell>
          <cell r="AO112">
            <v>340633</v>
          </cell>
          <cell r="AQ112">
            <v>0</v>
          </cell>
          <cell r="AS112">
            <v>0</v>
          </cell>
          <cell r="AT112">
            <v>340633</v>
          </cell>
          <cell r="AU112">
            <v>0</v>
          </cell>
        </row>
        <row r="113">
          <cell r="A113">
            <v>101</v>
          </cell>
          <cell r="B113" t="str">
            <v>0105</v>
          </cell>
          <cell r="C113" t="str">
            <v>S4-0105</v>
          </cell>
          <cell r="D113" t="str">
            <v>NGUYEÃN THÒ KIM NGOÏC</v>
          </cell>
          <cell r="E113" t="str">
            <v>C. 04</v>
          </cell>
          <cell r="F113" t="str">
            <v>CN</v>
          </cell>
          <cell r="G113" t="str">
            <v>01/02/2003</v>
          </cell>
          <cell r="H113">
            <v>3244125</v>
          </cell>
          <cell r="I113">
            <v>14</v>
          </cell>
          <cell r="J113">
            <v>112</v>
          </cell>
          <cell r="K113">
            <v>1023104</v>
          </cell>
          <cell r="N113">
            <v>1023104</v>
          </cell>
          <cell r="O113">
            <v>5</v>
          </cell>
          <cell r="P113">
            <v>623870</v>
          </cell>
          <cell r="Q113">
            <v>14</v>
          </cell>
          <cell r="R113">
            <v>56839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X113">
            <v>0</v>
          </cell>
          <cell r="Z113">
            <v>0</v>
          </cell>
          <cell r="AA113">
            <v>5</v>
          </cell>
          <cell r="AB113">
            <v>623870</v>
          </cell>
          <cell r="AC113">
            <v>7</v>
          </cell>
          <cell r="AD113">
            <v>120000</v>
          </cell>
          <cell r="AF113">
            <v>175000</v>
          </cell>
          <cell r="AG113">
            <v>116667</v>
          </cell>
          <cell r="AH113">
            <v>23395</v>
          </cell>
          <cell r="AI113">
            <v>618103</v>
          </cell>
          <cell r="AJ113">
            <v>0</v>
          </cell>
          <cell r="AK113">
            <v>0</v>
          </cell>
          <cell r="AL113">
            <v>3380848</v>
          </cell>
          <cell r="AM113">
            <v>3380848</v>
          </cell>
          <cell r="AN113">
            <v>0</v>
          </cell>
          <cell r="AO113">
            <v>340633</v>
          </cell>
          <cell r="AQ113">
            <v>0</v>
          </cell>
          <cell r="AS113">
            <v>29302</v>
          </cell>
          <cell r="AT113">
            <v>369935</v>
          </cell>
          <cell r="AU113">
            <v>0</v>
          </cell>
        </row>
        <row r="114">
          <cell r="A114">
            <v>102</v>
          </cell>
          <cell r="B114" t="str">
            <v>0109</v>
          </cell>
          <cell r="C114" t="str">
            <v>S4-0109</v>
          </cell>
          <cell r="D114" t="str">
            <v>PHUØNG THÒ NGOÏC HIEÀN</v>
          </cell>
          <cell r="E114" t="str">
            <v>C. 04</v>
          </cell>
          <cell r="F114" t="str">
            <v>CN</v>
          </cell>
          <cell r="G114" t="str">
            <v>01/04/2003</v>
          </cell>
          <cell r="H114">
            <v>3089625</v>
          </cell>
          <cell r="I114">
            <v>14.5</v>
          </cell>
          <cell r="J114">
            <v>116</v>
          </cell>
          <cell r="K114">
            <v>1727115</v>
          </cell>
          <cell r="N114">
            <v>1703878</v>
          </cell>
          <cell r="O114">
            <v>4.5</v>
          </cell>
          <cell r="P114">
            <v>534743</v>
          </cell>
          <cell r="Q114">
            <v>15</v>
          </cell>
          <cell r="R114">
            <v>98881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Z114">
            <v>0</v>
          </cell>
          <cell r="AA114">
            <v>5</v>
          </cell>
          <cell r="AB114">
            <v>594159</v>
          </cell>
          <cell r="AC114">
            <v>14</v>
          </cell>
          <cell r="AD114">
            <v>300000</v>
          </cell>
          <cell r="AF114">
            <v>181250</v>
          </cell>
          <cell r="AG114">
            <v>120833</v>
          </cell>
          <cell r="AH114">
            <v>22281</v>
          </cell>
          <cell r="AI114">
            <v>0</v>
          </cell>
          <cell r="AJ114">
            <v>0</v>
          </cell>
          <cell r="AK114">
            <v>0</v>
          </cell>
          <cell r="AL114">
            <v>3556025</v>
          </cell>
          <cell r="AM114">
            <v>3556025</v>
          </cell>
          <cell r="AN114">
            <v>0</v>
          </cell>
          <cell r="AO114">
            <v>324411</v>
          </cell>
          <cell r="AQ114">
            <v>0</v>
          </cell>
          <cell r="AS114">
            <v>28903</v>
          </cell>
          <cell r="AT114">
            <v>353314</v>
          </cell>
          <cell r="AU114">
            <v>0</v>
          </cell>
        </row>
        <row r="115">
          <cell r="A115">
            <v>103</v>
          </cell>
          <cell r="B115" t="str">
            <v>0154</v>
          </cell>
          <cell r="C115" t="str">
            <v>S4-0154</v>
          </cell>
          <cell r="D115" t="str">
            <v>VOÕ THÒ THANH LAN-GS</v>
          </cell>
          <cell r="E115" t="str">
            <v>C. 04</v>
          </cell>
          <cell r="F115" t="str">
            <v>CN</v>
          </cell>
          <cell r="G115" t="str">
            <v>01/08/2007</v>
          </cell>
          <cell r="H115">
            <v>2696400</v>
          </cell>
          <cell r="I115">
            <v>15</v>
          </cell>
          <cell r="J115">
            <v>120</v>
          </cell>
          <cell r="K115">
            <v>692659</v>
          </cell>
          <cell r="N115">
            <v>692659</v>
          </cell>
          <cell r="O115">
            <v>4</v>
          </cell>
          <cell r="P115">
            <v>414831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X115">
            <v>0</v>
          </cell>
          <cell r="Z115">
            <v>0</v>
          </cell>
          <cell r="AA115">
            <v>5</v>
          </cell>
          <cell r="AB115">
            <v>518538</v>
          </cell>
          <cell r="AC115">
            <v>14</v>
          </cell>
          <cell r="AD115">
            <v>300000</v>
          </cell>
          <cell r="AF115">
            <v>187500</v>
          </cell>
          <cell r="AG115">
            <v>125000</v>
          </cell>
          <cell r="AH115">
            <v>19445</v>
          </cell>
          <cell r="AI115">
            <v>1065779</v>
          </cell>
          <cell r="AJ115">
            <v>0</v>
          </cell>
          <cell r="AK115">
            <v>0</v>
          </cell>
          <cell r="AL115">
            <v>3323752</v>
          </cell>
          <cell r="AM115">
            <v>3323752</v>
          </cell>
          <cell r="AN115">
            <v>0</v>
          </cell>
          <cell r="AO115">
            <v>0</v>
          </cell>
          <cell r="AS115">
            <v>26094</v>
          </cell>
          <cell r="AT115">
            <v>26094</v>
          </cell>
          <cell r="AU115">
            <v>3297658</v>
          </cell>
        </row>
        <row r="116">
          <cell r="A116">
            <v>104</v>
          </cell>
          <cell r="B116" t="str">
            <v>0170</v>
          </cell>
          <cell r="C116" t="str">
            <v>S4-0170</v>
          </cell>
          <cell r="D116" t="str">
            <v>NGUYEÃN THÒ MAI</v>
          </cell>
          <cell r="E116" t="str">
            <v>C. 04</v>
          </cell>
          <cell r="F116" t="str">
            <v>CN</v>
          </cell>
          <cell r="G116" t="str">
            <v>01/09/2009</v>
          </cell>
          <cell r="H116">
            <v>3089625</v>
          </cell>
          <cell r="I116">
            <v>15</v>
          </cell>
          <cell r="J116">
            <v>120</v>
          </cell>
          <cell r="K116">
            <v>1262647</v>
          </cell>
          <cell r="N116">
            <v>1262647</v>
          </cell>
          <cell r="O116">
            <v>4</v>
          </cell>
          <cell r="P116">
            <v>475327</v>
          </cell>
          <cell r="Q116">
            <v>18</v>
          </cell>
          <cell r="R116">
            <v>82347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X116">
            <v>0</v>
          </cell>
          <cell r="Z116">
            <v>0</v>
          </cell>
          <cell r="AA116">
            <v>5</v>
          </cell>
          <cell r="AB116">
            <v>594159</v>
          </cell>
          <cell r="AC116">
            <v>14</v>
          </cell>
          <cell r="AD116">
            <v>300000</v>
          </cell>
          <cell r="AF116">
            <v>187500</v>
          </cell>
          <cell r="AG116">
            <v>125000</v>
          </cell>
          <cell r="AH116">
            <v>22281</v>
          </cell>
          <cell r="AI116">
            <v>495791</v>
          </cell>
          <cell r="AJ116">
            <v>0</v>
          </cell>
          <cell r="AK116">
            <v>0</v>
          </cell>
          <cell r="AL116">
            <v>3545052</v>
          </cell>
          <cell r="AM116">
            <v>3545052</v>
          </cell>
          <cell r="AN116">
            <v>0</v>
          </cell>
          <cell r="AO116">
            <v>324411</v>
          </cell>
          <cell r="AQ116">
            <v>0</v>
          </cell>
          <cell r="AS116">
            <v>29900</v>
          </cell>
          <cell r="AT116">
            <v>354311</v>
          </cell>
          <cell r="AU116">
            <v>0</v>
          </cell>
        </row>
        <row r="117">
          <cell r="A117">
            <v>105</v>
          </cell>
          <cell r="B117" t="str">
            <v>0207</v>
          </cell>
          <cell r="C117" t="str">
            <v>S4-0207</v>
          </cell>
          <cell r="D117" t="str">
            <v>NGUYEÃN THÒ KIM PHÖÔÏNG</v>
          </cell>
          <cell r="E117" t="str">
            <v>C. 04</v>
          </cell>
          <cell r="F117" t="str">
            <v>CN</v>
          </cell>
          <cell r="G117" t="str">
            <v>01/05/2011</v>
          </cell>
          <cell r="H117">
            <v>3089625</v>
          </cell>
          <cell r="I117">
            <v>14</v>
          </cell>
          <cell r="J117">
            <v>112</v>
          </cell>
          <cell r="K117">
            <v>1212062</v>
          </cell>
          <cell r="N117">
            <v>1212062</v>
          </cell>
          <cell r="O117">
            <v>5</v>
          </cell>
          <cell r="P117">
            <v>594159</v>
          </cell>
          <cell r="Q117">
            <v>18</v>
          </cell>
          <cell r="R117">
            <v>83912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X117">
            <v>0</v>
          </cell>
          <cell r="Z117">
            <v>0</v>
          </cell>
          <cell r="AA117">
            <v>5</v>
          </cell>
          <cell r="AB117">
            <v>594159</v>
          </cell>
          <cell r="AC117">
            <v>7</v>
          </cell>
          <cell r="AD117">
            <v>120000</v>
          </cell>
          <cell r="AF117">
            <v>87500</v>
          </cell>
          <cell r="AG117">
            <v>116667</v>
          </cell>
          <cell r="AH117">
            <v>22281</v>
          </cell>
          <cell r="AI117">
            <v>435876</v>
          </cell>
          <cell r="AJ117">
            <v>0</v>
          </cell>
          <cell r="AK117">
            <v>0</v>
          </cell>
          <cell r="AL117">
            <v>3266616</v>
          </cell>
          <cell r="AM117">
            <v>3266616</v>
          </cell>
          <cell r="AN117">
            <v>0</v>
          </cell>
          <cell r="AO117">
            <v>324411</v>
          </cell>
          <cell r="AQ117">
            <v>0</v>
          </cell>
          <cell r="AS117">
            <v>27906</v>
          </cell>
          <cell r="AT117">
            <v>352317</v>
          </cell>
          <cell r="AU117">
            <v>0</v>
          </cell>
        </row>
        <row r="118">
          <cell r="A118">
            <v>106</v>
          </cell>
          <cell r="B118" t="str">
            <v>0310</v>
          </cell>
          <cell r="C118" t="str">
            <v>S4-0310</v>
          </cell>
          <cell r="D118" t="str">
            <v>ÑOAØN THÒ THI HAÈNG</v>
          </cell>
          <cell r="E118" t="str">
            <v>C. 04</v>
          </cell>
          <cell r="F118" t="str">
            <v>CN</v>
          </cell>
          <cell r="G118" t="str">
            <v>07/04/2013</v>
          </cell>
          <cell r="H118">
            <v>3089625</v>
          </cell>
          <cell r="I118">
            <v>15</v>
          </cell>
          <cell r="J118">
            <v>120</v>
          </cell>
          <cell r="K118">
            <v>1277167</v>
          </cell>
          <cell r="N118">
            <v>1277167</v>
          </cell>
          <cell r="O118">
            <v>4</v>
          </cell>
          <cell r="P118">
            <v>475327</v>
          </cell>
          <cell r="Q118">
            <v>18</v>
          </cell>
          <cell r="R118">
            <v>83294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X118">
            <v>0</v>
          </cell>
          <cell r="Z118">
            <v>0</v>
          </cell>
          <cell r="AA118">
            <v>5</v>
          </cell>
          <cell r="AB118">
            <v>594159</v>
          </cell>
          <cell r="AC118">
            <v>14</v>
          </cell>
          <cell r="AD118">
            <v>300000</v>
          </cell>
          <cell r="AF118">
            <v>31250</v>
          </cell>
          <cell r="AG118">
            <v>125000</v>
          </cell>
          <cell r="AH118">
            <v>22281</v>
          </cell>
          <cell r="AI118">
            <v>493290</v>
          </cell>
          <cell r="AJ118">
            <v>0</v>
          </cell>
          <cell r="AK118">
            <v>0</v>
          </cell>
          <cell r="AL118">
            <v>3401768</v>
          </cell>
          <cell r="AM118">
            <v>3401768</v>
          </cell>
          <cell r="AN118">
            <v>0</v>
          </cell>
          <cell r="AO118">
            <v>324411</v>
          </cell>
          <cell r="AQ118">
            <v>0</v>
          </cell>
          <cell r="AS118">
            <v>29900</v>
          </cell>
          <cell r="AT118">
            <v>354311</v>
          </cell>
          <cell r="AU118">
            <v>0</v>
          </cell>
        </row>
        <row r="119">
          <cell r="A119">
            <v>107</v>
          </cell>
          <cell r="B119" t="str">
            <v>0585</v>
          </cell>
          <cell r="C119" t="str">
            <v>S4-0585</v>
          </cell>
          <cell r="D119" t="str">
            <v>NGUYEÃN THÒ KIEÀU DIEÃM</v>
          </cell>
          <cell r="E119" t="str">
            <v>C. 04</v>
          </cell>
          <cell r="F119" t="str">
            <v>CN</v>
          </cell>
          <cell r="G119" t="str">
            <v>01/06/2014</v>
          </cell>
          <cell r="H119">
            <v>2696400</v>
          </cell>
          <cell r="I119">
            <v>15</v>
          </cell>
          <cell r="J119">
            <v>120</v>
          </cell>
          <cell r="K119">
            <v>972978</v>
          </cell>
          <cell r="N119">
            <v>972978</v>
          </cell>
          <cell r="O119">
            <v>4</v>
          </cell>
          <cell r="P119">
            <v>414831</v>
          </cell>
          <cell r="Q119">
            <v>18</v>
          </cell>
          <cell r="R119">
            <v>63455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X119">
            <v>0</v>
          </cell>
          <cell r="Z119">
            <v>0</v>
          </cell>
          <cell r="AA119">
            <v>5</v>
          </cell>
          <cell r="AB119">
            <v>518538</v>
          </cell>
          <cell r="AC119">
            <v>14</v>
          </cell>
          <cell r="AD119">
            <v>300000</v>
          </cell>
          <cell r="AF119">
            <v>0</v>
          </cell>
          <cell r="AG119">
            <v>125000</v>
          </cell>
          <cell r="AH119">
            <v>19445</v>
          </cell>
          <cell r="AI119">
            <v>799883</v>
          </cell>
          <cell r="AJ119">
            <v>0</v>
          </cell>
          <cell r="AK119">
            <v>0</v>
          </cell>
          <cell r="AL119">
            <v>3214130</v>
          </cell>
          <cell r="AM119">
            <v>3214130</v>
          </cell>
          <cell r="AN119">
            <v>0</v>
          </cell>
          <cell r="AO119">
            <v>324411</v>
          </cell>
          <cell r="AS119">
            <v>26094</v>
          </cell>
          <cell r="AT119">
            <v>350505</v>
          </cell>
          <cell r="AU119">
            <v>0</v>
          </cell>
        </row>
        <row r="120">
          <cell r="A120">
            <v>108</v>
          </cell>
          <cell r="B120" t="str">
            <v>0703</v>
          </cell>
          <cell r="C120" t="str">
            <v>S4-0703</v>
          </cell>
          <cell r="D120" t="str">
            <v>NGUYEÃN VAÊN LUYEÁN</v>
          </cell>
          <cell r="E120" t="str">
            <v>C. 04</v>
          </cell>
          <cell r="F120" t="str">
            <v>CN</v>
          </cell>
          <cell r="G120" t="str">
            <v>01/08/2014</v>
          </cell>
          <cell r="H120">
            <v>3089625</v>
          </cell>
          <cell r="I120">
            <v>15</v>
          </cell>
          <cell r="J120">
            <v>120</v>
          </cell>
          <cell r="K120">
            <v>1195752</v>
          </cell>
          <cell r="N120">
            <v>1195752</v>
          </cell>
          <cell r="O120">
            <v>4</v>
          </cell>
          <cell r="P120">
            <v>475327</v>
          </cell>
          <cell r="Q120">
            <v>10</v>
          </cell>
          <cell r="R120">
            <v>45990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X120">
            <v>0</v>
          </cell>
          <cell r="Z120">
            <v>0</v>
          </cell>
          <cell r="AA120">
            <v>5</v>
          </cell>
          <cell r="AB120">
            <v>594159</v>
          </cell>
          <cell r="AC120">
            <v>14</v>
          </cell>
          <cell r="AD120">
            <v>300000</v>
          </cell>
          <cell r="AF120">
            <v>0</v>
          </cell>
          <cell r="AG120">
            <v>125000</v>
          </cell>
          <cell r="AH120">
            <v>0</v>
          </cell>
          <cell r="AI120">
            <v>577109</v>
          </cell>
          <cell r="AJ120">
            <v>0</v>
          </cell>
          <cell r="AK120">
            <v>0</v>
          </cell>
          <cell r="AL120">
            <v>3313337</v>
          </cell>
          <cell r="AM120">
            <v>3313337</v>
          </cell>
          <cell r="AN120">
            <v>0</v>
          </cell>
          <cell r="AO120">
            <v>324411</v>
          </cell>
          <cell r="AQ120">
            <v>0</v>
          </cell>
          <cell r="AS120">
            <v>0</v>
          </cell>
          <cell r="AT120">
            <v>324411</v>
          </cell>
          <cell r="AU120">
            <v>0</v>
          </cell>
        </row>
        <row r="121">
          <cell r="A121">
            <v>109</v>
          </cell>
          <cell r="B121" t="str">
            <v>0729</v>
          </cell>
          <cell r="C121" t="str">
            <v>S4-0729</v>
          </cell>
          <cell r="D121" t="str">
            <v>VOÕ THÒ NGOÏC XUAÂN</v>
          </cell>
          <cell r="E121" t="str">
            <v>C. 04</v>
          </cell>
          <cell r="F121" t="str">
            <v>CN</v>
          </cell>
          <cell r="G121" t="str">
            <v>26/08/2014</v>
          </cell>
          <cell r="H121">
            <v>3089625</v>
          </cell>
          <cell r="I121">
            <v>12</v>
          </cell>
          <cell r="J121">
            <v>96</v>
          </cell>
          <cell r="K121">
            <v>733369</v>
          </cell>
          <cell r="N121">
            <v>733369</v>
          </cell>
          <cell r="O121">
            <v>5</v>
          </cell>
          <cell r="P121">
            <v>594159</v>
          </cell>
          <cell r="Q121">
            <v>10</v>
          </cell>
          <cell r="R121">
            <v>34593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X121">
            <v>0</v>
          </cell>
          <cell r="Z121">
            <v>0</v>
          </cell>
          <cell r="AA121">
            <v>5</v>
          </cell>
          <cell r="AB121">
            <v>594159</v>
          </cell>
          <cell r="AC121">
            <v>7</v>
          </cell>
          <cell r="AD121">
            <v>120000</v>
          </cell>
          <cell r="AF121">
            <v>0</v>
          </cell>
          <cell r="AG121">
            <v>100000</v>
          </cell>
          <cell r="AH121">
            <v>22281</v>
          </cell>
          <cell r="AI121">
            <v>662639</v>
          </cell>
          <cell r="AJ121">
            <v>0</v>
          </cell>
          <cell r="AK121">
            <v>0</v>
          </cell>
          <cell r="AL121">
            <v>2861200</v>
          </cell>
          <cell r="AM121">
            <v>2861200</v>
          </cell>
          <cell r="AN121">
            <v>0</v>
          </cell>
          <cell r="AO121">
            <v>324411</v>
          </cell>
          <cell r="AQ121">
            <v>0</v>
          </cell>
          <cell r="AS121">
            <v>0</v>
          </cell>
          <cell r="AT121">
            <v>324411</v>
          </cell>
          <cell r="AU121">
            <v>0</v>
          </cell>
        </row>
        <row r="122">
          <cell r="A122">
            <v>110</v>
          </cell>
          <cell r="B122" t="str">
            <v>0774</v>
          </cell>
          <cell r="C122" t="str">
            <v>S4-0774</v>
          </cell>
          <cell r="D122" t="str">
            <v>LEÂ SÔN LAÂM</v>
          </cell>
          <cell r="E122" t="str">
            <v>C. 04</v>
          </cell>
          <cell r="F122" t="str">
            <v>CN</v>
          </cell>
          <cell r="G122" t="str">
            <v>01/10/2014</v>
          </cell>
          <cell r="H122">
            <v>3089625</v>
          </cell>
          <cell r="I122">
            <v>13</v>
          </cell>
          <cell r="J122">
            <v>104</v>
          </cell>
          <cell r="K122">
            <v>1134083</v>
          </cell>
          <cell r="N122">
            <v>1134083</v>
          </cell>
          <cell r="O122">
            <v>5</v>
          </cell>
          <cell r="P122">
            <v>594159</v>
          </cell>
          <cell r="Q122">
            <v>18</v>
          </cell>
          <cell r="R122">
            <v>83662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X122">
            <v>0</v>
          </cell>
          <cell r="Z122">
            <v>0</v>
          </cell>
          <cell r="AA122">
            <v>5</v>
          </cell>
          <cell r="AB122">
            <v>594159</v>
          </cell>
          <cell r="AC122">
            <v>6</v>
          </cell>
          <cell r="AD122">
            <v>100000</v>
          </cell>
          <cell r="AF122">
            <v>0</v>
          </cell>
          <cell r="AG122">
            <v>108333</v>
          </cell>
          <cell r="AH122">
            <v>0</v>
          </cell>
          <cell r="AI122">
            <v>402397</v>
          </cell>
          <cell r="AJ122">
            <v>0</v>
          </cell>
          <cell r="AK122">
            <v>0</v>
          </cell>
          <cell r="AL122">
            <v>3016793</v>
          </cell>
          <cell r="AM122">
            <v>3016793</v>
          </cell>
          <cell r="AN122">
            <v>0</v>
          </cell>
          <cell r="AO122">
            <v>324411</v>
          </cell>
          <cell r="AQ122">
            <v>0</v>
          </cell>
          <cell r="AS122">
            <v>0</v>
          </cell>
          <cell r="AT122">
            <v>324411</v>
          </cell>
          <cell r="AU122">
            <v>0</v>
          </cell>
        </row>
        <row r="123">
          <cell r="A123">
            <v>111</v>
          </cell>
          <cell r="B123" t="str">
            <v>0786</v>
          </cell>
          <cell r="C123" t="str">
            <v>S4-0786</v>
          </cell>
          <cell r="D123" t="str">
            <v>NGUYEÃN NGOÏC PHÖÔÏNG</v>
          </cell>
          <cell r="E123" t="str">
            <v>C. 04</v>
          </cell>
          <cell r="F123" t="str">
            <v>CN</v>
          </cell>
          <cell r="G123" t="str">
            <v>14/10/2014</v>
          </cell>
          <cell r="H123">
            <v>3089625</v>
          </cell>
          <cell r="I123">
            <v>15</v>
          </cell>
          <cell r="J123">
            <v>120</v>
          </cell>
          <cell r="K123">
            <v>1585919</v>
          </cell>
          <cell r="N123">
            <v>1585919</v>
          </cell>
          <cell r="O123">
            <v>4</v>
          </cell>
          <cell r="P123">
            <v>475327</v>
          </cell>
          <cell r="Q123">
            <v>18</v>
          </cell>
          <cell r="R123">
            <v>103430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X123">
            <v>0</v>
          </cell>
          <cell r="Z123">
            <v>0</v>
          </cell>
          <cell r="AA123">
            <v>5</v>
          </cell>
          <cell r="AB123">
            <v>594159</v>
          </cell>
          <cell r="AC123">
            <v>14</v>
          </cell>
          <cell r="AD123">
            <v>300000</v>
          </cell>
          <cell r="AF123">
            <v>0</v>
          </cell>
          <cell r="AG123">
            <v>125000</v>
          </cell>
          <cell r="AH123">
            <v>22281</v>
          </cell>
          <cell r="AI123">
            <v>186942</v>
          </cell>
          <cell r="AJ123">
            <v>0</v>
          </cell>
          <cell r="AK123">
            <v>0</v>
          </cell>
          <cell r="AL123">
            <v>3393058</v>
          </cell>
          <cell r="AM123">
            <v>3393058</v>
          </cell>
          <cell r="AN123">
            <v>0</v>
          </cell>
          <cell r="AO123">
            <v>324411</v>
          </cell>
          <cell r="AQ123">
            <v>0</v>
          </cell>
          <cell r="AS123">
            <v>0</v>
          </cell>
          <cell r="AT123">
            <v>324411</v>
          </cell>
          <cell r="AU123">
            <v>0</v>
          </cell>
        </row>
        <row r="124">
          <cell r="A124">
            <v>112</v>
          </cell>
          <cell r="B124" t="str">
            <v>0804</v>
          </cell>
          <cell r="C124" t="str">
            <v>S4-0804</v>
          </cell>
          <cell r="D124" t="str">
            <v>LEÂ THÒ TUYEÁT MAI</v>
          </cell>
          <cell r="E124" t="str">
            <v>C. 04</v>
          </cell>
          <cell r="F124" t="str">
            <v>CN</v>
          </cell>
          <cell r="G124" t="str">
            <v>11/11/2014</v>
          </cell>
          <cell r="H124">
            <v>3089625</v>
          </cell>
          <cell r="I124">
            <v>15</v>
          </cell>
          <cell r="J124">
            <v>120</v>
          </cell>
          <cell r="K124">
            <v>856866</v>
          </cell>
          <cell r="N124">
            <v>856866</v>
          </cell>
          <cell r="O124">
            <v>4</v>
          </cell>
          <cell r="P124">
            <v>475327</v>
          </cell>
          <cell r="Q124">
            <v>18</v>
          </cell>
          <cell r="R124">
            <v>55883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X124">
            <v>0</v>
          </cell>
          <cell r="Z124">
            <v>0</v>
          </cell>
          <cell r="AA124">
            <v>5</v>
          </cell>
          <cell r="AB124">
            <v>594159</v>
          </cell>
          <cell r="AC124">
            <v>14</v>
          </cell>
          <cell r="AD124">
            <v>300000</v>
          </cell>
          <cell r="AF124">
            <v>0</v>
          </cell>
          <cell r="AG124">
            <v>125000</v>
          </cell>
          <cell r="AH124">
            <v>22281</v>
          </cell>
          <cell r="AI124">
            <v>915995</v>
          </cell>
          <cell r="AJ124">
            <v>0</v>
          </cell>
          <cell r="AK124">
            <v>0</v>
          </cell>
          <cell r="AL124">
            <v>3345511</v>
          </cell>
          <cell r="AM124">
            <v>3345511</v>
          </cell>
          <cell r="AN124">
            <v>0</v>
          </cell>
          <cell r="AO124">
            <v>324411</v>
          </cell>
          <cell r="AQ124">
            <v>0</v>
          </cell>
          <cell r="AS124">
            <v>0</v>
          </cell>
          <cell r="AT124">
            <v>324411</v>
          </cell>
          <cell r="AU124">
            <v>0</v>
          </cell>
        </row>
        <row r="125">
          <cell r="A125">
            <v>113</v>
          </cell>
          <cell r="B125" t="str">
            <v>0135</v>
          </cell>
          <cell r="C125" t="str">
            <v>QC5-0135</v>
          </cell>
          <cell r="D125" t="str">
            <v>NGUYEÃN THÒ MYÕ LINH</v>
          </cell>
          <cell r="E125" t="str">
            <v>C. 05</v>
          </cell>
          <cell r="F125" t="str">
            <v>CN</v>
          </cell>
          <cell r="G125" t="str">
            <v>01/02/2006</v>
          </cell>
          <cell r="H125">
            <v>3419625</v>
          </cell>
          <cell r="I125">
            <v>15</v>
          </cell>
          <cell r="J125">
            <v>120</v>
          </cell>
          <cell r="K125">
            <v>3615023</v>
          </cell>
          <cell r="N125">
            <v>3590985</v>
          </cell>
          <cell r="O125">
            <v>4</v>
          </cell>
          <cell r="P125">
            <v>526096</v>
          </cell>
          <cell r="Q125">
            <v>14</v>
          </cell>
          <cell r="R125">
            <v>188844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X125">
            <v>0</v>
          </cell>
          <cell r="Z125">
            <v>0</v>
          </cell>
          <cell r="AA125">
            <v>5</v>
          </cell>
          <cell r="AB125">
            <v>657620</v>
          </cell>
          <cell r="AC125">
            <v>14</v>
          </cell>
          <cell r="AD125">
            <v>300000</v>
          </cell>
          <cell r="AF125">
            <v>187500</v>
          </cell>
          <cell r="AG125">
            <v>125000</v>
          </cell>
          <cell r="AH125">
            <v>24661</v>
          </cell>
          <cell r="AI125">
            <v>0</v>
          </cell>
          <cell r="AJ125">
            <v>50000</v>
          </cell>
          <cell r="AK125">
            <v>0</v>
          </cell>
          <cell r="AL125">
            <v>5650706</v>
          </cell>
          <cell r="AM125">
            <v>5650706</v>
          </cell>
          <cell r="AN125">
            <v>0</v>
          </cell>
          <cell r="AO125">
            <v>359061</v>
          </cell>
          <cell r="AQ125">
            <v>0</v>
          </cell>
          <cell r="AS125">
            <v>33093</v>
          </cell>
          <cell r="AT125">
            <v>392154</v>
          </cell>
          <cell r="AU125">
            <v>0</v>
          </cell>
        </row>
        <row r="126">
          <cell r="A126">
            <v>114</v>
          </cell>
          <cell r="B126" t="str">
            <v>0016</v>
          </cell>
          <cell r="C126" t="str">
            <v>S5-0016</v>
          </cell>
          <cell r="D126" t="str">
            <v>NGUYEÃN TRI TRUÙC KHANH</v>
          </cell>
          <cell r="E126" t="str">
            <v>C. 05</v>
          </cell>
          <cell r="F126" t="str">
            <v>CN</v>
          </cell>
          <cell r="G126" t="str">
            <v>01/03/1989</v>
          </cell>
          <cell r="H126">
            <v>4793525</v>
          </cell>
          <cell r="I126">
            <v>15</v>
          </cell>
          <cell r="J126">
            <v>120</v>
          </cell>
          <cell r="K126">
            <v>1794498</v>
          </cell>
          <cell r="N126">
            <v>1770460</v>
          </cell>
          <cell r="O126">
            <v>4</v>
          </cell>
          <cell r="P126">
            <v>737465</v>
          </cell>
          <cell r="Q126">
            <v>17</v>
          </cell>
          <cell r="R126">
            <v>111337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X126">
            <v>0</v>
          </cell>
          <cell r="Z126">
            <v>0</v>
          </cell>
          <cell r="AA126">
            <v>5</v>
          </cell>
          <cell r="AB126">
            <v>921832</v>
          </cell>
          <cell r="AC126">
            <v>14</v>
          </cell>
          <cell r="AD126">
            <v>300000</v>
          </cell>
          <cell r="AF126">
            <v>187500</v>
          </cell>
          <cell r="AG126">
            <v>125000</v>
          </cell>
          <cell r="AH126">
            <v>34569</v>
          </cell>
          <cell r="AI126">
            <v>0</v>
          </cell>
          <cell r="AJ126">
            <v>0</v>
          </cell>
          <cell r="AK126">
            <v>0</v>
          </cell>
          <cell r="AL126">
            <v>4188163</v>
          </cell>
          <cell r="AM126">
            <v>4188163</v>
          </cell>
          <cell r="AN126">
            <v>0</v>
          </cell>
          <cell r="AO126">
            <v>503320</v>
          </cell>
          <cell r="AQ126">
            <v>0</v>
          </cell>
          <cell r="AS126">
            <v>46389</v>
          </cell>
          <cell r="AT126">
            <v>549709</v>
          </cell>
          <cell r="AU126">
            <v>0</v>
          </cell>
        </row>
        <row r="127">
          <cell r="A127">
            <v>115</v>
          </cell>
          <cell r="B127" t="str">
            <v>0043</v>
          </cell>
          <cell r="C127" t="str">
            <v>S5-0043</v>
          </cell>
          <cell r="D127" t="str">
            <v>LEÂ HOÀNG NHUNG</v>
          </cell>
          <cell r="E127" t="str">
            <v>C. 05</v>
          </cell>
          <cell r="F127" t="str">
            <v>CN</v>
          </cell>
          <cell r="G127" t="str">
            <v>01/07/1992</v>
          </cell>
          <cell r="H127">
            <v>4793525</v>
          </cell>
          <cell r="I127">
            <v>14.5</v>
          </cell>
          <cell r="J127">
            <v>116</v>
          </cell>
          <cell r="K127">
            <v>1370716</v>
          </cell>
          <cell r="N127">
            <v>1370716</v>
          </cell>
          <cell r="O127">
            <v>4.5</v>
          </cell>
          <cell r="P127">
            <v>829649</v>
          </cell>
          <cell r="Q127">
            <v>18</v>
          </cell>
          <cell r="R127">
            <v>92063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X127">
            <v>0</v>
          </cell>
          <cell r="Z127">
            <v>0</v>
          </cell>
          <cell r="AA127">
            <v>5</v>
          </cell>
          <cell r="AB127">
            <v>921832</v>
          </cell>
          <cell r="AC127">
            <v>14</v>
          </cell>
          <cell r="AD127">
            <v>300000</v>
          </cell>
          <cell r="AF127">
            <v>181250</v>
          </cell>
          <cell r="AG127">
            <v>120833</v>
          </cell>
          <cell r="AH127">
            <v>34569</v>
          </cell>
          <cell r="AI127">
            <v>329107</v>
          </cell>
          <cell r="AJ127">
            <v>0</v>
          </cell>
          <cell r="AK127">
            <v>0</v>
          </cell>
          <cell r="AL127">
            <v>4180019</v>
          </cell>
          <cell r="AM127">
            <v>4180019</v>
          </cell>
          <cell r="AN127">
            <v>0</v>
          </cell>
          <cell r="AO127">
            <v>503320</v>
          </cell>
          <cell r="AQ127">
            <v>0</v>
          </cell>
          <cell r="AS127">
            <v>44843</v>
          </cell>
          <cell r="AT127">
            <v>548163</v>
          </cell>
          <cell r="AU127">
            <v>0</v>
          </cell>
        </row>
        <row r="128">
          <cell r="A128">
            <v>116</v>
          </cell>
          <cell r="B128" t="str">
            <v>0088</v>
          </cell>
          <cell r="C128" t="str">
            <v>S5-0088</v>
          </cell>
          <cell r="D128" t="str">
            <v>NGUYEÃN THÒ KIM THUØY DUYEÂN</v>
          </cell>
          <cell r="E128" t="str">
            <v>C. 05</v>
          </cell>
          <cell r="F128" t="str">
            <v>CN</v>
          </cell>
          <cell r="G128" t="str">
            <v>01/09/2000</v>
          </cell>
          <cell r="H128">
            <v>3244125</v>
          </cell>
          <cell r="I128">
            <v>15</v>
          </cell>
          <cell r="J128">
            <v>120</v>
          </cell>
          <cell r="K128">
            <v>2134779</v>
          </cell>
          <cell r="N128">
            <v>2110741</v>
          </cell>
          <cell r="O128">
            <v>4</v>
          </cell>
          <cell r="P128">
            <v>499096</v>
          </cell>
          <cell r="Q128">
            <v>20</v>
          </cell>
          <cell r="R128">
            <v>152484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X128">
            <v>0</v>
          </cell>
          <cell r="Z128">
            <v>0</v>
          </cell>
          <cell r="AA128">
            <v>5</v>
          </cell>
          <cell r="AB128">
            <v>623870</v>
          </cell>
          <cell r="AC128">
            <v>13</v>
          </cell>
          <cell r="AD128">
            <v>280000</v>
          </cell>
          <cell r="AF128">
            <v>187500</v>
          </cell>
          <cell r="AG128">
            <v>125000</v>
          </cell>
          <cell r="AH128">
            <v>23395</v>
          </cell>
          <cell r="AI128">
            <v>0</v>
          </cell>
          <cell r="AJ128">
            <v>0</v>
          </cell>
          <cell r="AK128">
            <v>0</v>
          </cell>
          <cell r="AL128">
            <v>4002086</v>
          </cell>
          <cell r="AM128">
            <v>4002086</v>
          </cell>
          <cell r="AN128">
            <v>0</v>
          </cell>
          <cell r="AO128">
            <v>340633</v>
          </cell>
          <cell r="AQ128">
            <v>0</v>
          </cell>
          <cell r="AS128">
            <v>31395</v>
          </cell>
          <cell r="AT128">
            <v>372028</v>
          </cell>
          <cell r="AU128">
            <v>0</v>
          </cell>
        </row>
        <row r="129">
          <cell r="A129">
            <v>117</v>
          </cell>
          <cell r="B129" t="str">
            <v>0095</v>
          </cell>
          <cell r="C129" t="str">
            <v>S5-0095</v>
          </cell>
          <cell r="D129" t="str">
            <v>MAI THÒ MYÕ EM</v>
          </cell>
          <cell r="E129" t="str">
            <v>C. 05</v>
          </cell>
          <cell r="F129" t="str">
            <v>CN</v>
          </cell>
          <cell r="G129" t="str">
            <v>01/03/2002</v>
          </cell>
          <cell r="H129">
            <v>3244125</v>
          </cell>
          <cell r="I129">
            <v>14</v>
          </cell>
          <cell r="J129">
            <v>112</v>
          </cell>
          <cell r="K129">
            <v>1336332</v>
          </cell>
          <cell r="N129">
            <v>1336332</v>
          </cell>
          <cell r="O129">
            <v>5</v>
          </cell>
          <cell r="P129">
            <v>623870</v>
          </cell>
          <cell r="Q129">
            <v>18</v>
          </cell>
          <cell r="R129">
            <v>92515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X129">
            <v>0</v>
          </cell>
          <cell r="Z129">
            <v>0</v>
          </cell>
          <cell r="AA129">
            <v>5</v>
          </cell>
          <cell r="AB129">
            <v>623870</v>
          </cell>
          <cell r="AC129">
            <v>7</v>
          </cell>
          <cell r="AD129">
            <v>120000</v>
          </cell>
          <cell r="AF129">
            <v>175000</v>
          </cell>
          <cell r="AG129">
            <v>116667</v>
          </cell>
          <cell r="AH129">
            <v>23395</v>
          </cell>
          <cell r="AI129">
            <v>304875</v>
          </cell>
          <cell r="AJ129">
            <v>0</v>
          </cell>
          <cell r="AK129">
            <v>0</v>
          </cell>
          <cell r="AL129">
            <v>3416524</v>
          </cell>
          <cell r="AM129">
            <v>3416524</v>
          </cell>
          <cell r="AN129">
            <v>0</v>
          </cell>
          <cell r="AO129">
            <v>340633</v>
          </cell>
          <cell r="AQ129">
            <v>0</v>
          </cell>
          <cell r="AS129">
            <v>29302</v>
          </cell>
          <cell r="AT129">
            <v>369935</v>
          </cell>
          <cell r="AU129">
            <v>0</v>
          </cell>
        </row>
        <row r="130">
          <cell r="A130">
            <v>118</v>
          </cell>
          <cell r="B130" t="str">
            <v>0098</v>
          </cell>
          <cell r="C130" t="str">
            <v>S5-0098</v>
          </cell>
          <cell r="D130" t="str">
            <v>LEÂ THÒ KIM CHAÂU</v>
          </cell>
          <cell r="E130" t="str">
            <v>C. 05</v>
          </cell>
          <cell r="F130" t="str">
            <v>CN</v>
          </cell>
          <cell r="G130" t="str">
            <v>01/07/2002</v>
          </cell>
          <cell r="H130">
            <v>3244125</v>
          </cell>
          <cell r="I130">
            <v>15</v>
          </cell>
          <cell r="J130">
            <v>120</v>
          </cell>
          <cell r="K130">
            <v>1111553</v>
          </cell>
          <cell r="N130">
            <v>1111553</v>
          </cell>
          <cell r="O130">
            <v>4</v>
          </cell>
          <cell r="P130">
            <v>499096</v>
          </cell>
          <cell r="Q130">
            <v>18</v>
          </cell>
          <cell r="R130">
            <v>72493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X130">
            <v>0</v>
          </cell>
          <cell r="Z130">
            <v>0</v>
          </cell>
          <cell r="AA130">
            <v>5</v>
          </cell>
          <cell r="AB130">
            <v>623870</v>
          </cell>
          <cell r="AC130">
            <v>14</v>
          </cell>
          <cell r="AD130">
            <v>300000</v>
          </cell>
          <cell r="AF130">
            <v>187500</v>
          </cell>
          <cell r="AG130">
            <v>125000</v>
          </cell>
          <cell r="AH130">
            <v>23395</v>
          </cell>
          <cell r="AI130">
            <v>646885</v>
          </cell>
          <cell r="AJ130">
            <v>0</v>
          </cell>
          <cell r="AK130">
            <v>0</v>
          </cell>
          <cell r="AL130">
            <v>3589792</v>
          </cell>
          <cell r="AM130">
            <v>3589792</v>
          </cell>
          <cell r="AN130">
            <v>0</v>
          </cell>
          <cell r="AO130">
            <v>340633</v>
          </cell>
          <cell r="AQ130">
            <v>0</v>
          </cell>
          <cell r="AS130">
            <v>31395</v>
          </cell>
          <cell r="AT130">
            <v>372028</v>
          </cell>
          <cell r="AU130">
            <v>0</v>
          </cell>
        </row>
        <row r="131">
          <cell r="A131">
            <v>119</v>
          </cell>
          <cell r="B131" t="str">
            <v>0122</v>
          </cell>
          <cell r="C131" t="str">
            <v>S5-0122</v>
          </cell>
          <cell r="D131" t="str">
            <v>NGUYEÃN THÒ THAÛO YEÁN</v>
          </cell>
          <cell r="E131" t="str">
            <v>C. 05</v>
          </cell>
          <cell r="F131" t="str">
            <v>CN</v>
          </cell>
          <cell r="G131" t="str">
            <v>01/10/2004</v>
          </cell>
          <cell r="H131">
            <v>3244125</v>
          </cell>
          <cell r="I131">
            <v>14</v>
          </cell>
          <cell r="J131">
            <v>112</v>
          </cell>
          <cell r="K131">
            <v>849919</v>
          </cell>
          <cell r="N131">
            <v>849919</v>
          </cell>
          <cell r="O131">
            <v>5</v>
          </cell>
          <cell r="P131">
            <v>623870</v>
          </cell>
          <cell r="Q131">
            <v>11</v>
          </cell>
          <cell r="R131">
            <v>38005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X131">
            <v>0</v>
          </cell>
          <cell r="Z131">
            <v>0</v>
          </cell>
          <cell r="AA131">
            <v>5</v>
          </cell>
          <cell r="AB131">
            <v>623870</v>
          </cell>
          <cell r="AC131">
            <v>7</v>
          </cell>
          <cell r="AD131">
            <v>120000</v>
          </cell>
          <cell r="AF131">
            <v>175000</v>
          </cell>
          <cell r="AG131">
            <v>116667</v>
          </cell>
          <cell r="AH131">
            <v>23395</v>
          </cell>
          <cell r="AI131">
            <v>791288</v>
          </cell>
          <cell r="AJ131">
            <v>0</v>
          </cell>
          <cell r="AK131">
            <v>0</v>
          </cell>
          <cell r="AL131">
            <v>3362014</v>
          </cell>
          <cell r="AM131">
            <v>3362014</v>
          </cell>
          <cell r="AN131">
            <v>0</v>
          </cell>
          <cell r="AO131">
            <v>340633</v>
          </cell>
          <cell r="AQ131">
            <v>0</v>
          </cell>
          <cell r="AS131">
            <v>29302</v>
          </cell>
          <cell r="AT131">
            <v>369935</v>
          </cell>
          <cell r="AU131">
            <v>0</v>
          </cell>
        </row>
        <row r="132">
          <cell r="A132">
            <v>120</v>
          </cell>
          <cell r="B132" t="str">
            <v>0126</v>
          </cell>
          <cell r="C132" t="str">
            <v>S5-0126</v>
          </cell>
          <cell r="D132" t="str">
            <v>NGUYEÃN THÒ AÙNH NGOÏC</v>
          </cell>
          <cell r="E132" t="str">
            <v>C. 05</v>
          </cell>
          <cell r="F132" t="str">
            <v>CN</v>
          </cell>
          <cell r="G132" t="str">
            <v>01/04/2005</v>
          </cell>
          <cell r="H132">
            <v>3089625</v>
          </cell>
          <cell r="I132">
            <v>13.5</v>
          </cell>
          <cell r="J132">
            <v>108</v>
          </cell>
          <cell r="K132">
            <v>1535085</v>
          </cell>
          <cell r="N132">
            <v>1535085</v>
          </cell>
          <cell r="O132">
            <v>5</v>
          </cell>
          <cell r="P132">
            <v>594159</v>
          </cell>
          <cell r="Q132">
            <v>10.5</v>
          </cell>
          <cell r="R132">
            <v>68010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X132">
            <v>0</v>
          </cell>
          <cell r="Z132">
            <v>0</v>
          </cell>
          <cell r="AA132">
            <v>5</v>
          </cell>
          <cell r="AB132">
            <v>594159</v>
          </cell>
          <cell r="AC132">
            <v>7</v>
          </cell>
          <cell r="AD132">
            <v>120000</v>
          </cell>
          <cell r="AF132">
            <v>168750</v>
          </cell>
          <cell r="AG132">
            <v>112500</v>
          </cell>
          <cell r="AH132">
            <v>22281</v>
          </cell>
          <cell r="AI132">
            <v>47508</v>
          </cell>
          <cell r="AJ132">
            <v>0</v>
          </cell>
          <cell r="AK132">
            <v>0</v>
          </cell>
          <cell r="AL132">
            <v>3262452</v>
          </cell>
          <cell r="AM132">
            <v>3262452</v>
          </cell>
          <cell r="AN132">
            <v>0</v>
          </cell>
          <cell r="AO132">
            <v>324411</v>
          </cell>
          <cell r="AQ132">
            <v>0</v>
          </cell>
          <cell r="AS132">
            <v>26910</v>
          </cell>
          <cell r="AT132">
            <v>351321</v>
          </cell>
          <cell r="AU132">
            <v>0</v>
          </cell>
        </row>
        <row r="133">
          <cell r="A133">
            <v>121</v>
          </cell>
          <cell r="B133" t="str">
            <v>0148</v>
          </cell>
          <cell r="C133" t="str">
            <v>S5-0148</v>
          </cell>
          <cell r="D133" t="str">
            <v>NGOÂ NGUYEÃN YEÁN PHÖÔNG-GS</v>
          </cell>
          <cell r="E133" t="str">
            <v>C. 05</v>
          </cell>
          <cell r="F133" t="str">
            <v>CN</v>
          </cell>
          <cell r="G133" t="str">
            <v>01/12/2006</v>
          </cell>
          <cell r="H133">
            <v>2696400</v>
          </cell>
          <cell r="I133">
            <v>15</v>
          </cell>
          <cell r="J133">
            <v>120</v>
          </cell>
          <cell r="K133">
            <v>1105232</v>
          </cell>
          <cell r="N133">
            <v>1105232</v>
          </cell>
          <cell r="O133">
            <v>4</v>
          </cell>
          <cell r="P133">
            <v>414831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X133">
            <v>0</v>
          </cell>
          <cell r="Z133">
            <v>0</v>
          </cell>
          <cell r="AA133">
            <v>5</v>
          </cell>
          <cell r="AB133">
            <v>518538</v>
          </cell>
          <cell r="AC133">
            <v>14</v>
          </cell>
          <cell r="AD133">
            <v>300000</v>
          </cell>
          <cell r="AF133">
            <v>187500</v>
          </cell>
          <cell r="AG133">
            <v>125000</v>
          </cell>
          <cell r="AH133">
            <v>19445</v>
          </cell>
          <cell r="AI133">
            <v>603206</v>
          </cell>
          <cell r="AJ133">
            <v>50000</v>
          </cell>
          <cell r="AK133">
            <v>0</v>
          </cell>
          <cell r="AL133">
            <v>3323752</v>
          </cell>
          <cell r="AM133">
            <v>3323752</v>
          </cell>
          <cell r="AN133">
            <v>0</v>
          </cell>
          <cell r="AO133">
            <v>0</v>
          </cell>
          <cell r="AQ133">
            <v>0</v>
          </cell>
          <cell r="AS133">
            <v>26094</v>
          </cell>
          <cell r="AT133">
            <v>26094</v>
          </cell>
          <cell r="AU133">
            <v>0</v>
          </cell>
        </row>
        <row r="134">
          <cell r="A134">
            <v>122</v>
          </cell>
          <cell r="B134" t="str">
            <v>0159</v>
          </cell>
          <cell r="C134" t="str">
            <v>S5-0159</v>
          </cell>
          <cell r="D134" t="str">
            <v>ÑOÃ THÒ THU CUÙC</v>
          </cell>
          <cell r="E134" t="str">
            <v>C. 05</v>
          </cell>
          <cell r="F134" t="str">
            <v>CN</v>
          </cell>
          <cell r="G134" t="str">
            <v>01/04/2008</v>
          </cell>
          <cell r="H134">
            <v>3089625</v>
          </cell>
          <cell r="I134">
            <v>15</v>
          </cell>
          <cell r="J134">
            <v>120</v>
          </cell>
          <cell r="K134">
            <v>1168247</v>
          </cell>
          <cell r="N134">
            <v>1168247</v>
          </cell>
          <cell r="O134">
            <v>4</v>
          </cell>
          <cell r="P134">
            <v>475327</v>
          </cell>
          <cell r="Q134">
            <v>18</v>
          </cell>
          <cell r="R134">
            <v>76190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X134">
            <v>0</v>
          </cell>
          <cell r="Z134">
            <v>0</v>
          </cell>
          <cell r="AA134">
            <v>5</v>
          </cell>
          <cell r="AB134">
            <v>594159</v>
          </cell>
          <cell r="AC134">
            <v>14</v>
          </cell>
          <cell r="AD134">
            <v>300000</v>
          </cell>
          <cell r="AF134">
            <v>187500</v>
          </cell>
          <cell r="AG134">
            <v>125000</v>
          </cell>
          <cell r="AH134">
            <v>22281</v>
          </cell>
          <cell r="AI134">
            <v>590191</v>
          </cell>
          <cell r="AJ134">
            <v>0</v>
          </cell>
          <cell r="AK134">
            <v>0</v>
          </cell>
          <cell r="AL134">
            <v>3538895</v>
          </cell>
          <cell r="AM134">
            <v>3538895</v>
          </cell>
          <cell r="AN134">
            <v>0</v>
          </cell>
          <cell r="AO134">
            <v>324411</v>
          </cell>
          <cell r="AQ134">
            <v>0</v>
          </cell>
          <cell r="AS134">
            <v>29900</v>
          </cell>
          <cell r="AT134">
            <v>354311</v>
          </cell>
          <cell r="AU134">
            <v>0</v>
          </cell>
        </row>
        <row r="135">
          <cell r="A135">
            <v>123</v>
          </cell>
          <cell r="B135" t="str">
            <v>0163</v>
          </cell>
          <cell r="C135" t="str">
            <v>S5-0163</v>
          </cell>
          <cell r="D135" t="str">
            <v>NGUYEÃN THÒ HAÏNH</v>
          </cell>
          <cell r="E135" t="str">
            <v>C. 05</v>
          </cell>
          <cell r="F135" t="str">
            <v>CN</v>
          </cell>
          <cell r="G135" t="str">
            <v>01/09/2008</v>
          </cell>
          <cell r="H135">
            <v>3089625</v>
          </cell>
          <cell r="I135">
            <v>15</v>
          </cell>
          <cell r="J135">
            <v>120</v>
          </cell>
          <cell r="K135">
            <v>1426137</v>
          </cell>
          <cell r="N135">
            <v>1426137</v>
          </cell>
          <cell r="O135">
            <v>4</v>
          </cell>
          <cell r="P135">
            <v>475327</v>
          </cell>
          <cell r="Q135">
            <v>18</v>
          </cell>
          <cell r="R135">
            <v>93009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X135">
            <v>0</v>
          </cell>
          <cell r="Z135">
            <v>0</v>
          </cell>
          <cell r="AA135">
            <v>5</v>
          </cell>
          <cell r="AB135">
            <v>594159</v>
          </cell>
          <cell r="AC135">
            <v>14</v>
          </cell>
          <cell r="AD135">
            <v>300000</v>
          </cell>
          <cell r="AF135">
            <v>187500</v>
          </cell>
          <cell r="AG135">
            <v>125000</v>
          </cell>
          <cell r="AH135">
            <v>22281</v>
          </cell>
          <cell r="AI135">
            <v>332301</v>
          </cell>
          <cell r="AJ135">
            <v>0</v>
          </cell>
          <cell r="AK135">
            <v>0</v>
          </cell>
          <cell r="AL135">
            <v>3555714</v>
          </cell>
          <cell r="AM135">
            <v>3555714</v>
          </cell>
          <cell r="AN135">
            <v>0</v>
          </cell>
          <cell r="AO135">
            <v>324411</v>
          </cell>
          <cell r="AQ135">
            <v>0</v>
          </cell>
          <cell r="AS135">
            <v>29900</v>
          </cell>
          <cell r="AT135">
            <v>354311</v>
          </cell>
          <cell r="AU135">
            <v>0</v>
          </cell>
        </row>
        <row r="136">
          <cell r="A136">
            <v>124</v>
          </cell>
          <cell r="B136" t="str">
            <v>0178</v>
          </cell>
          <cell r="C136" t="str">
            <v>S5-0178</v>
          </cell>
          <cell r="D136" t="str">
            <v>NGUYEÃN THÒ KIM CUÙC</v>
          </cell>
          <cell r="E136" t="str">
            <v>C. 05</v>
          </cell>
          <cell r="F136" t="str">
            <v>CN</v>
          </cell>
          <cell r="G136" t="str">
            <v>01/07/2010</v>
          </cell>
          <cell r="H136">
            <v>3089625</v>
          </cell>
          <cell r="I136">
            <v>15</v>
          </cell>
          <cell r="J136">
            <v>120</v>
          </cell>
          <cell r="K136">
            <v>1464575</v>
          </cell>
          <cell r="N136">
            <v>1464575</v>
          </cell>
          <cell r="O136">
            <v>4</v>
          </cell>
          <cell r="P136">
            <v>475327</v>
          </cell>
          <cell r="Q136">
            <v>18</v>
          </cell>
          <cell r="R136">
            <v>95516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X136">
            <v>0</v>
          </cell>
          <cell r="Z136">
            <v>0</v>
          </cell>
          <cell r="AA136">
            <v>5</v>
          </cell>
          <cell r="AB136">
            <v>594159</v>
          </cell>
          <cell r="AC136">
            <v>14</v>
          </cell>
          <cell r="AD136">
            <v>300000</v>
          </cell>
          <cell r="AF136">
            <v>125000</v>
          </cell>
          <cell r="AG136">
            <v>125000</v>
          </cell>
          <cell r="AH136">
            <v>22281</v>
          </cell>
          <cell r="AI136">
            <v>298671</v>
          </cell>
          <cell r="AJ136">
            <v>0</v>
          </cell>
          <cell r="AK136">
            <v>0</v>
          </cell>
          <cell r="AL136">
            <v>3500529</v>
          </cell>
          <cell r="AM136">
            <v>3500529</v>
          </cell>
          <cell r="AN136">
            <v>0</v>
          </cell>
          <cell r="AO136">
            <v>324411</v>
          </cell>
          <cell r="AQ136">
            <v>0</v>
          </cell>
          <cell r="AS136">
            <v>29900</v>
          </cell>
          <cell r="AT136">
            <v>354311</v>
          </cell>
          <cell r="AU136">
            <v>0</v>
          </cell>
        </row>
        <row r="137">
          <cell r="A137">
            <v>125</v>
          </cell>
          <cell r="B137" t="str">
            <v>0197</v>
          </cell>
          <cell r="C137" t="str">
            <v>S5-0197</v>
          </cell>
          <cell r="D137" t="str">
            <v>CAO THÒ THUÙY VY</v>
          </cell>
          <cell r="E137" t="str">
            <v>C. 05</v>
          </cell>
          <cell r="F137" t="str">
            <v>CN</v>
          </cell>
          <cell r="G137" t="str">
            <v>09/03/2011</v>
          </cell>
          <cell r="H137">
            <v>3089625</v>
          </cell>
          <cell r="I137">
            <v>15</v>
          </cell>
          <cell r="J137">
            <v>120</v>
          </cell>
          <cell r="K137">
            <v>715952</v>
          </cell>
          <cell r="N137">
            <v>715952</v>
          </cell>
          <cell r="O137">
            <v>4</v>
          </cell>
          <cell r="P137">
            <v>475327</v>
          </cell>
          <cell r="Q137">
            <v>12</v>
          </cell>
          <cell r="R137">
            <v>32543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X137">
            <v>0</v>
          </cell>
          <cell r="Z137">
            <v>0</v>
          </cell>
          <cell r="AA137">
            <v>5</v>
          </cell>
          <cell r="AB137">
            <v>594159</v>
          </cell>
          <cell r="AC137">
            <v>14</v>
          </cell>
          <cell r="AD137">
            <v>300000</v>
          </cell>
          <cell r="AF137">
            <v>93750</v>
          </cell>
          <cell r="AG137">
            <v>125000</v>
          </cell>
          <cell r="AH137">
            <v>22281</v>
          </cell>
          <cell r="AI137">
            <v>1049697</v>
          </cell>
          <cell r="AJ137">
            <v>0</v>
          </cell>
          <cell r="AK137">
            <v>0</v>
          </cell>
          <cell r="AL137">
            <v>3408709</v>
          </cell>
          <cell r="AM137">
            <v>3408709</v>
          </cell>
          <cell r="AN137">
            <v>0</v>
          </cell>
          <cell r="AO137">
            <v>324411</v>
          </cell>
          <cell r="AQ137">
            <v>0</v>
          </cell>
          <cell r="AS137">
            <v>29900</v>
          </cell>
          <cell r="AT137">
            <v>354311</v>
          </cell>
          <cell r="AU137">
            <v>0</v>
          </cell>
        </row>
        <row r="138">
          <cell r="A138">
            <v>126</v>
          </cell>
          <cell r="B138" t="str">
            <v>0208</v>
          </cell>
          <cell r="C138" t="str">
            <v>S5-0208</v>
          </cell>
          <cell r="D138" t="str">
            <v>TRAÀN THÒ NGOÏC AÙNH</v>
          </cell>
          <cell r="E138" t="str">
            <v>C. 05</v>
          </cell>
          <cell r="F138" t="str">
            <v>CN</v>
          </cell>
          <cell r="G138" t="str">
            <v>01/05/2011</v>
          </cell>
          <cell r="H138">
            <v>3089625</v>
          </cell>
          <cell r="I138">
            <v>14.5</v>
          </cell>
          <cell r="J138">
            <v>116</v>
          </cell>
          <cell r="K138">
            <v>920610</v>
          </cell>
          <cell r="N138">
            <v>920610</v>
          </cell>
          <cell r="O138">
            <v>4.5</v>
          </cell>
          <cell r="P138">
            <v>534743</v>
          </cell>
          <cell r="Q138">
            <v>16</v>
          </cell>
          <cell r="R138">
            <v>55795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X138">
            <v>0</v>
          </cell>
          <cell r="Z138">
            <v>0</v>
          </cell>
          <cell r="AA138">
            <v>5</v>
          </cell>
          <cell r="AB138">
            <v>594159</v>
          </cell>
          <cell r="AC138">
            <v>14</v>
          </cell>
          <cell r="AD138">
            <v>300000</v>
          </cell>
          <cell r="AF138">
            <v>90625</v>
          </cell>
          <cell r="AG138">
            <v>120833</v>
          </cell>
          <cell r="AH138">
            <v>22281</v>
          </cell>
          <cell r="AI138">
            <v>786184</v>
          </cell>
          <cell r="AJ138">
            <v>0</v>
          </cell>
          <cell r="AK138">
            <v>0</v>
          </cell>
          <cell r="AL138">
            <v>3425230</v>
          </cell>
          <cell r="AM138">
            <v>3425230</v>
          </cell>
          <cell r="AN138">
            <v>0</v>
          </cell>
          <cell r="AO138">
            <v>324411</v>
          </cell>
          <cell r="AQ138">
            <v>0</v>
          </cell>
          <cell r="AS138">
            <v>28903</v>
          </cell>
          <cell r="AT138">
            <v>353314</v>
          </cell>
          <cell r="AU138">
            <v>0</v>
          </cell>
        </row>
        <row r="139">
          <cell r="A139">
            <v>127</v>
          </cell>
          <cell r="B139" t="str">
            <v>0222</v>
          </cell>
          <cell r="C139" t="str">
            <v>S5-0222</v>
          </cell>
          <cell r="D139" t="str">
            <v>NGUYEÃN THÒ KIM NGA</v>
          </cell>
          <cell r="E139" t="str">
            <v>C. 05</v>
          </cell>
          <cell r="F139" t="str">
            <v>CN</v>
          </cell>
          <cell r="G139" t="str">
            <v>01/08/2011</v>
          </cell>
          <cell r="H139">
            <v>3089625</v>
          </cell>
          <cell r="I139">
            <v>15</v>
          </cell>
          <cell r="J139">
            <v>120</v>
          </cell>
          <cell r="K139">
            <v>1654870</v>
          </cell>
          <cell r="N139">
            <v>1654870</v>
          </cell>
          <cell r="O139">
            <v>4</v>
          </cell>
          <cell r="P139">
            <v>475327</v>
          </cell>
          <cell r="Q139">
            <v>18</v>
          </cell>
          <cell r="R139">
            <v>107926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X139">
            <v>0</v>
          </cell>
          <cell r="Z139">
            <v>0</v>
          </cell>
          <cell r="AA139">
            <v>5</v>
          </cell>
          <cell r="AB139">
            <v>594159</v>
          </cell>
          <cell r="AC139">
            <v>14</v>
          </cell>
          <cell r="AD139">
            <v>300000</v>
          </cell>
          <cell r="AF139">
            <v>93750</v>
          </cell>
          <cell r="AG139">
            <v>125000</v>
          </cell>
          <cell r="AH139">
            <v>22281</v>
          </cell>
          <cell r="AI139">
            <v>110779</v>
          </cell>
          <cell r="AJ139">
            <v>0</v>
          </cell>
          <cell r="AK139">
            <v>0</v>
          </cell>
          <cell r="AL139">
            <v>3484092</v>
          </cell>
          <cell r="AM139">
            <v>3484092</v>
          </cell>
          <cell r="AN139">
            <v>0</v>
          </cell>
          <cell r="AO139">
            <v>324411</v>
          </cell>
          <cell r="AQ139">
            <v>0</v>
          </cell>
          <cell r="AS139">
            <v>29900</v>
          </cell>
          <cell r="AT139">
            <v>354311</v>
          </cell>
          <cell r="AU139">
            <v>0</v>
          </cell>
        </row>
        <row r="140">
          <cell r="A140">
            <v>128</v>
          </cell>
          <cell r="B140" t="str">
            <v>0270</v>
          </cell>
          <cell r="C140" t="str">
            <v>S5-0270</v>
          </cell>
          <cell r="D140" t="str">
            <v>NGUYEÃN THÒ KIM LOAN</v>
          </cell>
          <cell r="E140" t="str">
            <v>C. 05</v>
          </cell>
          <cell r="F140" t="str">
            <v>CN</v>
          </cell>
          <cell r="G140" t="str">
            <v>01/07/2012</v>
          </cell>
          <cell r="H140">
            <v>3089625</v>
          </cell>
          <cell r="I140">
            <v>15</v>
          </cell>
          <cell r="J140">
            <v>120</v>
          </cell>
          <cell r="K140">
            <v>1209136</v>
          </cell>
          <cell r="N140">
            <v>1209136</v>
          </cell>
          <cell r="O140">
            <v>4</v>
          </cell>
          <cell r="P140">
            <v>475327</v>
          </cell>
          <cell r="Q140">
            <v>18</v>
          </cell>
          <cell r="R140">
            <v>78857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X140">
            <v>0</v>
          </cell>
          <cell r="Z140">
            <v>0</v>
          </cell>
          <cell r="AA140">
            <v>5</v>
          </cell>
          <cell r="AB140">
            <v>594159</v>
          </cell>
          <cell r="AC140">
            <v>14</v>
          </cell>
          <cell r="AD140">
            <v>300000</v>
          </cell>
          <cell r="AF140">
            <v>62500</v>
          </cell>
          <cell r="AG140">
            <v>125000</v>
          </cell>
          <cell r="AH140">
            <v>22281</v>
          </cell>
          <cell r="AI140">
            <v>558917</v>
          </cell>
          <cell r="AJ140">
            <v>0</v>
          </cell>
          <cell r="AK140">
            <v>0</v>
          </cell>
          <cell r="AL140">
            <v>3426177</v>
          </cell>
          <cell r="AM140">
            <v>3426177</v>
          </cell>
          <cell r="AN140">
            <v>0</v>
          </cell>
          <cell r="AO140">
            <v>324411</v>
          </cell>
          <cell r="AQ140">
            <v>0</v>
          </cell>
          <cell r="AS140">
            <v>29900</v>
          </cell>
          <cell r="AT140">
            <v>354311</v>
          </cell>
          <cell r="AU140">
            <v>0</v>
          </cell>
        </row>
        <row r="141">
          <cell r="A141">
            <v>129</v>
          </cell>
          <cell r="B141" t="str">
            <v>0292</v>
          </cell>
          <cell r="C141" t="str">
            <v>S5-0292</v>
          </cell>
          <cell r="D141" t="str">
            <v>NGUYEÃN THÒ NGOÏC HUYEÀN</v>
          </cell>
          <cell r="E141" t="str">
            <v>C. 05</v>
          </cell>
          <cell r="F141" t="str">
            <v>CN</v>
          </cell>
          <cell r="G141" t="str">
            <v>12/12/2012</v>
          </cell>
          <cell r="H141">
            <v>3089625</v>
          </cell>
          <cell r="I141">
            <v>15</v>
          </cell>
          <cell r="J141">
            <v>120</v>
          </cell>
          <cell r="K141">
            <v>1491186</v>
          </cell>
          <cell r="N141">
            <v>1491186</v>
          </cell>
          <cell r="O141">
            <v>4</v>
          </cell>
          <cell r="P141">
            <v>475327</v>
          </cell>
          <cell r="Q141">
            <v>20</v>
          </cell>
          <cell r="R141">
            <v>106513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X141">
            <v>0</v>
          </cell>
          <cell r="Z141">
            <v>0</v>
          </cell>
          <cell r="AA141">
            <v>5</v>
          </cell>
          <cell r="AB141">
            <v>594159</v>
          </cell>
          <cell r="AC141">
            <v>14</v>
          </cell>
          <cell r="AD141">
            <v>300000</v>
          </cell>
          <cell r="AF141">
            <v>62500</v>
          </cell>
          <cell r="AG141">
            <v>125000</v>
          </cell>
          <cell r="AH141">
            <v>22281</v>
          </cell>
          <cell r="AI141">
            <v>276867</v>
          </cell>
          <cell r="AJ141">
            <v>0</v>
          </cell>
          <cell r="AK141">
            <v>0</v>
          </cell>
          <cell r="AL141">
            <v>3453833</v>
          </cell>
          <cell r="AM141">
            <v>3453833</v>
          </cell>
          <cell r="AN141">
            <v>0</v>
          </cell>
          <cell r="AO141">
            <v>324411</v>
          </cell>
          <cell r="AQ141">
            <v>0</v>
          </cell>
          <cell r="AS141">
            <v>29900</v>
          </cell>
          <cell r="AT141">
            <v>354311</v>
          </cell>
          <cell r="AU141">
            <v>0</v>
          </cell>
        </row>
        <row r="142">
          <cell r="A142">
            <v>130</v>
          </cell>
          <cell r="B142" t="str">
            <v>0336</v>
          </cell>
          <cell r="C142" t="str">
            <v>S5-0336</v>
          </cell>
          <cell r="D142" t="str">
            <v>VOÕ THÒ KIM LIEÂN</v>
          </cell>
          <cell r="E142" t="str">
            <v>C. 05</v>
          </cell>
          <cell r="F142" t="str">
            <v>CN</v>
          </cell>
          <cell r="G142" t="str">
            <v>09/07/2013</v>
          </cell>
          <cell r="H142">
            <v>3089625</v>
          </cell>
          <cell r="I142">
            <v>15</v>
          </cell>
          <cell r="J142">
            <v>120</v>
          </cell>
          <cell r="K142">
            <v>594999</v>
          </cell>
          <cell r="N142">
            <v>594999</v>
          </cell>
          <cell r="O142">
            <v>4</v>
          </cell>
          <cell r="P142">
            <v>475327</v>
          </cell>
          <cell r="Q142">
            <v>20</v>
          </cell>
          <cell r="R142">
            <v>42500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X142">
            <v>0</v>
          </cell>
          <cell r="Z142">
            <v>0</v>
          </cell>
          <cell r="AA142">
            <v>5</v>
          </cell>
          <cell r="AB142">
            <v>594159</v>
          </cell>
          <cell r="AC142">
            <v>14</v>
          </cell>
          <cell r="AD142">
            <v>300000</v>
          </cell>
          <cell r="AF142">
            <v>31250</v>
          </cell>
          <cell r="AG142">
            <v>125000</v>
          </cell>
          <cell r="AH142">
            <v>22281</v>
          </cell>
          <cell r="AI142">
            <v>1175458</v>
          </cell>
          <cell r="AJ142">
            <v>0</v>
          </cell>
          <cell r="AK142">
            <v>0</v>
          </cell>
          <cell r="AL142">
            <v>3360974</v>
          </cell>
          <cell r="AM142">
            <v>3360974</v>
          </cell>
          <cell r="AN142">
            <v>0</v>
          </cell>
          <cell r="AO142">
            <v>324411</v>
          </cell>
          <cell r="AQ142">
            <v>0</v>
          </cell>
          <cell r="AS142">
            <v>29900</v>
          </cell>
          <cell r="AT142">
            <v>354311</v>
          </cell>
          <cell r="AU142">
            <v>0</v>
          </cell>
        </row>
        <row r="143">
          <cell r="A143">
            <v>131</v>
          </cell>
          <cell r="B143" t="str">
            <v>0408</v>
          </cell>
          <cell r="C143" t="str">
            <v>S5-0408</v>
          </cell>
          <cell r="D143" t="str">
            <v>TRAÀN KIM PHUÏNG</v>
          </cell>
          <cell r="E143" t="str">
            <v>C. 05</v>
          </cell>
          <cell r="F143" t="str">
            <v>CN</v>
          </cell>
          <cell r="G143" t="str">
            <v>01/03/2014</v>
          </cell>
          <cell r="H143">
            <v>3089625</v>
          </cell>
          <cell r="I143">
            <v>14</v>
          </cell>
          <cell r="J143">
            <v>112</v>
          </cell>
          <cell r="K143">
            <v>1090955</v>
          </cell>
          <cell r="N143">
            <v>1090955</v>
          </cell>
          <cell r="O143">
            <v>4</v>
          </cell>
          <cell r="P143">
            <v>475327</v>
          </cell>
          <cell r="Q143">
            <v>18</v>
          </cell>
          <cell r="R143">
            <v>75528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X143">
            <v>0</v>
          </cell>
          <cell r="Z143">
            <v>0</v>
          </cell>
          <cell r="AA143">
            <v>5</v>
          </cell>
          <cell r="AB143">
            <v>594159</v>
          </cell>
          <cell r="AC143">
            <v>7</v>
          </cell>
          <cell r="AD143">
            <v>120000</v>
          </cell>
          <cell r="AF143">
            <v>0</v>
          </cell>
          <cell r="AG143">
            <v>116667</v>
          </cell>
          <cell r="AH143">
            <v>22281</v>
          </cell>
          <cell r="AI143">
            <v>563714</v>
          </cell>
          <cell r="AJ143">
            <v>0</v>
          </cell>
          <cell r="AK143">
            <v>0</v>
          </cell>
          <cell r="AL143">
            <v>3058631</v>
          </cell>
          <cell r="AM143">
            <v>3058631</v>
          </cell>
          <cell r="AN143">
            <v>0</v>
          </cell>
          <cell r="AO143">
            <v>324411</v>
          </cell>
          <cell r="AQ143">
            <v>0</v>
          </cell>
          <cell r="AS143">
            <v>0</v>
          </cell>
          <cell r="AT143">
            <v>324411</v>
          </cell>
          <cell r="AU143">
            <v>0</v>
          </cell>
        </row>
        <row r="144">
          <cell r="A144">
            <v>132</v>
          </cell>
          <cell r="B144" t="str">
            <v>0452</v>
          </cell>
          <cell r="C144" t="str">
            <v>S5-0452</v>
          </cell>
          <cell r="D144" t="str">
            <v>TRAÀN THÒ HOÀNG QUAÂN</v>
          </cell>
          <cell r="E144" t="str">
            <v>C. 05</v>
          </cell>
          <cell r="F144" t="str">
            <v>CN</v>
          </cell>
          <cell r="G144" t="str">
            <v>17/03/2014</v>
          </cell>
          <cell r="H144">
            <v>3089625</v>
          </cell>
          <cell r="I144">
            <v>14.5</v>
          </cell>
          <cell r="J144">
            <v>116</v>
          </cell>
          <cell r="K144">
            <v>959063</v>
          </cell>
          <cell r="N144">
            <v>959063</v>
          </cell>
          <cell r="O144">
            <v>4</v>
          </cell>
          <cell r="P144">
            <v>475327</v>
          </cell>
          <cell r="Q144">
            <v>11</v>
          </cell>
          <cell r="R144">
            <v>41534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X144">
            <v>0</v>
          </cell>
          <cell r="Z144">
            <v>0</v>
          </cell>
          <cell r="AA144">
            <v>5</v>
          </cell>
          <cell r="AB144">
            <v>594159</v>
          </cell>
          <cell r="AC144">
            <v>14</v>
          </cell>
          <cell r="AD144">
            <v>300000</v>
          </cell>
          <cell r="AF144">
            <v>0</v>
          </cell>
          <cell r="AG144">
            <v>120833</v>
          </cell>
          <cell r="AH144">
            <v>22281</v>
          </cell>
          <cell r="AI144">
            <v>754702</v>
          </cell>
          <cell r="AJ144">
            <v>0</v>
          </cell>
          <cell r="AK144">
            <v>0</v>
          </cell>
          <cell r="AL144">
            <v>3267899</v>
          </cell>
          <cell r="AM144">
            <v>3267899</v>
          </cell>
          <cell r="AN144">
            <v>0</v>
          </cell>
          <cell r="AO144">
            <v>324411</v>
          </cell>
          <cell r="AQ144">
            <v>0</v>
          </cell>
          <cell r="AS144">
            <v>28903</v>
          </cell>
          <cell r="AT144">
            <v>353314</v>
          </cell>
          <cell r="AU144">
            <v>0</v>
          </cell>
        </row>
        <row r="145">
          <cell r="A145">
            <v>133</v>
          </cell>
          <cell r="B145" t="str">
            <v>0478</v>
          </cell>
          <cell r="C145" t="str">
            <v>S5-0478</v>
          </cell>
          <cell r="D145" t="str">
            <v>NGUYEÃN THÒ TUYEÁT NHUNG</v>
          </cell>
          <cell r="E145" t="str">
            <v>C. 05</v>
          </cell>
          <cell r="F145" t="str">
            <v>CN</v>
          </cell>
          <cell r="G145" t="str">
            <v>25/03/2014</v>
          </cell>
          <cell r="H145">
            <v>3089625</v>
          </cell>
          <cell r="I145">
            <v>14</v>
          </cell>
          <cell r="J145">
            <v>112</v>
          </cell>
          <cell r="K145">
            <v>1111187</v>
          </cell>
          <cell r="N145">
            <v>1111187</v>
          </cell>
          <cell r="O145">
            <v>5</v>
          </cell>
          <cell r="P145">
            <v>594159</v>
          </cell>
          <cell r="Q145">
            <v>14.5</v>
          </cell>
          <cell r="R145">
            <v>63685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X145">
            <v>0</v>
          </cell>
          <cell r="Z145">
            <v>0</v>
          </cell>
          <cell r="AA145">
            <v>5</v>
          </cell>
          <cell r="AB145">
            <v>594159</v>
          </cell>
          <cell r="AC145">
            <v>7</v>
          </cell>
          <cell r="AD145">
            <v>120000</v>
          </cell>
          <cell r="AF145">
            <v>0</v>
          </cell>
          <cell r="AG145">
            <v>116667</v>
          </cell>
          <cell r="AH145">
            <v>22281</v>
          </cell>
          <cell r="AI145">
            <v>543482</v>
          </cell>
          <cell r="AJ145">
            <v>0</v>
          </cell>
          <cell r="AK145">
            <v>0</v>
          </cell>
          <cell r="AL145">
            <v>3165620</v>
          </cell>
          <cell r="AM145">
            <v>3165620</v>
          </cell>
          <cell r="AN145">
            <v>0</v>
          </cell>
          <cell r="AO145">
            <v>324411</v>
          </cell>
          <cell r="AQ145">
            <v>0</v>
          </cell>
          <cell r="AS145">
            <v>27906</v>
          </cell>
          <cell r="AT145">
            <v>352317</v>
          </cell>
          <cell r="AU145">
            <v>0</v>
          </cell>
        </row>
        <row r="146">
          <cell r="A146">
            <v>134</v>
          </cell>
          <cell r="B146" t="str">
            <v>0550</v>
          </cell>
          <cell r="C146" t="str">
            <v>S5-0550</v>
          </cell>
          <cell r="D146" t="str">
            <v>NGUYEÃN THÒ THU NGUYEÄT</v>
          </cell>
          <cell r="E146" t="str">
            <v>C. 05</v>
          </cell>
          <cell r="F146" t="str">
            <v>CN</v>
          </cell>
          <cell r="G146" t="str">
            <v>06/05/2014</v>
          </cell>
          <cell r="H146">
            <v>3089625</v>
          </cell>
          <cell r="I146">
            <v>15</v>
          </cell>
          <cell r="J146">
            <v>120</v>
          </cell>
          <cell r="K146">
            <v>1174630</v>
          </cell>
          <cell r="N146">
            <v>1174630</v>
          </cell>
          <cell r="O146">
            <v>4</v>
          </cell>
          <cell r="P146">
            <v>475327</v>
          </cell>
          <cell r="Q146">
            <v>18</v>
          </cell>
          <cell r="R146">
            <v>76606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X146">
            <v>0</v>
          </cell>
          <cell r="Z146">
            <v>0</v>
          </cell>
          <cell r="AA146">
            <v>5</v>
          </cell>
          <cell r="AB146">
            <v>594159</v>
          </cell>
          <cell r="AC146">
            <v>14</v>
          </cell>
          <cell r="AD146">
            <v>300000</v>
          </cell>
          <cell r="AF146">
            <v>0</v>
          </cell>
          <cell r="AG146">
            <v>125000</v>
          </cell>
          <cell r="AH146">
            <v>22281</v>
          </cell>
          <cell r="AI146">
            <v>598231</v>
          </cell>
          <cell r="AJ146">
            <v>0</v>
          </cell>
          <cell r="AK146">
            <v>0</v>
          </cell>
          <cell r="AL146">
            <v>3366234</v>
          </cell>
          <cell r="AM146">
            <v>3366234</v>
          </cell>
          <cell r="AN146">
            <v>0</v>
          </cell>
          <cell r="AO146">
            <v>324411</v>
          </cell>
          <cell r="AQ146">
            <v>0</v>
          </cell>
          <cell r="AS146">
            <v>0</v>
          </cell>
          <cell r="AT146">
            <v>324411</v>
          </cell>
          <cell r="AU146">
            <v>0</v>
          </cell>
        </row>
        <row r="147">
          <cell r="A147">
            <v>135</v>
          </cell>
          <cell r="B147" t="str">
            <v>0689</v>
          </cell>
          <cell r="C147" t="str">
            <v>S5-0689</v>
          </cell>
          <cell r="D147" t="str">
            <v>NGUYEÃN THÒ THU VAÂN</v>
          </cell>
          <cell r="E147" t="str">
            <v>C. 05</v>
          </cell>
          <cell r="F147" t="str">
            <v>CN</v>
          </cell>
          <cell r="G147" t="str">
            <v>18/07/2014</v>
          </cell>
          <cell r="H147">
            <v>3089625</v>
          </cell>
          <cell r="I147">
            <v>13</v>
          </cell>
          <cell r="J147">
            <v>104</v>
          </cell>
          <cell r="K147">
            <v>1324735</v>
          </cell>
          <cell r="N147">
            <v>1324735</v>
          </cell>
          <cell r="O147">
            <v>5</v>
          </cell>
          <cell r="P147">
            <v>594159</v>
          </cell>
          <cell r="Q147">
            <v>18</v>
          </cell>
          <cell r="R147">
            <v>97726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X147">
            <v>0</v>
          </cell>
          <cell r="Z147">
            <v>0</v>
          </cell>
          <cell r="AA147">
            <v>5</v>
          </cell>
          <cell r="AB147">
            <v>594159</v>
          </cell>
          <cell r="AC147">
            <v>7</v>
          </cell>
          <cell r="AD147">
            <v>120000</v>
          </cell>
          <cell r="AF147">
            <v>0</v>
          </cell>
          <cell r="AG147">
            <v>108333</v>
          </cell>
          <cell r="AH147">
            <v>22281</v>
          </cell>
          <cell r="AI147">
            <v>211745</v>
          </cell>
          <cell r="AJ147">
            <v>0</v>
          </cell>
          <cell r="AK147">
            <v>0</v>
          </cell>
          <cell r="AL147">
            <v>3073138</v>
          </cell>
          <cell r="AM147">
            <v>3073138</v>
          </cell>
          <cell r="AN147">
            <v>0</v>
          </cell>
          <cell r="AO147">
            <v>324411</v>
          </cell>
          <cell r="AQ147">
            <v>0</v>
          </cell>
          <cell r="AS147">
            <v>25913</v>
          </cell>
          <cell r="AT147">
            <v>350324</v>
          </cell>
          <cell r="AU147">
            <v>0</v>
          </cell>
        </row>
        <row r="148">
          <cell r="A148">
            <v>136</v>
          </cell>
          <cell r="B148" t="str">
            <v>0692</v>
          </cell>
          <cell r="C148" t="str">
            <v>S5-0692</v>
          </cell>
          <cell r="D148" t="str">
            <v>TRIEÄU THÒ HOÀNG LOAN</v>
          </cell>
          <cell r="E148" t="str">
            <v>C. 05</v>
          </cell>
          <cell r="F148" t="str">
            <v>CN</v>
          </cell>
          <cell r="G148" t="str">
            <v>18/08/2014</v>
          </cell>
          <cell r="H148">
            <v>3089625</v>
          </cell>
          <cell r="I148">
            <v>10</v>
          </cell>
          <cell r="J148">
            <v>80</v>
          </cell>
          <cell r="K148">
            <v>1338841</v>
          </cell>
          <cell r="N148">
            <v>1332431</v>
          </cell>
          <cell r="O148">
            <v>5</v>
          </cell>
          <cell r="P148">
            <v>594159</v>
          </cell>
          <cell r="Q148">
            <v>10</v>
          </cell>
          <cell r="R148">
            <v>74380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X148">
            <v>0</v>
          </cell>
          <cell r="Z148">
            <v>0</v>
          </cell>
          <cell r="AA148">
            <v>5</v>
          </cell>
          <cell r="AB148">
            <v>594159</v>
          </cell>
          <cell r="AC148">
            <v>7</v>
          </cell>
          <cell r="AD148">
            <v>120000</v>
          </cell>
          <cell r="AF148">
            <v>0</v>
          </cell>
          <cell r="AG148">
            <v>83333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2798462</v>
          </cell>
          <cell r="AM148">
            <v>2798462</v>
          </cell>
          <cell r="AN148">
            <v>0</v>
          </cell>
          <cell r="AO148">
            <v>324411</v>
          </cell>
          <cell r="AQ148">
            <v>0</v>
          </cell>
          <cell r="AS148">
            <v>0</v>
          </cell>
          <cell r="AT148">
            <v>324411</v>
          </cell>
          <cell r="AU148">
            <v>0</v>
          </cell>
        </row>
        <row r="149">
          <cell r="A149">
            <v>137</v>
          </cell>
          <cell r="B149" t="str">
            <v>0717</v>
          </cell>
          <cell r="C149" t="str">
            <v>S5-0717</v>
          </cell>
          <cell r="D149" t="str">
            <v>TRAÀN THÒ KIM NGOÏC</v>
          </cell>
          <cell r="E149" t="str">
            <v>C. 05</v>
          </cell>
          <cell r="F149" t="str">
            <v>CN</v>
          </cell>
          <cell r="G149" t="str">
            <v>18/08/2014</v>
          </cell>
          <cell r="H149">
            <v>3089625</v>
          </cell>
          <cell r="I149">
            <v>15</v>
          </cell>
          <cell r="J149">
            <v>120</v>
          </cell>
          <cell r="K149">
            <v>1122246</v>
          </cell>
          <cell r="N149">
            <v>1122246</v>
          </cell>
          <cell r="O149">
            <v>4</v>
          </cell>
          <cell r="P149">
            <v>475327</v>
          </cell>
          <cell r="Q149">
            <v>18</v>
          </cell>
          <cell r="R149">
            <v>73190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X149">
            <v>0</v>
          </cell>
          <cell r="Z149">
            <v>0</v>
          </cell>
          <cell r="AA149">
            <v>5</v>
          </cell>
          <cell r="AB149">
            <v>594159</v>
          </cell>
          <cell r="AC149">
            <v>14</v>
          </cell>
          <cell r="AD149">
            <v>300000</v>
          </cell>
          <cell r="AF149">
            <v>0</v>
          </cell>
          <cell r="AG149">
            <v>125000</v>
          </cell>
          <cell r="AH149">
            <v>22281</v>
          </cell>
          <cell r="AI149">
            <v>650615</v>
          </cell>
          <cell r="AJ149">
            <v>0</v>
          </cell>
          <cell r="AK149">
            <v>0</v>
          </cell>
          <cell r="AL149">
            <v>3362818</v>
          </cell>
          <cell r="AM149">
            <v>3362818</v>
          </cell>
          <cell r="AN149">
            <v>0</v>
          </cell>
          <cell r="AO149">
            <v>324411</v>
          </cell>
          <cell r="AQ149">
            <v>0</v>
          </cell>
          <cell r="AS149">
            <v>29900</v>
          </cell>
          <cell r="AT149">
            <v>354311</v>
          </cell>
          <cell r="AU149">
            <v>0</v>
          </cell>
        </row>
        <row r="150">
          <cell r="A150">
            <v>138</v>
          </cell>
          <cell r="B150" t="str">
            <v>0743</v>
          </cell>
          <cell r="C150" t="str">
            <v>S5-0743</v>
          </cell>
          <cell r="D150" t="str">
            <v>LEÂ THÒ MYÕ</v>
          </cell>
          <cell r="E150" t="str">
            <v>C. 05</v>
          </cell>
          <cell r="F150" t="str">
            <v>CN</v>
          </cell>
          <cell r="G150" t="str">
            <v>04/09/2014</v>
          </cell>
          <cell r="H150">
            <v>3089625</v>
          </cell>
          <cell r="I150">
            <v>15</v>
          </cell>
          <cell r="J150">
            <v>120</v>
          </cell>
          <cell r="K150">
            <v>1141150</v>
          </cell>
          <cell r="N150">
            <v>1141150</v>
          </cell>
          <cell r="O150">
            <v>4</v>
          </cell>
          <cell r="P150">
            <v>475327</v>
          </cell>
          <cell r="Q150">
            <v>18</v>
          </cell>
          <cell r="R150">
            <v>74423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X150">
            <v>0</v>
          </cell>
          <cell r="Z150">
            <v>0</v>
          </cell>
          <cell r="AA150">
            <v>5</v>
          </cell>
          <cell r="AB150">
            <v>594159</v>
          </cell>
          <cell r="AC150">
            <v>13</v>
          </cell>
          <cell r="AD150">
            <v>280000</v>
          </cell>
          <cell r="AF150">
            <v>0</v>
          </cell>
          <cell r="AG150">
            <v>125000</v>
          </cell>
          <cell r="AH150">
            <v>22281</v>
          </cell>
          <cell r="AI150">
            <v>631711</v>
          </cell>
          <cell r="AJ150">
            <v>0</v>
          </cell>
          <cell r="AK150">
            <v>0</v>
          </cell>
          <cell r="AL150">
            <v>3344051</v>
          </cell>
          <cell r="AM150">
            <v>3344051</v>
          </cell>
          <cell r="AN150">
            <v>0</v>
          </cell>
          <cell r="AO150">
            <v>324411</v>
          </cell>
          <cell r="AQ150">
            <v>0</v>
          </cell>
          <cell r="AS150">
            <v>29900</v>
          </cell>
          <cell r="AT150">
            <v>354311</v>
          </cell>
          <cell r="AU150">
            <v>2989740</v>
          </cell>
        </row>
        <row r="151">
          <cell r="A151">
            <v>139</v>
          </cell>
          <cell r="B151" t="str">
            <v>0087</v>
          </cell>
          <cell r="C151" t="str">
            <v>QC6-0087</v>
          </cell>
          <cell r="D151" t="str">
            <v>NGUYEÃN THÒ THUÛY HAØ-TP</v>
          </cell>
          <cell r="E151" t="str">
            <v>C. 06</v>
          </cell>
          <cell r="F151" t="str">
            <v>CN</v>
          </cell>
          <cell r="G151" t="str">
            <v>01/08/2000</v>
          </cell>
          <cell r="H151">
            <v>3419625</v>
          </cell>
          <cell r="I151">
            <v>15</v>
          </cell>
          <cell r="J151">
            <v>120</v>
          </cell>
          <cell r="K151">
            <v>2908371</v>
          </cell>
          <cell r="N151">
            <v>2884333</v>
          </cell>
          <cell r="O151">
            <v>4</v>
          </cell>
          <cell r="P151">
            <v>526096</v>
          </cell>
          <cell r="Q151">
            <v>9</v>
          </cell>
          <cell r="R151">
            <v>101455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X151">
            <v>0</v>
          </cell>
          <cell r="Z151">
            <v>0</v>
          </cell>
          <cell r="AA151">
            <v>5</v>
          </cell>
          <cell r="AB151">
            <v>657620</v>
          </cell>
          <cell r="AC151">
            <v>14</v>
          </cell>
          <cell r="AD151">
            <v>300000</v>
          </cell>
          <cell r="AF151">
            <v>187500</v>
          </cell>
          <cell r="AG151">
            <v>125000</v>
          </cell>
          <cell r="AH151">
            <v>24661</v>
          </cell>
          <cell r="AI151">
            <v>0</v>
          </cell>
          <cell r="AJ151">
            <v>50000</v>
          </cell>
          <cell r="AK151">
            <v>0</v>
          </cell>
          <cell r="AL151">
            <v>4856665</v>
          </cell>
          <cell r="AM151">
            <v>4856665</v>
          </cell>
          <cell r="AN151">
            <v>0</v>
          </cell>
          <cell r="AO151">
            <v>359061</v>
          </cell>
          <cell r="AQ151">
            <v>0</v>
          </cell>
          <cell r="AS151">
            <v>33093</v>
          </cell>
          <cell r="AT151">
            <v>392154</v>
          </cell>
          <cell r="AU151">
            <v>0</v>
          </cell>
        </row>
        <row r="152">
          <cell r="A152">
            <v>140</v>
          </cell>
          <cell r="B152" t="str">
            <v>0031</v>
          </cell>
          <cell r="C152" t="str">
            <v>S6-0031</v>
          </cell>
          <cell r="D152" t="str">
            <v>NGUYEÃN THÒ DIEÄU NGA</v>
          </cell>
          <cell r="E152" t="str">
            <v>C. 06</v>
          </cell>
          <cell r="F152" t="str">
            <v>CN</v>
          </cell>
          <cell r="G152" t="str">
            <v>01/05/1991</v>
          </cell>
          <cell r="H152">
            <v>4793525</v>
          </cell>
          <cell r="I152">
            <v>15</v>
          </cell>
          <cell r="J152">
            <v>120</v>
          </cell>
          <cell r="K152">
            <v>1952559</v>
          </cell>
          <cell r="N152">
            <v>1928521</v>
          </cell>
          <cell r="O152">
            <v>4</v>
          </cell>
          <cell r="P152">
            <v>737465</v>
          </cell>
          <cell r="Q152">
            <v>15</v>
          </cell>
          <cell r="R152">
            <v>108476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X152">
            <v>0</v>
          </cell>
          <cell r="Z152">
            <v>0</v>
          </cell>
          <cell r="AA152">
            <v>5</v>
          </cell>
          <cell r="AB152">
            <v>921832</v>
          </cell>
          <cell r="AC152">
            <v>14</v>
          </cell>
          <cell r="AD152">
            <v>300000</v>
          </cell>
          <cell r="AF152">
            <v>187500</v>
          </cell>
          <cell r="AG152">
            <v>125000</v>
          </cell>
          <cell r="AH152">
            <v>34569</v>
          </cell>
          <cell r="AI152">
            <v>0</v>
          </cell>
          <cell r="AJ152">
            <v>0</v>
          </cell>
          <cell r="AK152">
            <v>0</v>
          </cell>
          <cell r="AL152">
            <v>4343363</v>
          </cell>
          <cell r="AM152">
            <v>4343363</v>
          </cell>
          <cell r="AN152">
            <v>0</v>
          </cell>
          <cell r="AO152">
            <v>503320</v>
          </cell>
          <cell r="AQ152">
            <v>0</v>
          </cell>
          <cell r="AS152">
            <v>46389</v>
          </cell>
          <cell r="AT152">
            <v>549709</v>
          </cell>
          <cell r="AU152">
            <v>0</v>
          </cell>
        </row>
        <row r="153">
          <cell r="A153">
            <v>141</v>
          </cell>
          <cell r="B153" t="str">
            <v>0046</v>
          </cell>
          <cell r="C153" t="str">
            <v>S6-0046</v>
          </cell>
          <cell r="D153" t="str">
            <v>NGUYEÃN THÒ KIM CÖÔNG</v>
          </cell>
          <cell r="E153" t="str">
            <v>C. 06</v>
          </cell>
          <cell r="F153" t="str">
            <v>CN</v>
          </cell>
          <cell r="G153" t="str">
            <v>01/05/1993</v>
          </cell>
          <cell r="H153">
            <v>4793525</v>
          </cell>
          <cell r="I153">
            <v>14.5</v>
          </cell>
          <cell r="J153">
            <v>116</v>
          </cell>
          <cell r="K153">
            <v>2352344</v>
          </cell>
          <cell r="N153">
            <v>2329107</v>
          </cell>
          <cell r="O153">
            <v>4</v>
          </cell>
          <cell r="P153">
            <v>737465</v>
          </cell>
          <cell r="Q153">
            <v>16</v>
          </cell>
          <cell r="R153">
            <v>142566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X153">
            <v>0</v>
          </cell>
          <cell r="Z153">
            <v>0</v>
          </cell>
          <cell r="AA153">
            <v>5</v>
          </cell>
          <cell r="AB153">
            <v>921832</v>
          </cell>
          <cell r="AC153">
            <v>14</v>
          </cell>
          <cell r="AD153">
            <v>300000</v>
          </cell>
          <cell r="AF153">
            <v>181250</v>
          </cell>
          <cell r="AG153">
            <v>120833</v>
          </cell>
          <cell r="AH153">
            <v>34569</v>
          </cell>
          <cell r="AI153">
            <v>0</v>
          </cell>
          <cell r="AJ153">
            <v>0</v>
          </cell>
          <cell r="AK153">
            <v>0</v>
          </cell>
          <cell r="AL153">
            <v>4767622</v>
          </cell>
          <cell r="AM153">
            <v>4767622</v>
          </cell>
          <cell r="AN153">
            <v>0</v>
          </cell>
          <cell r="AO153">
            <v>503320</v>
          </cell>
          <cell r="AQ153">
            <v>0</v>
          </cell>
          <cell r="AS153">
            <v>44843</v>
          </cell>
          <cell r="AT153">
            <v>548163</v>
          </cell>
          <cell r="AU153">
            <v>0</v>
          </cell>
        </row>
        <row r="154">
          <cell r="A154">
            <v>142</v>
          </cell>
          <cell r="B154" t="str">
            <v>0081</v>
          </cell>
          <cell r="C154" t="str">
            <v>S6-0081</v>
          </cell>
          <cell r="D154" t="str">
            <v>NGUYEÃN THÒ TOÁ QUYEÂN</v>
          </cell>
          <cell r="E154" t="str">
            <v>C. 06</v>
          </cell>
          <cell r="F154" t="str">
            <v>CN</v>
          </cell>
          <cell r="G154" t="str">
            <v>01/10/1999</v>
          </cell>
          <cell r="H154">
            <v>3244125</v>
          </cell>
          <cell r="I154">
            <v>14.5</v>
          </cell>
          <cell r="J154">
            <v>116</v>
          </cell>
          <cell r="K154">
            <v>1682526</v>
          </cell>
          <cell r="N154">
            <v>1682526</v>
          </cell>
          <cell r="O154">
            <v>4.5</v>
          </cell>
          <cell r="P154">
            <v>561483</v>
          </cell>
          <cell r="Q154">
            <v>15</v>
          </cell>
          <cell r="R154">
            <v>96328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X154">
            <v>0</v>
          </cell>
          <cell r="Z154">
            <v>0</v>
          </cell>
          <cell r="AA154">
            <v>5</v>
          </cell>
          <cell r="AB154">
            <v>623870</v>
          </cell>
          <cell r="AC154">
            <v>14</v>
          </cell>
          <cell r="AD154">
            <v>300000</v>
          </cell>
          <cell r="AF154">
            <v>181250</v>
          </cell>
          <cell r="AG154">
            <v>120833</v>
          </cell>
          <cell r="AH154">
            <v>23395</v>
          </cell>
          <cell r="AI154">
            <v>17297</v>
          </cell>
          <cell r="AJ154">
            <v>0</v>
          </cell>
          <cell r="AK154">
            <v>0</v>
          </cell>
          <cell r="AL154">
            <v>3606982</v>
          </cell>
          <cell r="AM154">
            <v>3606982</v>
          </cell>
          <cell r="AN154">
            <v>0</v>
          </cell>
          <cell r="AO154">
            <v>340633</v>
          </cell>
          <cell r="AQ154">
            <v>0</v>
          </cell>
          <cell r="AS154">
            <v>30348</v>
          </cell>
          <cell r="AT154">
            <v>370981</v>
          </cell>
          <cell r="AU154">
            <v>0</v>
          </cell>
        </row>
        <row r="155">
          <cell r="A155">
            <v>143</v>
          </cell>
          <cell r="B155" t="str">
            <v>0096</v>
          </cell>
          <cell r="C155" t="str">
            <v>S6-0096</v>
          </cell>
          <cell r="D155" t="str">
            <v>NGUYEÃN THÒ NAÊM</v>
          </cell>
          <cell r="E155" t="str">
            <v>C. 06</v>
          </cell>
          <cell r="F155" t="str">
            <v>CN</v>
          </cell>
          <cell r="G155" t="str">
            <v>01/03/2002</v>
          </cell>
          <cell r="H155">
            <v>3244125</v>
          </cell>
          <cell r="I155">
            <v>15</v>
          </cell>
          <cell r="J155">
            <v>120</v>
          </cell>
          <cell r="K155">
            <v>3114628</v>
          </cell>
          <cell r="N155">
            <v>3090590</v>
          </cell>
          <cell r="O155">
            <v>4</v>
          </cell>
          <cell r="P155">
            <v>499096</v>
          </cell>
          <cell r="Q155">
            <v>15</v>
          </cell>
          <cell r="R155">
            <v>173035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X155">
            <v>0</v>
          </cell>
          <cell r="Z155">
            <v>0</v>
          </cell>
          <cell r="AA155">
            <v>5</v>
          </cell>
          <cell r="AB155">
            <v>623870</v>
          </cell>
          <cell r="AC155">
            <v>13</v>
          </cell>
          <cell r="AD155">
            <v>280000</v>
          </cell>
          <cell r="AF155">
            <v>187500</v>
          </cell>
          <cell r="AG155">
            <v>125000</v>
          </cell>
          <cell r="AH155">
            <v>23395</v>
          </cell>
          <cell r="AI155">
            <v>0</v>
          </cell>
          <cell r="AJ155">
            <v>0</v>
          </cell>
          <cell r="AK155">
            <v>0</v>
          </cell>
          <cell r="AL155">
            <v>5002486</v>
          </cell>
          <cell r="AM155">
            <v>5002486</v>
          </cell>
          <cell r="AN155">
            <v>0</v>
          </cell>
          <cell r="AO155">
            <v>340633</v>
          </cell>
          <cell r="AQ155">
            <v>0</v>
          </cell>
          <cell r="AS155">
            <v>31395</v>
          </cell>
          <cell r="AT155">
            <v>372028</v>
          </cell>
          <cell r="AU155">
            <v>0</v>
          </cell>
        </row>
        <row r="156">
          <cell r="A156">
            <v>144</v>
          </cell>
          <cell r="B156" t="str">
            <v>0097</v>
          </cell>
          <cell r="C156" t="str">
            <v>S6-0097</v>
          </cell>
          <cell r="D156" t="str">
            <v>ÑOAØN THÒ PHÖÔNG THAÛO</v>
          </cell>
          <cell r="E156" t="str">
            <v>C. 06</v>
          </cell>
          <cell r="F156" t="str">
            <v>CN</v>
          </cell>
          <cell r="G156" t="str">
            <v>01/03/2002</v>
          </cell>
          <cell r="H156">
            <v>3244125</v>
          </cell>
          <cell r="I156">
            <v>15</v>
          </cell>
          <cell r="J156">
            <v>120</v>
          </cell>
          <cell r="K156">
            <v>2068217</v>
          </cell>
          <cell r="N156">
            <v>2044179</v>
          </cell>
          <cell r="O156">
            <v>4</v>
          </cell>
          <cell r="P156">
            <v>499096</v>
          </cell>
          <cell r="Q156">
            <v>15</v>
          </cell>
          <cell r="R156">
            <v>114901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X156">
            <v>0</v>
          </cell>
          <cell r="Z156">
            <v>0</v>
          </cell>
          <cell r="AA156">
            <v>5</v>
          </cell>
          <cell r="AB156">
            <v>623870</v>
          </cell>
          <cell r="AC156">
            <v>14</v>
          </cell>
          <cell r="AD156">
            <v>300000</v>
          </cell>
          <cell r="AF156">
            <v>187500</v>
          </cell>
          <cell r="AG156">
            <v>125000</v>
          </cell>
          <cell r="AH156">
            <v>23395</v>
          </cell>
          <cell r="AI156">
            <v>0</v>
          </cell>
          <cell r="AJ156">
            <v>0</v>
          </cell>
          <cell r="AK156">
            <v>0</v>
          </cell>
          <cell r="AL156">
            <v>3917941</v>
          </cell>
          <cell r="AM156">
            <v>3917941</v>
          </cell>
          <cell r="AN156">
            <v>0</v>
          </cell>
          <cell r="AO156">
            <v>340633</v>
          </cell>
          <cell r="AQ156">
            <v>0</v>
          </cell>
          <cell r="AS156">
            <v>31395</v>
          </cell>
          <cell r="AT156">
            <v>372028</v>
          </cell>
          <cell r="AU156">
            <v>0</v>
          </cell>
        </row>
        <row r="157">
          <cell r="A157">
            <v>145</v>
          </cell>
          <cell r="B157" t="str">
            <v>0101</v>
          </cell>
          <cell r="C157" t="str">
            <v>S6-0101</v>
          </cell>
          <cell r="D157" t="str">
            <v>LEÂ THÒ PHÖÔNG THAÛO</v>
          </cell>
          <cell r="E157" t="str">
            <v>C. 06</v>
          </cell>
          <cell r="F157" t="str">
            <v>CN</v>
          </cell>
          <cell r="G157" t="str">
            <v>01/09/2002</v>
          </cell>
          <cell r="H157">
            <v>3244125</v>
          </cell>
          <cell r="I157">
            <v>15</v>
          </cell>
          <cell r="J157">
            <v>120</v>
          </cell>
          <cell r="K157">
            <v>1284863</v>
          </cell>
          <cell r="N157">
            <v>1284863</v>
          </cell>
          <cell r="O157">
            <v>4</v>
          </cell>
          <cell r="P157">
            <v>499096</v>
          </cell>
          <cell r="Q157">
            <v>15</v>
          </cell>
          <cell r="R157">
            <v>71381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X157">
            <v>0</v>
          </cell>
          <cell r="Z157">
            <v>0</v>
          </cell>
          <cell r="AA157">
            <v>5</v>
          </cell>
          <cell r="AB157">
            <v>623870</v>
          </cell>
          <cell r="AC157">
            <v>14</v>
          </cell>
          <cell r="AD157">
            <v>300000</v>
          </cell>
          <cell r="AF157">
            <v>187500</v>
          </cell>
          <cell r="AG157">
            <v>125000</v>
          </cell>
          <cell r="AH157">
            <v>23395</v>
          </cell>
          <cell r="AI157">
            <v>473575</v>
          </cell>
          <cell r="AJ157">
            <v>50000</v>
          </cell>
          <cell r="AK157">
            <v>0</v>
          </cell>
          <cell r="AL157">
            <v>3638680</v>
          </cell>
          <cell r="AM157">
            <v>3638680</v>
          </cell>
          <cell r="AN157">
            <v>0</v>
          </cell>
          <cell r="AO157">
            <v>340633</v>
          </cell>
          <cell r="AQ157">
            <v>0</v>
          </cell>
          <cell r="AS157">
            <v>31395</v>
          </cell>
          <cell r="AT157">
            <v>372028</v>
          </cell>
          <cell r="AU157">
            <v>0</v>
          </cell>
        </row>
        <row r="158">
          <cell r="A158">
            <v>146</v>
          </cell>
          <cell r="B158" t="str">
            <v>0113</v>
          </cell>
          <cell r="C158" t="str">
            <v>S6-0113</v>
          </cell>
          <cell r="D158" t="str">
            <v>TRÖÔNG NGOÏC AÙNH</v>
          </cell>
          <cell r="E158" t="str">
            <v>C. 06</v>
          </cell>
          <cell r="F158" t="str">
            <v>CN</v>
          </cell>
          <cell r="G158" t="str">
            <v>01/07/2003</v>
          </cell>
          <cell r="H158">
            <v>3244125</v>
          </cell>
          <cell r="I158">
            <v>15</v>
          </cell>
          <cell r="J158">
            <v>120</v>
          </cell>
          <cell r="K158">
            <v>2032064</v>
          </cell>
          <cell r="N158">
            <v>2008026</v>
          </cell>
          <cell r="O158">
            <v>4</v>
          </cell>
          <cell r="P158">
            <v>499096</v>
          </cell>
          <cell r="Q158">
            <v>16</v>
          </cell>
          <cell r="R158">
            <v>119533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X158">
            <v>0</v>
          </cell>
          <cell r="Z158">
            <v>0</v>
          </cell>
          <cell r="AA158">
            <v>5</v>
          </cell>
          <cell r="AB158">
            <v>623870</v>
          </cell>
          <cell r="AC158">
            <v>14</v>
          </cell>
          <cell r="AD158">
            <v>300000</v>
          </cell>
          <cell r="AF158">
            <v>187500</v>
          </cell>
          <cell r="AG158">
            <v>125000</v>
          </cell>
          <cell r="AH158">
            <v>23395</v>
          </cell>
          <cell r="AI158">
            <v>0</v>
          </cell>
          <cell r="AJ158">
            <v>0</v>
          </cell>
          <cell r="AK158">
            <v>0</v>
          </cell>
          <cell r="AL158">
            <v>3886420</v>
          </cell>
          <cell r="AM158">
            <v>3886420</v>
          </cell>
          <cell r="AN158">
            <v>0</v>
          </cell>
          <cell r="AO158">
            <v>340633</v>
          </cell>
          <cell r="AQ158">
            <v>0</v>
          </cell>
          <cell r="AS158">
            <v>31395</v>
          </cell>
          <cell r="AT158">
            <v>372028</v>
          </cell>
          <cell r="AU158">
            <v>0</v>
          </cell>
        </row>
        <row r="159">
          <cell r="A159">
            <v>147</v>
          </cell>
          <cell r="B159" t="str">
            <v>0164</v>
          </cell>
          <cell r="C159" t="str">
            <v>S6-0164</v>
          </cell>
          <cell r="D159" t="str">
            <v>NGUYEÃN THÒ BAÛO TRAÂN</v>
          </cell>
          <cell r="E159" t="str">
            <v>C. 06</v>
          </cell>
          <cell r="F159" t="str">
            <v>CN</v>
          </cell>
          <cell r="G159" t="str">
            <v>01/02/2009</v>
          </cell>
          <cell r="H159">
            <v>3089625</v>
          </cell>
          <cell r="I159">
            <v>15</v>
          </cell>
          <cell r="J159">
            <v>120</v>
          </cell>
          <cell r="K159">
            <v>2188654</v>
          </cell>
          <cell r="N159">
            <v>2164616</v>
          </cell>
          <cell r="O159">
            <v>4</v>
          </cell>
          <cell r="P159">
            <v>475327</v>
          </cell>
          <cell r="Q159">
            <v>15</v>
          </cell>
          <cell r="R159">
            <v>121592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X159">
            <v>0</v>
          </cell>
          <cell r="Z159">
            <v>0</v>
          </cell>
          <cell r="AA159">
            <v>5</v>
          </cell>
          <cell r="AB159">
            <v>594159</v>
          </cell>
          <cell r="AC159">
            <v>14</v>
          </cell>
          <cell r="AD159">
            <v>300000</v>
          </cell>
          <cell r="AF159">
            <v>187500</v>
          </cell>
          <cell r="AG159">
            <v>125000</v>
          </cell>
          <cell r="AH159">
            <v>22281</v>
          </cell>
          <cell r="AI159">
            <v>0</v>
          </cell>
          <cell r="AJ159">
            <v>0</v>
          </cell>
          <cell r="AK159">
            <v>0</v>
          </cell>
          <cell r="AL159">
            <v>3990475</v>
          </cell>
          <cell r="AM159">
            <v>3990475</v>
          </cell>
          <cell r="AN159">
            <v>0</v>
          </cell>
          <cell r="AO159">
            <v>324411</v>
          </cell>
          <cell r="AQ159">
            <v>0</v>
          </cell>
          <cell r="AS159">
            <v>29900</v>
          </cell>
          <cell r="AT159">
            <v>354311</v>
          </cell>
          <cell r="AU159">
            <v>0</v>
          </cell>
        </row>
        <row r="160">
          <cell r="A160">
            <v>148</v>
          </cell>
          <cell r="B160" t="str">
            <v>0189</v>
          </cell>
          <cell r="C160" t="str">
            <v>S6-0189</v>
          </cell>
          <cell r="D160" t="str">
            <v>TRAÀN THÒ NÔÛ</v>
          </cell>
          <cell r="E160" t="str">
            <v>C. 06</v>
          </cell>
          <cell r="F160" t="str">
            <v>CN</v>
          </cell>
          <cell r="G160" t="str">
            <v>10/01/2011</v>
          </cell>
          <cell r="H160">
            <v>3089625</v>
          </cell>
          <cell r="I160">
            <v>15</v>
          </cell>
          <cell r="J160">
            <v>120</v>
          </cell>
          <cell r="K160">
            <v>1347903</v>
          </cell>
          <cell r="N160">
            <v>1347903</v>
          </cell>
          <cell r="O160">
            <v>4</v>
          </cell>
          <cell r="P160">
            <v>475327</v>
          </cell>
          <cell r="Q160">
            <v>15</v>
          </cell>
          <cell r="R160">
            <v>74884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X160">
            <v>0</v>
          </cell>
          <cell r="Z160">
            <v>0</v>
          </cell>
          <cell r="AA160">
            <v>5</v>
          </cell>
          <cell r="AB160">
            <v>594159</v>
          </cell>
          <cell r="AC160">
            <v>14</v>
          </cell>
          <cell r="AD160">
            <v>300000</v>
          </cell>
          <cell r="AF160">
            <v>125000</v>
          </cell>
          <cell r="AG160">
            <v>125000</v>
          </cell>
          <cell r="AH160">
            <v>22281</v>
          </cell>
          <cell r="AI160">
            <v>415343</v>
          </cell>
          <cell r="AJ160">
            <v>0</v>
          </cell>
          <cell r="AK160">
            <v>0</v>
          </cell>
          <cell r="AL160">
            <v>3479897</v>
          </cell>
          <cell r="AM160">
            <v>3479897</v>
          </cell>
          <cell r="AN160">
            <v>0</v>
          </cell>
          <cell r="AO160">
            <v>324411</v>
          </cell>
          <cell r="AQ160">
            <v>0</v>
          </cell>
          <cell r="AS160">
            <v>29900</v>
          </cell>
          <cell r="AT160">
            <v>354311</v>
          </cell>
          <cell r="AU160">
            <v>0</v>
          </cell>
        </row>
        <row r="161">
          <cell r="A161">
            <v>149</v>
          </cell>
          <cell r="B161" t="str">
            <v>0314</v>
          </cell>
          <cell r="C161" t="str">
            <v>S6-0314</v>
          </cell>
          <cell r="D161" t="str">
            <v>NGUYEÃN THÒ XÖÙNG</v>
          </cell>
          <cell r="E161" t="str">
            <v>C. 06</v>
          </cell>
          <cell r="F161" t="str">
            <v>CN</v>
          </cell>
          <cell r="G161" t="str">
            <v>13/05/2013</v>
          </cell>
          <cell r="H161">
            <v>3089625</v>
          </cell>
          <cell r="I161">
            <v>15</v>
          </cell>
          <cell r="J161">
            <v>120</v>
          </cell>
          <cell r="K161">
            <v>1422718</v>
          </cell>
          <cell r="N161">
            <v>1422718</v>
          </cell>
          <cell r="O161">
            <v>4</v>
          </cell>
          <cell r="P161">
            <v>475327</v>
          </cell>
          <cell r="Q161">
            <v>15</v>
          </cell>
          <cell r="R161">
            <v>79040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X161">
            <v>0</v>
          </cell>
          <cell r="Z161">
            <v>0</v>
          </cell>
          <cell r="AA161">
            <v>5</v>
          </cell>
          <cell r="AB161">
            <v>594159</v>
          </cell>
          <cell r="AC161">
            <v>14</v>
          </cell>
          <cell r="AD161">
            <v>300000</v>
          </cell>
          <cell r="AF161">
            <v>31250</v>
          </cell>
          <cell r="AG161">
            <v>125000</v>
          </cell>
          <cell r="AH161">
            <v>22281</v>
          </cell>
          <cell r="AI161">
            <v>347739</v>
          </cell>
          <cell r="AJ161">
            <v>0</v>
          </cell>
          <cell r="AK161">
            <v>0</v>
          </cell>
          <cell r="AL161">
            <v>3397514</v>
          </cell>
          <cell r="AM161">
            <v>3397514</v>
          </cell>
          <cell r="AN161">
            <v>0</v>
          </cell>
          <cell r="AO161">
            <v>324411</v>
          </cell>
          <cell r="AQ161">
            <v>0</v>
          </cell>
          <cell r="AS161">
            <v>29900</v>
          </cell>
          <cell r="AT161">
            <v>354311</v>
          </cell>
          <cell r="AU161">
            <v>0</v>
          </cell>
        </row>
        <row r="162">
          <cell r="A162">
            <v>150</v>
          </cell>
          <cell r="B162" t="str">
            <v>0318</v>
          </cell>
          <cell r="C162" t="str">
            <v>S6-0318</v>
          </cell>
          <cell r="D162" t="str">
            <v>NGOÂ THÒ TUYEÁT NHUNG</v>
          </cell>
          <cell r="E162" t="str">
            <v>C. 06</v>
          </cell>
          <cell r="F162" t="str">
            <v>CN</v>
          </cell>
          <cell r="G162" t="str">
            <v>03/06/2013</v>
          </cell>
          <cell r="H162">
            <v>3089625</v>
          </cell>
          <cell r="I162">
            <v>15</v>
          </cell>
          <cell r="J162">
            <v>120</v>
          </cell>
          <cell r="K162">
            <v>1360781</v>
          </cell>
          <cell r="N162">
            <v>1360781</v>
          </cell>
          <cell r="O162">
            <v>4</v>
          </cell>
          <cell r="P162">
            <v>475327</v>
          </cell>
          <cell r="Q162">
            <v>15</v>
          </cell>
          <cell r="R162">
            <v>75599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X162">
            <v>0</v>
          </cell>
          <cell r="Z162">
            <v>0</v>
          </cell>
          <cell r="AA162">
            <v>5</v>
          </cell>
          <cell r="AB162">
            <v>594159</v>
          </cell>
          <cell r="AC162">
            <v>14</v>
          </cell>
          <cell r="AD162">
            <v>300000</v>
          </cell>
          <cell r="AF162">
            <v>31250</v>
          </cell>
          <cell r="AG162">
            <v>125000</v>
          </cell>
          <cell r="AH162">
            <v>22281</v>
          </cell>
          <cell r="AI162">
            <v>409676</v>
          </cell>
          <cell r="AJ162">
            <v>0</v>
          </cell>
          <cell r="AK162">
            <v>0</v>
          </cell>
          <cell r="AL162">
            <v>3394073</v>
          </cell>
          <cell r="AM162">
            <v>3394073</v>
          </cell>
          <cell r="AN162">
            <v>0</v>
          </cell>
          <cell r="AO162">
            <v>324411</v>
          </cell>
          <cell r="AQ162">
            <v>0</v>
          </cell>
          <cell r="AS162">
            <v>29900</v>
          </cell>
          <cell r="AT162">
            <v>354311</v>
          </cell>
          <cell r="AU162">
            <v>0</v>
          </cell>
        </row>
        <row r="163">
          <cell r="A163">
            <v>151</v>
          </cell>
          <cell r="B163" t="str">
            <v>0372</v>
          </cell>
          <cell r="C163" t="str">
            <v>S6-0372</v>
          </cell>
          <cell r="D163" t="str">
            <v>VOÕ NGOÏC DIEÃM</v>
          </cell>
          <cell r="E163" t="str">
            <v>C. 06</v>
          </cell>
          <cell r="F163" t="str">
            <v>CN</v>
          </cell>
          <cell r="G163" t="str">
            <v>11/02/2014</v>
          </cell>
          <cell r="H163">
            <v>3089625</v>
          </cell>
          <cell r="I163">
            <v>15</v>
          </cell>
          <cell r="J163">
            <v>120</v>
          </cell>
          <cell r="K163">
            <v>1742479</v>
          </cell>
          <cell r="N163">
            <v>1742479</v>
          </cell>
          <cell r="O163">
            <v>4</v>
          </cell>
          <cell r="P163">
            <v>475327</v>
          </cell>
          <cell r="Q163">
            <v>15</v>
          </cell>
          <cell r="R163">
            <v>96804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X163">
            <v>0</v>
          </cell>
          <cell r="Z163">
            <v>0</v>
          </cell>
          <cell r="AA163">
            <v>5</v>
          </cell>
          <cell r="AB163">
            <v>594159</v>
          </cell>
          <cell r="AC163">
            <v>14</v>
          </cell>
          <cell r="AD163">
            <v>300000</v>
          </cell>
          <cell r="AF163">
            <v>0</v>
          </cell>
          <cell r="AG163">
            <v>125000</v>
          </cell>
          <cell r="AH163">
            <v>22281</v>
          </cell>
          <cell r="AI163">
            <v>30382</v>
          </cell>
          <cell r="AJ163">
            <v>0</v>
          </cell>
          <cell r="AK163">
            <v>0</v>
          </cell>
          <cell r="AL163">
            <v>3386432</v>
          </cell>
          <cell r="AM163">
            <v>3386432</v>
          </cell>
          <cell r="AN163">
            <v>0</v>
          </cell>
          <cell r="AO163">
            <v>324411</v>
          </cell>
          <cell r="AQ163">
            <v>0</v>
          </cell>
          <cell r="AS163">
            <v>0</v>
          </cell>
          <cell r="AT163">
            <v>324411</v>
          </cell>
          <cell r="AU163">
            <v>0</v>
          </cell>
        </row>
        <row r="164">
          <cell r="A164">
            <v>152</v>
          </cell>
          <cell r="B164" t="str">
            <v>0373</v>
          </cell>
          <cell r="C164" t="str">
            <v>S6-0373</v>
          </cell>
          <cell r="D164" t="str">
            <v>TRAÀN THÒ NGOÏC QUYEÀN</v>
          </cell>
          <cell r="E164" t="str">
            <v>C. 06</v>
          </cell>
          <cell r="F164" t="str">
            <v>CN</v>
          </cell>
          <cell r="G164" t="str">
            <v>11/02/2014</v>
          </cell>
          <cell r="H164">
            <v>3089625</v>
          </cell>
          <cell r="I164">
            <v>15</v>
          </cell>
          <cell r="J164">
            <v>120</v>
          </cell>
          <cell r="K164">
            <v>1153316</v>
          </cell>
          <cell r="N164">
            <v>1153316</v>
          </cell>
          <cell r="O164">
            <v>4</v>
          </cell>
          <cell r="P164">
            <v>475327</v>
          </cell>
          <cell r="Q164">
            <v>9</v>
          </cell>
          <cell r="R164">
            <v>40232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X164">
            <v>0</v>
          </cell>
          <cell r="Z164">
            <v>0</v>
          </cell>
          <cell r="AA164">
            <v>5</v>
          </cell>
          <cell r="AB164">
            <v>594159</v>
          </cell>
          <cell r="AC164">
            <v>14</v>
          </cell>
          <cell r="AD164">
            <v>300000</v>
          </cell>
          <cell r="AF164">
            <v>0</v>
          </cell>
          <cell r="AG164">
            <v>125000</v>
          </cell>
          <cell r="AH164">
            <v>22281</v>
          </cell>
          <cell r="AI164">
            <v>619545</v>
          </cell>
          <cell r="AJ164">
            <v>0</v>
          </cell>
          <cell r="AK164">
            <v>0</v>
          </cell>
          <cell r="AL164">
            <v>3329860</v>
          </cell>
          <cell r="AM164">
            <v>3329860</v>
          </cell>
          <cell r="AN164">
            <v>0</v>
          </cell>
          <cell r="AO164">
            <v>324411</v>
          </cell>
          <cell r="AQ164">
            <v>0</v>
          </cell>
          <cell r="AS164">
            <v>0</v>
          </cell>
          <cell r="AT164">
            <v>324411</v>
          </cell>
          <cell r="AU164">
            <v>0</v>
          </cell>
        </row>
        <row r="165">
          <cell r="A165">
            <v>153</v>
          </cell>
          <cell r="B165" t="str">
            <v>0374</v>
          </cell>
          <cell r="C165" t="str">
            <v>S6-0374</v>
          </cell>
          <cell r="D165" t="str">
            <v>NGUYEÃN THÒ NGOÏC DUYEÂN</v>
          </cell>
          <cell r="E165" t="str">
            <v>C. 06</v>
          </cell>
          <cell r="F165" t="str">
            <v>CN</v>
          </cell>
          <cell r="G165" t="str">
            <v>11/02/2014</v>
          </cell>
          <cell r="H165">
            <v>3089625</v>
          </cell>
          <cell r="I165">
            <v>15</v>
          </cell>
          <cell r="J165">
            <v>120</v>
          </cell>
          <cell r="K165">
            <v>1124959</v>
          </cell>
          <cell r="N165">
            <v>1124959</v>
          </cell>
          <cell r="O165">
            <v>4</v>
          </cell>
          <cell r="P165">
            <v>475327</v>
          </cell>
          <cell r="Q165">
            <v>15</v>
          </cell>
          <cell r="R165">
            <v>62498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X165">
            <v>0</v>
          </cell>
          <cell r="Z165">
            <v>0</v>
          </cell>
          <cell r="AA165">
            <v>5</v>
          </cell>
          <cell r="AB165">
            <v>594159</v>
          </cell>
          <cell r="AC165">
            <v>14</v>
          </cell>
          <cell r="AD165">
            <v>300000</v>
          </cell>
          <cell r="AF165">
            <v>0</v>
          </cell>
          <cell r="AG165">
            <v>125000</v>
          </cell>
          <cell r="AH165">
            <v>22281</v>
          </cell>
          <cell r="AI165">
            <v>647902</v>
          </cell>
          <cell r="AJ165">
            <v>50000</v>
          </cell>
          <cell r="AK165">
            <v>0</v>
          </cell>
          <cell r="AL165">
            <v>3402126</v>
          </cell>
          <cell r="AM165">
            <v>3402126</v>
          </cell>
          <cell r="AN165">
            <v>0</v>
          </cell>
          <cell r="AO165">
            <v>324411</v>
          </cell>
          <cell r="AQ165">
            <v>0</v>
          </cell>
          <cell r="AS165">
            <v>0</v>
          </cell>
          <cell r="AT165">
            <v>324411</v>
          </cell>
          <cell r="AU165">
            <v>0</v>
          </cell>
        </row>
        <row r="166">
          <cell r="A166">
            <v>154</v>
          </cell>
          <cell r="B166" t="str">
            <v>0388</v>
          </cell>
          <cell r="C166" t="str">
            <v>S6-0388</v>
          </cell>
          <cell r="D166" t="str">
            <v>LEÂ THU NGUYEÄT</v>
          </cell>
          <cell r="E166" t="str">
            <v>C. 06</v>
          </cell>
          <cell r="F166" t="str">
            <v>CN</v>
          </cell>
          <cell r="G166" t="str">
            <v>17/02/2014</v>
          </cell>
          <cell r="H166">
            <v>3089625</v>
          </cell>
          <cell r="I166">
            <v>15</v>
          </cell>
          <cell r="J166">
            <v>120</v>
          </cell>
          <cell r="K166">
            <v>1088492</v>
          </cell>
          <cell r="N166">
            <v>1088492</v>
          </cell>
          <cell r="O166">
            <v>4</v>
          </cell>
          <cell r="P166">
            <v>475327</v>
          </cell>
          <cell r="Q166">
            <v>15</v>
          </cell>
          <cell r="R166">
            <v>60472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X166">
            <v>0</v>
          </cell>
          <cell r="Z166">
            <v>0</v>
          </cell>
          <cell r="AA166">
            <v>5</v>
          </cell>
          <cell r="AB166">
            <v>594159</v>
          </cell>
          <cell r="AC166">
            <v>14</v>
          </cell>
          <cell r="AD166">
            <v>300000</v>
          </cell>
          <cell r="AF166">
            <v>0</v>
          </cell>
          <cell r="AG166">
            <v>125000</v>
          </cell>
          <cell r="AH166">
            <v>22281</v>
          </cell>
          <cell r="AI166">
            <v>684369</v>
          </cell>
          <cell r="AJ166">
            <v>0</v>
          </cell>
          <cell r="AK166">
            <v>0</v>
          </cell>
          <cell r="AL166">
            <v>3350100</v>
          </cell>
          <cell r="AM166">
            <v>3350100</v>
          </cell>
          <cell r="AN166">
            <v>0</v>
          </cell>
          <cell r="AO166">
            <v>324411</v>
          </cell>
          <cell r="AQ166">
            <v>0</v>
          </cell>
          <cell r="AS166">
            <v>0</v>
          </cell>
          <cell r="AT166">
            <v>324411</v>
          </cell>
          <cell r="AU166">
            <v>0</v>
          </cell>
        </row>
        <row r="167">
          <cell r="A167">
            <v>155</v>
          </cell>
          <cell r="B167" t="str">
            <v>0397</v>
          </cell>
          <cell r="C167" t="str">
            <v>S6-0397</v>
          </cell>
          <cell r="D167" t="str">
            <v>PHAÏM LEÂ MINH TRUYEÀN</v>
          </cell>
          <cell r="E167" t="str">
            <v>C. 06</v>
          </cell>
          <cell r="F167" t="str">
            <v>CN</v>
          </cell>
          <cell r="G167" t="str">
            <v>20/02/2014</v>
          </cell>
          <cell r="H167">
            <v>3089625</v>
          </cell>
          <cell r="I167">
            <v>15</v>
          </cell>
          <cell r="J167">
            <v>120</v>
          </cell>
          <cell r="K167">
            <v>2089147</v>
          </cell>
          <cell r="N167">
            <v>2079532</v>
          </cell>
          <cell r="O167">
            <v>4</v>
          </cell>
          <cell r="P167">
            <v>475327</v>
          </cell>
          <cell r="Q167">
            <v>11</v>
          </cell>
          <cell r="R167">
            <v>87712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X167">
            <v>0</v>
          </cell>
          <cell r="Z167">
            <v>0</v>
          </cell>
          <cell r="AA167">
            <v>5</v>
          </cell>
          <cell r="AB167">
            <v>594159</v>
          </cell>
          <cell r="AC167">
            <v>14</v>
          </cell>
          <cell r="AD167">
            <v>300000</v>
          </cell>
          <cell r="AF167">
            <v>0</v>
          </cell>
          <cell r="AG167">
            <v>125000</v>
          </cell>
          <cell r="AH167">
            <v>22281</v>
          </cell>
          <cell r="AI167">
            <v>0</v>
          </cell>
          <cell r="AJ167">
            <v>0</v>
          </cell>
          <cell r="AK167">
            <v>0</v>
          </cell>
          <cell r="AL167">
            <v>3684011</v>
          </cell>
          <cell r="AM167">
            <v>3684011</v>
          </cell>
          <cell r="AN167">
            <v>0</v>
          </cell>
          <cell r="AO167">
            <v>324411</v>
          </cell>
          <cell r="AQ167">
            <v>0</v>
          </cell>
          <cell r="AS167">
            <v>0</v>
          </cell>
          <cell r="AT167">
            <v>324411</v>
          </cell>
          <cell r="AU167">
            <v>0</v>
          </cell>
        </row>
        <row r="168">
          <cell r="A168">
            <v>156</v>
          </cell>
          <cell r="B168" t="str">
            <v>0438</v>
          </cell>
          <cell r="C168" t="str">
            <v>S6-0438</v>
          </cell>
          <cell r="D168" t="str">
            <v>NGUYEÃN THÒ NGOÏC THU</v>
          </cell>
          <cell r="E168" t="str">
            <v>C. 06</v>
          </cell>
          <cell r="F168" t="str">
            <v>CN</v>
          </cell>
          <cell r="G168" t="str">
            <v>12/03/2014</v>
          </cell>
          <cell r="H168">
            <v>3089625</v>
          </cell>
          <cell r="I168">
            <v>15</v>
          </cell>
          <cell r="J168">
            <v>120</v>
          </cell>
          <cell r="K168">
            <v>1932582</v>
          </cell>
          <cell r="N168">
            <v>1922967</v>
          </cell>
          <cell r="O168">
            <v>4</v>
          </cell>
          <cell r="P168">
            <v>475327</v>
          </cell>
          <cell r="Q168">
            <v>14.5</v>
          </cell>
          <cell r="R168">
            <v>104173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X168">
            <v>0</v>
          </cell>
          <cell r="Z168">
            <v>0</v>
          </cell>
          <cell r="AA168">
            <v>5</v>
          </cell>
          <cell r="AB168">
            <v>594159</v>
          </cell>
          <cell r="AC168">
            <v>14</v>
          </cell>
          <cell r="AD168">
            <v>300000</v>
          </cell>
          <cell r="AF168">
            <v>0</v>
          </cell>
          <cell r="AG168">
            <v>125000</v>
          </cell>
          <cell r="AH168">
            <v>22281</v>
          </cell>
          <cell r="AI168">
            <v>0</v>
          </cell>
          <cell r="AJ168">
            <v>0</v>
          </cell>
          <cell r="AK168">
            <v>0</v>
          </cell>
          <cell r="AL168">
            <v>3543907</v>
          </cell>
          <cell r="AM168">
            <v>3543907</v>
          </cell>
          <cell r="AN168">
            <v>0</v>
          </cell>
          <cell r="AO168">
            <v>324411</v>
          </cell>
          <cell r="AQ168">
            <v>0</v>
          </cell>
          <cell r="AS168">
            <v>0</v>
          </cell>
          <cell r="AT168">
            <v>324411</v>
          </cell>
          <cell r="AU168">
            <v>0</v>
          </cell>
        </row>
        <row r="169">
          <cell r="A169">
            <v>157</v>
          </cell>
          <cell r="B169" t="str">
            <v>0441</v>
          </cell>
          <cell r="C169" t="str">
            <v>S6-0441</v>
          </cell>
          <cell r="D169" t="str">
            <v>NGUYEÃN TAÁN PHAÙT</v>
          </cell>
          <cell r="E169" t="str">
            <v>C. 06</v>
          </cell>
          <cell r="F169" t="str">
            <v>CN</v>
          </cell>
          <cell r="G169" t="str">
            <v>12/03/2014</v>
          </cell>
          <cell r="H169">
            <v>3089625</v>
          </cell>
          <cell r="I169">
            <v>11</v>
          </cell>
          <cell r="J169">
            <v>88</v>
          </cell>
          <cell r="K169">
            <v>1252198</v>
          </cell>
          <cell r="N169">
            <v>1252198</v>
          </cell>
          <cell r="O169">
            <v>4</v>
          </cell>
          <cell r="P169">
            <v>475327</v>
          </cell>
          <cell r="Q169">
            <v>10</v>
          </cell>
          <cell r="R169">
            <v>63888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X169">
            <v>0</v>
          </cell>
          <cell r="Z169">
            <v>0</v>
          </cell>
          <cell r="AA169">
            <v>5</v>
          </cell>
          <cell r="AB169">
            <v>594159</v>
          </cell>
          <cell r="AC169">
            <v>6</v>
          </cell>
          <cell r="AD169">
            <v>100000</v>
          </cell>
          <cell r="AF169">
            <v>0</v>
          </cell>
          <cell r="AG169">
            <v>91667</v>
          </cell>
          <cell r="AH169">
            <v>0</v>
          </cell>
          <cell r="AI169">
            <v>47899</v>
          </cell>
          <cell r="AJ169">
            <v>0</v>
          </cell>
          <cell r="AK169">
            <v>0</v>
          </cell>
          <cell r="AL169">
            <v>2625138</v>
          </cell>
          <cell r="AM169">
            <v>2625138</v>
          </cell>
          <cell r="AN169">
            <v>0</v>
          </cell>
          <cell r="AO169">
            <v>324411</v>
          </cell>
          <cell r="AQ169">
            <v>0</v>
          </cell>
          <cell r="AS169">
            <v>0</v>
          </cell>
          <cell r="AT169">
            <v>324411</v>
          </cell>
          <cell r="AU169">
            <v>0</v>
          </cell>
        </row>
        <row r="170">
          <cell r="A170">
            <v>158</v>
          </cell>
          <cell r="B170" t="str">
            <v>0626</v>
          </cell>
          <cell r="C170" t="str">
            <v>S6-0626</v>
          </cell>
          <cell r="D170" t="str">
            <v>NGUYEÃN HOAØNG ÑUA</v>
          </cell>
          <cell r="E170" t="str">
            <v>C. 06</v>
          </cell>
          <cell r="F170" t="str">
            <v>CN</v>
          </cell>
          <cell r="G170" t="str">
            <v>16/06/2014</v>
          </cell>
          <cell r="H170">
            <v>3089625</v>
          </cell>
          <cell r="I170">
            <v>14.5</v>
          </cell>
          <cell r="J170">
            <v>116</v>
          </cell>
          <cell r="K170">
            <v>2261183</v>
          </cell>
          <cell r="N170">
            <v>2251888</v>
          </cell>
          <cell r="O170">
            <v>4</v>
          </cell>
          <cell r="P170">
            <v>475327</v>
          </cell>
          <cell r="Q170">
            <v>17</v>
          </cell>
          <cell r="R170">
            <v>144512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X170">
            <v>0</v>
          </cell>
          <cell r="Z170">
            <v>0</v>
          </cell>
          <cell r="AA170">
            <v>5</v>
          </cell>
          <cell r="AB170">
            <v>594159</v>
          </cell>
          <cell r="AC170">
            <v>14</v>
          </cell>
          <cell r="AD170">
            <v>300000</v>
          </cell>
          <cell r="AF170">
            <v>0</v>
          </cell>
          <cell r="AG170">
            <v>120833</v>
          </cell>
          <cell r="AH170">
            <v>0</v>
          </cell>
          <cell r="AI170">
            <v>0</v>
          </cell>
          <cell r="AJ170">
            <v>28198</v>
          </cell>
          <cell r="AK170">
            <v>0</v>
          </cell>
          <cell r="AL170">
            <v>3914917</v>
          </cell>
          <cell r="AM170">
            <v>3914917</v>
          </cell>
          <cell r="AN170">
            <v>0</v>
          </cell>
          <cell r="AO170">
            <v>324411</v>
          </cell>
          <cell r="AQ170">
            <v>0</v>
          </cell>
          <cell r="AS170">
            <v>28903</v>
          </cell>
          <cell r="AT170">
            <v>353314</v>
          </cell>
          <cell r="AU170">
            <v>0</v>
          </cell>
        </row>
        <row r="171">
          <cell r="A171">
            <v>159</v>
          </cell>
          <cell r="B171" t="str">
            <v>0638</v>
          </cell>
          <cell r="C171" t="str">
            <v>S6-0638</v>
          </cell>
          <cell r="D171" t="str">
            <v>PHAÏM ANH TUAÁN</v>
          </cell>
          <cell r="E171" t="str">
            <v>C. 06</v>
          </cell>
          <cell r="F171" t="str">
            <v>CN</v>
          </cell>
          <cell r="G171" t="str">
            <v>25/09/2014</v>
          </cell>
          <cell r="H171">
            <v>3089625</v>
          </cell>
          <cell r="I171">
            <v>11</v>
          </cell>
          <cell r="J171">
            <v>88</v>
          </cell>
          <cell r="K171">
            <v>1588135</v>
          </cell>
          <cell r="N171">
            <v>1581083</v>
          </cell>
          <cell r="O171">
            <v>5</v>
          </cell>
          <cell r="P171">
            <v>594159</v>
          </cell>
          <cell r="Q171">
            <v>9</v>
          </cell>
          <cell r="R171">
            <v>73676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X171">
            <v>0</v>
          </cell>
          <cell r="Z171">
            <v>0</v>
          </cell>
          <cell r="AA171">
            <v>5</v>
          </cell>
          <cell r="AB171">
            <v>594159</v>
          </cell>
          <cell r="AC171">
            <v>7</v>
          </cell>
          <cell r="AD171">
            <v>120000</v>
          </cell>
          <cell r="AF171">
            <v>0</v>
          </cell>
          <cell r="AG171">
            <v>91667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3054744</v>
          </cell>
          <cell r="AM171">
            <v>3054744</v>
          </cell>
          <cell r="AN171">
            <v>0</v>
          </cell>
          <cell r="AO171">
            <v>324411</v>
          </cell>
          <cell r="AQ171">
            <v>0</v>
          </cell>
          <cell r="AS171">
            <v>0</v>
          </cell>
          <cell r="AT171">
            <v>324411</v>
          </cell>
          <cell r="AU171">
            <v>0</v>
          </cell>
        </row>
        <row r="172">
          <cell r="A172">
            <v>160</v>
          </cell>
          <cell r="B172" t="str">
            <v>0712</v>
          </cell>
          <cell r="C172" t="str">
            <v>S6-0712</v>
          </cell>
          <cell r="D172" t="str">
            <v>NGUYEÃN THÒ KIM THUÛY</v>
          </cell>
          <cell r="E172" t="str">
            <v>C. 06</v>
          </cell>
          <cell r="F172" t="str">
            <v>CN</v>
          </cell>
          <cell r="G172" t="str">
            <v>07/08/2014</v>
          </cell>
          <cell r="H172">
            <v>3089625</v>
          </cell>
          <cell r="I172">
            <v>14.5</v>
          </cell>
          <cell r="J172">
            <v>116</v>
          </cell>
          <cell r="K172">
            <v>1175956</v>
          </cell>
          <cell r="N172">
            <v>1175956</v>
          </cell>
          <cell r="O172">
            <v>4.5</v>
          </cell>
          <cell r="P172">
            <v>534743</v>
          </cell>
          <cell r="Q172">
            <v>15</v>
          </cell>
          <cell r="R172">
            <v>67326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X172">
            <v>0</v>
          </cell>
          <cell r="Z172">
            <v>0</v>
          </cell>
          <cell r="AA172">
            <v>5</v>
          </cell>
          <cell r="AB172">
            <v>594159</v>
          </cell>
          <cell r="AC172">
            <v>13</v>
          </cell>
          <cell r="AD172">
            <v>280000</v>
          </cell>
          <cell r="AF172">
            <v>0</v>
          </cell>
          <cell r="AG172">
            <v>120833</v>
          </cell>
          <cell r="AH172">
            <v>22281</v>
          </cell>
          <cell r="AI172">
            <v>537809</v>
          </cell>
          <cell r="AJ172">
            <v>0</v>
          </cell>
          <cell r="AK172">
            <v>0</v>
          </cell>
          <cell r="AL172">
            <v>3333107</v>
          </cell>
          <cell r="AM172">
            <v>3333107</v>
          </cell>
          <cell r="AN172">
            <v>0</v>
          </cell>
          <cell r="AO172">
            <v>324411</v>
          </cell>
          <cell r="AQ172">
            <v>0</v>
          </cell>
          <cell r="AS172">
            <v>0</v>
          </cell>
          <cell r="AT172">
            <v>324411</v>
          </cell>
          <cell r="AU172">
            <v>0</v>
          </cell>
        </row>
        <row r="173">
          <cell r="A173">
            <v>161</v>
          </cell>
          <cell r="B173" t="str">
            <v>0831</v>
          </cell>
          <cell r="C173" t="str">
            <v>S6-0831</v>
          </cell>
          <cell r="D173" t="str">
            <v>PHAN THÒ THUÙY DUYEÂN</v>
          </cell>
          <cell r="E173" t="str">
            <v>C. 06</v>
          </cell>
          <cell r="F173" t="str">
            <v>CN</v>
          </cell>
          <cell r="G173" t="str">
            <v>20/12/2014</v>
          </cell>
          <cell r="H173">
            <v>0</v>
          </cell>
          <cell r="I173">
            <v>13</v>
          </cell>
          <cell r="J173">
            <v>104</v>
          </cell>
          <cell r="K173">
            <v>821741</v>
          </cell>
          <cell r="N173">
            <v>821741</v>
          </cell>
          <cell r="O173">
            <v>4</v>
          </cell>
          <cell r="P173">
            <v>475327</v>
          </cell>
          <cell r="Q173">
            <v>15</v>
          </cell>
          <cell r="R173">
            <v>51790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X173">
            <v>0</v>
          </cell>
          <cell r="Z173">
            <v>0</v>
          </cell>
          <cell r="AA173">
            <v>5</v>
          </cell>
          <cell r="AB173">
            <v>594159</v>
          </cell>
          <cell r="AC173">
            <v>14</v>
          </cell>
          <cell r="AD173">
            <v>300000</v>
          </cell>
          <cell r="AF173">
            <v>0</v>
          </cell>
          <cell r="AG173">
            <v>108333</v>
          </cell>
          <cell r="AH173">
            <v>0</v>
          </cell>
          <cell r="AI173">
            <v>714739</v>
          </cell>
          <cell r="AJ173">
            <v>0</v>
          </cell>
          <cell r="AK173">
            <v>0</v>
          </cell>
          <cell r="AL173">
            <v>3066089</v>
          </cell>
          <cell r="AM173">
            <v>3066089</v>
          </cell>
          <cell r="AN173">
            <v>0</v>
          </cell>
          <cell r="AO173">
            <v>0</v>
          </cell>
          <cell r="AQ173">
            <v>0</v>
          </cell>
          <cell r="AS173">
            <v>0</v>
          </cell>
          <cell r="AT173">
            <v>0</v>
          </cell>
          <cell r="AU173">
            <v>0</v>
          </cell>
        </row>
        <row r="174">
          <cell r="A174">
            <v>162</v>
          </cell>
          <cell r="B174" t="str">
            <v>0014</v>
          </cell>
          <cell r="C174" t="str">
            <v>IR7-0014</v>
          </cell>
          <cell r="D174" t="str">
            <v>ÑOÃ THÒ MYÕ TRANG</v>
          </cell>
          <cell r="E174" t="str">
            <v>C. 07</v>
          </cell>
          <cell r="F174" t="str">
            <v>CN</v>
          </cell>
          <cell r="G174" t="str">
            <v>01/08/1989</v>
          </cell>
          <cell r="H174">
            <v>4793525</v>
          </cell>
          <cell r="I174">
            <v>15</v>
          </cell>
          <cell r="J174">
            <v>120</v>
          </cell>
          <cell r="K174">
            <v>2131796</v>
          </cell>
          <cell r="N174">
            <v>2107758</v>
          </cell>
          <cell r="O174">
            <v>4</v>
          </cell>
          <cell r="P174">
            <v>737465</v>
          </cell>
          <cell r="Q174">
            <v>18</v>
          </cell>
          <cell r="R174">
            <v>139030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X174">
            <v>0</v>
          </cell>
          <cell r="Z174">
            <v>0</v>
          </cell>
          <cell r="AA174">
            <v>5</v>
          </cell>
          <cell r="AB174">
            <v>921832</v>
          </cell>
          <cell r="AC174">
            <v>14</v>
          </cell>
          <cell r="AD174">
            <v>300000</v>
          </cell>
          <cell r="AF174">
            <v>187500</v>
          </cell>
          <cell r="AG174">
            <v>125000</v>
          </cell>
          <cell r="AH174">
            <v>34569</v>
          </cell>
          <cell r="AI174">
            <v>0</v>
          </cell>
          <cell r="AJ174">
            <v>0</v>
          </cell>
          <cell r="AK174">
            <v>0</v>
          </cell>
          <cell r="AL174">
            <v>4553154</v>
          </cell>
          <cell r="AM174">
            <v>4553154</v>
          </cell>
          <cell r="AN174">
            <v>0</v>
          </cell>
          <cell r="AO174">
            <v>503320</v>
          </cell>
          <cell r="AQ174">
            <v>0</v>
          </cell>
          <cell r="AS174">
            <v>46389</v>
          </cell>
          <cell r="AT174">
            <v>549709</v>
          </cell>
          <cell r="AU174">
            <v>0</v>
          </cell>
        </row>
        <row r="175">
          <cell r="A175">
            <v>163</v>
          </cell>
          <cell r="B175" t="str">
            <v>0075</v>
          </cell>
          <cell r="C175" t="str">
            <v>IR7-0075</v>
          </cell>
          <cell r="D175" t="str">
            <v>VOÕ THÒ AÙNH TUYEÁT</v>
          </cell>
          <cell r="E175" t="str">
            <v>C. 07</v>
          </cell>
          <cell r="F175" t="str">
            <v>CN</v>
          </cell>
          <cell r="G175" t="str">
            <v>08/01/1998</v>
          </cell>
          <cell r="H175">
            <v>3943525</v>
          </cell>
          <cell r="I175">
            <v>15</v>
          </cell>
          <cell r="J175">
            <v>120</v>
          </cell>
          <cell r="K175">
            <v>1964469</v>
          </cell>
          <cell r="N175">
            <v>1940431</v>
          </cell>
          <cell r="O175">
            <v>4</v>
          </cell>
          <cell r="P175">
            <v>606696</v>
          </cell>
          <cell r="Q175">
            <v>18</v>
          </cell>
          <cell r="R175">
            <v>128118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X175">
            <v>0</v>
          </cell>
          <cell r="Z175">
            <v>0</v>
          </cell>
          <cell r="AA175">
            <v>5</v>
          </cell>
          <cell r="AB175">
            <v>758370</v>
          </cell>
          <cell r="AC175">
            <v>14</v>
          </cell>
          <cell r="AD175">
            <v>300000</v>
          </cell>
          <cell r="AF175">
            <v>187500</v>
          </cell>
          <cell r="AG175">
            <v>125000</v>
          </cell>
          <cell r="AH175">
            <v>28439</v>
          </cell>
          <cell r="AI175">
            <v>0</v>
          </cell>
          <cell r="AJ175">
            <v>0</v>
          </cell>
          <cell r="AK175">
            <v>0</v>
          </cell>
          <cell r="AL175">
            <v>4074554</v>
          </cell>
          <cell r="AM175">
            <v>4074554</v>
          </cell>
          <cell r="AN175">
            <v>0</v>
          </cell>
          <cell r="AO175">
            <v>414070</v>
          </cell>
          <cell r="AQ175">
            <v>0</v>
          </cell>
          <cell r="AS175">
            <v>38163</v>
          </cell>
          <cell r="AT175">
            <v>452233</v>
          </cell>
          <cell r="AU175">
            <v>0</v>
          </cell>
        </row>
        <row r="176">
          <cell r="A176">
            <v>164</v>
          </cell>
          <cell r="B176" t="str">
            <v>0060</v>
          </cell>
          <cell r="C176" t="str">
            <v>QC7-0060</v>
          </cell>
          <cell r="D176" t="str">
            <v>PHAÏM THÒ HOAØI THU</v>
          </cell>
          <cell r="E176" t="str">
            <v>C. 07</v>
          </cell>
          <cell r="F176" t="str">
            <v>CN</v>
          </cell>
          <cell r="G176" t="str">
            <v>12/01/1995</v>
          </cell>
          <cell r="H176">
            <v>3958825</v>
          </cell>
          <cell r="I176">
            <v>16</v>
          </cell>
          <cell r="J176">
            <v>128</v>
          </cell>
          <cell r="K176">
            <v>5785623</v>
          </cell>
          <cell r="N176">
            <v>5759982</v>
          </cell>
          <cell r="O176">
            <v>3</v>
          </cell>
          <cell r="P176">
            <v>456788</v>
          </cell>
          <cell r="Q176">
            <v>24.5</v>
          </cell>
          <cell r="R176">
            <v>464747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X176">
            <v>0</v>
          </cell>
          <cell r="Z176">
            <v>0</v>
          </cell>
          <cell r="AA176">
            <v>5</v>
          </cell>
          <cell r="AB176">
            <v>761313</v>
          </cell>
          <cell r="AC176">
            <v>14</v>
          </cell>
          <cell r="AD176">
            <v>300000</v>
          </cell>
          <cell r="AF176">
            <v>200000</v>
          </cell>
          <cell r="AG176">
            <v>133333</v>
          </cell>
          <cell r="AH176">
            <v>28549</v>
          </cell>
          <cell r="AI176">
            <v>0</v>
          </cell>
          <cell r="AJ176">
            <v>0</v>
          </cell>
          <cell r="AK176">
            <v>0</v>
          </cell>
          <cell r="AL176">
            <v>8104712</v>
          </cell>
          <cell r="AM176">
            <v>8104712</v>
          </cell>
          <cell r="AN176">
            <v>0</v>
          </cell>
          <cell r="AO176">
            <v>415677</v>
          </cell>
          <cell r="AQ176">
            <v>0</v>
          </cell>
          <cell r="AS176">
            <v>40865</v>
          </cell>
          <cell r="AT176">
            <v>456542</v>
          </cell>
          <cell r="AU176">
            <v>0</v>
          </cell>
        </row>
        <row r="177">
          <cell r="A177">
            <v>165</v>
          </cell>
          <cell r="B177" t="str">
            <v>0013</v>
          </cell>
          <cell r="C177" t="str">
            <v>S7-0013</v>
          </cell>
          <cell r="D177" t="str">
            <v>NGUYEÃN THÒ KIM HIEÀN</v>
          </cell>
          <cell r="E177" t="str">
            <v>C. 07</v>
          </cell>
          <cell r="F177" t="str">
            <v>CN</v>
          </cell>
          <cell r="G177" t="str">
            <v>08/01/1989</v>
          </cell>
          <cell r="H177">
            <v>4793525</v>
          </cell>
          <cell r="I177">
            <v>15</v>
          </cell>
          <cell r="J177">
            <v>120</v>
          </cell>
          <cell r="K177">
            <v>2011964</v>
          </cell>
          <cell r="N177">
            <v>1987926</v>
          </cell>
          <cell r="O177">
            <v>4</v>
          </cell>
          <cell r="P177">
            <v>737465</v>
          </cell>
          <cell r="Q177">
            <v>19</v>
          </cell>
          <cell r="R177">
            <v>137508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X177">
            <v>0</v>
          </cell>
          <cell r="Z177">
            <v>0</v>
          </cell>
          <cell r="AA177">
            <v>5</v>
          </cell>
          <cell r="AB177">
            <v>921832</v>
          </cell>
          <cell r="AC177">
            <v>14</v>
          </cell>
          <cell r="AD177">
            <v>300000</v>
          </cell>
          <cell r="AF177">
            <v>187500</v>
          </cell>
          <cell r="AG177">
            <v>125000</v>
          </cell>
          <cell r="AH177">
            <v>34569</v>
          </cell>
          <cell r="AI177">
            <v>0</v>
          </cell>
          <cell r="AJ177">
            <v>0</v>
          </cell>
          <cell r="AK177">
            <v>0</v>
          </cell>
          <cell r="AL177">
            <v>4431800</v>
          </cell>
          <cell r="AM177">
            <v>4431800</v>
          </cell>
          <cell r="AN177">
            <v>0</v>
          </cell>
          <cell r="AO177">
            <v>503320</v>
          </cell>
          <cell r="AQ177">
            <v>0</v>
          </cell>
          <cell r="AS177">
            <v>46389</v>
          </cell>
          <cell r="AT177">
            <v>549709</v>
          </cell>
          <cell r="AU177">
            <v>0</v>
          </cell>
        </row>
        <row r="178">
          <cell r="A178">
            <v>166</v>
          </cell>
          <cell r="B178" t="str">
            <v>0030</v>
          </cell>
          <cell r="C178" t="str">
            <v>S7-0030</v>
          </cell>
          <cell r="D178" t="str">
            <v>NGUYEÃN THÒ KIM LAØI</v>
          </cell>
          <cell r="E178" t="str">
            <v>C. 07</v>
          </cell>
          <cell r="F178" t="str">
            <v>CN</v>
          </cell>
          <cell r="G178" t="str">
            <v>01/07/1991</v>
          </cell>
          <cell r="H178">
            <v>4793525</v>
          </cell>
          <cell r="I178">
            <v>15</v>
          </cell>
          <cell r="J178">
            <v>120</v>
          </cell>
          <cell r="K178">
            <v>2370303</v>
          </cell>
          <cell r="N178">
            <v>2346265</v>
          </cell>
          <cell r="O178">
            <v>4</v>
          </cell>
          <cell r="P178">
            <v>737465</v>
          </cell>
          <cell r="Q178">
            <v>18</v>
          </cell>
          <cell r="R178">
            <v>154585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X178">
            <v>0</v>
          </cell>
          <cell r="Z178">
            <v>0</v>
          </cell>
          <cell r="AA178">
            <v>5</v>
          </cell>
          <cell r="AB178">
            <v>921832</v>
          </cell>
          <cell r="AC178">
            <v>14</v>
          </cell>
          <cell r="AD178">
            <v>300000</v>
          </cell>
          <cell r="AF178">
            <v>187500</v>
          </cell>
          <cell r="AG178">
            <v>125000</v>
          </cell>
          <cell r="AH178">
            <v>34569</v>
          </cell>
          <cell r="AI178">
            <v>0</v>
          </cell>
          <cell r="AJ178">
            <v>0</v>
          </cell>
          <cell r="AK178">
            <v>0</v>
          </cell>
          <cell r="AL178">
            <v>4807216</v>
          </cell>
          <cell r="AM178">
            <v>4807216</v>
          </cell>
          <cell r="AN178">
            <v>0</v>
          </cell>
          <cell r="AO178">
            <v>503320</v>
          </cell>
          <cell r="AQ178">
            <v>0</v>
          </cell>
          <cell r="AS178">
            <v>46389</v>
          </cell>
          <cell r="AT178">
            <v>549709</v>
          </cell>
          <cell r="AU178">
            <v>0</v>
          </cell>
        </row>
        <row r="179">
          <cell r="A179">
            <v>167</v>
          </cell>
          <cell r="B179" t="str">
            <v>0091</v>
          </cell>
          <cell r="C179" t="str">
            <v>S7-0091</v>
          </cell>
          <cell r="D179" t="str">
            <v>NGUYEÃN THÒ HÖÔØNG</v>
          </cell>
          <cell r="E179" t="str">
            <v>C. 07</v>
          </cell>
          <cell r="F179" t="str">
            <v>CN</v>
          </cell>
          <cell r="G179" t="str">
            <v>30/07/2001</v>
          </cell>
          <cell r="H179">
            <v>3244125</v>
          </cell>
          <cell r="I179">
            <v>15</v>
          </cell>
          <cell r="J179">
            <v>120</v>
          </cell>
          <cell r="K179">
            <v>2084918</v>
          </cell>
          <cell r="N179">
            <v>2060880</v>
          </cell>
          <cell r="O179">
            <v>4</v>
          </cell>
          <cell r="P179">
            <v>499096</v>
          </cell>
          <cell r="Q179">
            <v>16</v>
          </cell>
          <cell r="R179">
            <v>122642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X179">
            <v>0</v>
          </cell>
          <cell r="Z179">
            <v>0</v>
          </cell>
          <cell r="AA179">
            <v>5</v>
          </cell>
          <cell r="AB179">
            <v>623870</v>
          </cell>
          <cell r="AC179">
            <v>14</v>
          </cell>
          <cell r="AD179">
            <v>300000</v>
          </cell>
          <cell r="AF179">
            <v>187500</v>
          </cell>
          <cell r="AG179">
            <v>125000</v>
          </cell>
          <cell r="AH179">
            <v>23395</v>
          </cell>
          <cell r="AI179">
            <v>0</v>
          </cell>
          <cell r="AJ179">
            <v>50000</v>
          </cell>
          <cell r="AK179">
            <v>0</v>
          </cell>
          <cell r="AL179">
            <v>3992383</v>
          </cell>
          <cell r="AM179">
            <v>3992383</v>
          </cell>
          <cell r="AN179">
            <v>0</v>
          </cell>
          <cell r="AO179">
            <v>340633</v>
          </cell>
          <cell r="AQ179">
            <v>0</v>
          </cell>
          <cell r="AS179">
            <v>31395</v>
          </cell>
          <cell r="AT179">
            <v>372028</v>
          </cell>
          <cell r="AU179">
            <v>0</v>
          </cell>
        </row>
        <row r="180">
          <cell r="A180">
            <v>168</v>
          </cell>
          <cell r="B180" t="str">
            <v>0092</v>
          </cell>
          <cell r="C180" t="str">
            <v>S7-0092</v>
          </cell>
          <cell r="D180" t="str">
            <v>NGUYEÃN NGOÏC YEÁN</v>
          </cell>
          <cell r="E180" t="str">
            <v>C. 07</v>
          </cell>
          <cell r="F180" t="str">
            <v>CN</v>
          </cell>
          <cell r="G180" t="str">
            <v>12/01/2002</v>
          </cell>
          <cell r="H180">
            <v>3244125</v>
          </cell>
          <cell r="I180">
            <v>14.5</v>
          </cell>
          <cell r="J180">
            <v>116</v>
          </cell>
          <cell r="K180">
            <v>2684483</v>
          </cell>
          <cell r="N180">
            <v>2661246</v>
          </cell>
          <cell r="O180">
            <v>4.5</v>
          </cell>
          <cell r="P180">
            <v>561483</v>
          </cell>
          <cell r="Q180">
            <v>22.5</v>
          </cell>
          <cell r="R180">
            <v>218054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X180">
            <v>0</v>
          </cell>
          <cell r="Z180">
            <v>0</v>
          </cell>
          <cell r="AA180">
            <v>5</v>
          </cell>
          <cell r="AB180">
            <v>623870</v>
          </cell>
          <cell r="AC180">
            <v>14</v>
          </cell>
          <cell r="AD180">
            <v>300000</v>
          </cell>
          <cell r="AF180">
            <v>181250</v>
          </cell>
          <cell r="AG180">
            <v>120833</v>
          </cell>
          <cell r="AH180">
            <v>23395</v>
          </cell>
          <cell r="AI180">
            <v>0</v>
          </cell>
          <cell r="AJ180">
            <v>0</v>
          </cell>
          <cell r="AK180">
            <v>0</v>
          </cell>
          <cell r="AL180">
            <v>4690131</v>
          </cell>
          <cell r="AM180">
            <v>4690131</v>
          </cell>
          <cell r="AN180">
            <v>0</v>
          </cell>
          <cell r="AO180">
            <v>340633</v>
          </cell>
          <cell r="AQ180">
            <v>0</v>
          </cell>
          <cell r="AS180">
            <v>30348</v>
          </cell>
          <cell r="AT180">
            <v>370981</v>
          </cell>
          <cell r="AU180">
            <v>0</v>
          </cell>
        </row>
        <row r="181">
          <cell r="A181">
            <v>169</v>
          </cell>
          <cell r="B181" t="str">
            <v>0152</v>
          </cell>
          <cell r="C181" t="str">
            <v>S7-0152</v>
          </cell>
          <cell r="D181" t="str">
            <v>LEÂ THÒ PHÖÔNG OANH</v>
          </cell>
          <cell r="E181" t="str">
            <v>C. 07</v>
          </cell>
          <cell r="F181" t="str">
            <v>CN</v>
          </cell>
          <cell r="G181" t="str">
            <v>27/06/2007</v>
          </cell>
          <cell r="H181">
            <v>3089625</v>
          </cell>
          <cell r="I181">
            <v>14</v>
          </cell>
          <cell r="J181">
            <v>112</v>
          </cell>
          <cell r="K181">
            <v>2383075</v>
          </cell>
          <cell r="N181">
            <v>2360638</v>
          </cell>
          <cell r="O181">
            <v>5</v>
          </cell>
          <cell r="P181">
            <v>594159</v>
          </cell>
          <cell r="Q181">
            <v>16</v>
          </cell>
          <cell r="R181">
            <v>148942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X181">
            <v>0</v>
          </cell>
          <cell r="Z181">
            <v>0</v>
          </cell>
          <cell r="AA181">
            <v>5</v>
          </cell>
          <cell r="AB181">
            <v>594159</v>
          </cell>
          <cell r="AC181">
            <v>7</v>
          </cell>
          <cell r="AD181">
            <v>120000</v>
          </cell>
          <cell r="AF181">
            <v>175000</v>
          </cell>
          <cell r="AG181">
            <v>116667</v>
          </cell>
          <cell r="AH181">
            <v>22281</v>
          </cell>
          <cell r="AI181">
            <v>0</v>
          </cell>
          <cell r="AJ181">
            <v>50000</v>
          </cell>
          <cell r="AK181">
            <v>0</v>
          </cell>
          <cell r="AL181">
            <v>4181846</v>
          </cell>
          <cell r="AM181">
            <v>4181846</v>
          </cell>
          <cell r="AN181">
            <v>0</v>
          </cell>
          <cell r="AO181">
            <v>324411</v>
          </cell>
          <cell r="AQ181">
            <v>0</v>
          </cell>
          <cell r="AS181">
            <v>27906</v>
          </cell>
          <cell r="AT181">
            <v>352317</v>
          </cell>
          <cell r="AU181">
            <v>0</v>
          </cell>
        </row>
        <row r="182">
          <cell r="A182">
            <v>170</v>
          </cell>
          <cell r="B182" t="str">
            <v>0172</v>
          </cell>
          <cell r="C182" t="str">
            <v>S7-0172</v>
          </cell>
          <cell r="D182" t="str">
            <v>NGUYEÃN THÒ THUÛY NGAÂN</v>
          </cell>
          <cell r="E182" t="str">
            <v>C. 07</v>
          </cell>
          <cell r="F182" t="str">
            <v>CN</v>
          </cell>
          <cell r="G182" t="str">
            <v>07/01/2010</v>
          </cell>
          <cell r="H182">
            <v>3089625</v>
          </cell>
          <cell r="I182">
            <v>14</v>
          </cell>
          <cell r="J182">
            <v>112</v>
          </cell>
          <cell r="K182">
            <v>2087249</v>
          </cell>
          <cell r="N182">
            <v>2064812</v>
          </cell>
          <cell r="O182">
            <v>5</v>
          </cell>
          <cell r="P182">
            <v>594159</v>
          </cell>
          <cell r="Q182">
            <v>19</v>
          </cell>
          <cell r="R182">
            <v>151365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X182">
            <v>0</v>
          </cell>
          <cell r="Z182">
            <v>0</v>
          </cell>
          <cell r="AA182">
            <v>5</v>
          </cell>
          <cell r="AB182">
            <v>594159</v>
          </cell>
          <cell r="AC182">
            <v>7</v>
          </cell>
          <cell r="AD182">
            <v>120000</v>
          </cell>
          <cell r="AF182">
            <v>175000</v>
          </cell>
          <cell r="AG182">
            <v>116667</v>
          </cell>
          <cell r="AH182">
            <v>22281</v>
          </cell>
          <cell r="AI182">
            <v>0</v>
          </cell>
          <cell r="AJ182">
            <v>100000</v>
          </cell>
          <cell r="AK182">
            <v>0</v>
          </cell>
          <cell r="AL182">
            <v>3938443</v>
          </cell>
          <cell r="AM182">
            <v>3938443</v>
          </cell>
          <cell r="AN182">
            <v>0</v>
          </cell>
          <cell r="AO182">
            <v>324411</v>
          </cell>
          <cell r="AQ182">
            <v>0</v>
          </cell>
          <cell r="AS182">
            <v>27906</v>
          </cell>
          <cell r="AT182">
            <v>352317</v>
          </cell>
          <cell r="AU182">
            <v>0</v>
          </cell>
        </row>
        <row r="183">
          <cell r="A183">
            <v>171</v>
          </cell>
          <cell r="B183" t="str">
            <v>0188</v>
          </cell>
          <cell r="C183" t="str">
            <v>S7-0188</v>
          </cell>
          <cell r="D183" t="str">
            <v>LEÂ THÒ MYÕ DUNG</v>
          </cell>
          <cell r="E183" t="str">
            <v>C. 07</v>
          </cell>
          <cell r="F183" t="str">
            <v>CN</v>
          </cell>
          <cell r="G183" t="str">
            <v>05/01/2011</v>
          </cell>
          <cell r="H183">
            <v>3089625</v>
          </cell>
          <cell r="I183">
            <v>14</v>
          </cell>
          <cell r="J183">
            <v>112</v>
          </cell>
          <cell r="K183">
            <v>2352751</v>
          </cell>
          <cell r="N183">
            <v>2334801</v>
          </cell>
          <cell r="O183">
            <v>5</v>
          </cell>
          <cell r="P183">
            <v>594159</v>
          </cell>
          <cell r="Q183">
            <v>19.5</v>
          </cell>
          <cell r="R183">
            <v>174444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X183">
            <v>0</v>
          </cell>
          <cell r="Z183">
            <v>0</v>
          </cell>
          <cell r="AA183">
            <v>5</v>
          </cell>
          <cell r="AB183">
            <v>594159</v>
          </cell>
          <cell r="AC183">
            <v>7</v>
          </cell>
          <cell r="AD183">
            <v>120000</v>
          </cell>
          <cell r="AF183">
            <v>116667</v>
          </cell>
          <cell r="AG183">
            <v>116667</v>
          </cell>
          <cell r="AH183">
            <v>22281</v>
          </cell>
          <cell r="AI183">
            <v>0</v>
          </cell>
          <cell r="AJ183">
            <v>0</v>
          </cell>
          <cell r="AK183">
            <v>0</v>
          </cell>
          <cell r="AL183">
            <v>4073178</v>
          </cell>
          <cell r="AM183">
            <v>4073178</v>
          </cell>
          <cell r="AN183">
            <v>0</v>
          </cell>
          <cell r="AO183">
            <v>324411</v>
          </cell>
          <cell r="AQ183">
            <v>0</v>
          </cell>
          <cell r="AS183">
            <v>27906</v>
          </cell>
          <cell r="AT183">
            <v>352317</v>
          </cell>
          <cell r="AU183">
            <v>0</v>
          </cell>
        </row>
        <row r="184">
          <cell r="A184">
            <v>172</v>
          </cell>
          <cell r="B184" t="str">
            <v>0199</v>
          </cell>
          <cell r="C184" t="str">
            <v>S7-0199</v>
          </cell>
          <cell r="D184" t="str">
            <v>TRAÀN THÒ MOÄNG THI</v>
          </cell>
          <cell r="E184" t="str">
            <v>C. 07</v>
          </cell>
          <cell r="F184" t="str">
            <v>CN</v>
          </cell>
          <cell r="G184" t="str">
            <v>22/03/2011</v>
          </cell>
          <cell r="H184">
            <v>3089625</v>
          </cell>
          <cell r="I184">
            <v>14</v>
          </cell>
          <cell r="J184">
            <v>112</v>
          </cell>
          <cell r="K184">
            <v>1990027</v>
          </cell>
          <cell r="N184">
            <v>1974321</v>
          </cell>
          <cell r="O184">
            <v>4</v>
          </cell>
          <cell r="P184">
            <v>475327</v>
          </cell>
          <cell r="Q184">
            <v>21</v>
          </cell>
          <cell r="R184">
            <v>157107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X184">
            <v>0</v>
          </cell>
          <cell r="Z184">
            <v>0</v>
          </cell>
          <cell r="AA184">
            <v>5</v>
          </cell>
          <cell r="AB184">
            <v>594159</v>
          </cell>
          <cell r="AC184">
            <v>7</v>
          </cell>
          <cell r="AD184">
            <v>120000</v>
          </cell>
          <cell r="AF184">
            <v>87500</v>
          </cell>
          <cell r="AG184">
            <v>116667</v>
          </cell>
          <cell r="AH184">
            <v>22281</v>
          </cell>
          <cell r="AI184">
            <v>0</v>
          </cell>
          <cell r="AJ184">
            <v>50000</v>
          </cell>
          <cell r="AK184">
            <v>0</v>
          </cell>
          <cell r="AL184">
            <v>3597362</v>
          </cell>
          <cell r="AM184">
            <v>3597362</v>
          </cell>
          <cell r="AN184">
            <v>0</v>
          </cell>
          <cell r="AO184">
            <v>324411</v>
          </cell>
          <cell r="AQ184">
            <v>0</v>
          </cell>
          <cell r="AS184">
            <v>27906</v>
          </cell>
          <cell r="AT184">
            <v>352317</v>
          </cell>
          <cell r="AU184">
            <v>0</v>
          </cell>
        </row>
        <row r="185">
          <cell r="A185">
            <v>173</v>
          </cell>
          <cell r="B185" t="str">
            <v>0200</v>
          </cell>
          <cell r="C185" t="str">
            <v>S7-0200</v>
          </cell>
          <cell r="D185" t="str">
            <v>ÑOAØN KIM TUYEÁN</v>
          </cell>
          <cell r="E185" t="str">
            <v>C. 07</v>
          </cell>
          <cell r="F185" t="str">
            <v>CN</v>
          </cell>
          <cell r="G185" t="str">
            <v>24/03/2011</v>
          </cell>
          <cell r="H185">
            <v>3089625</v>
          </cell>
          <cell r="I185">
            <v>15</v>
          </cell>
          <cell r="J185">
            <v>120</v>
          </cell>
          <cell r="K185">
            <v>2607032</v>
          </cell>
          <cell r="N185">
            <v>2590205</v>
          </cell>
          <cell r="O185">
            <v>4</v>
          </cell>
          <cell r="P185">
            <v>475327</v>
          </cell>
          <cell r="Q185">
            <v>21.5</v>
          </cell>
          <cell r="R185">
            <v>198061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X185">
            <v>0</v>
          </cell>
          <cell r="Z185">
            <v>0</v>
          </cell>
          <cell r="AA185">
            <v>5</v>
          </cell>
          <cell r="AB185">
            <v>594159</v>
          </cell>
          <cell r="AC185">
            <v>14</v>
          </cell>
          <cell r="AD185">
            <v>300000</v>
          </cell>
          <cell r="AF185">
            <v>93750</v>
          </cell>
          <cell r="AG185">
            <v>125000</v>
          </cell>
          <cell r="AH185">
            <v>22281</v>
          </cell>
          <cell r="AI185">
            <v>0</v>
          </cell>
          <cell r="AJ185">
            <v>50000</v>
          </cell>
          <cell r="AK185">
            <v>0</v>
          </cell>
          <cell r="AL185">
            <v>4448783</v>
          </cell>
          <cell r="AM185">
            <v>4448783</v>
          </cell>
          <cell r="AN185">
            <v>0</v>
          </cell>
          <cell r="AO185">
            <v>324411</v>
          </cell>
          <cell r="AQ185">
            <v>0</v>
          </cell>
          <cell r="AS185">
            <v>29900</v>
          </cell>
          <cell r="AT185">
            <v>354311</v>
          </cell>
          <cell r="AU185">
            <v>0</v>
          </cell>
        </row>
        <row r="186">
          <cell r="A186">
            <v>174</v>
          </cell>
          <cell r="B186" t="str">
            <v>0267</v>
          </cell>
          <cell r="C186" t="str">
            <v>S7-0267</v>
          </cell>
          <cell r="D186" t="str">
            <v>PHAÏM THÒ KIM HUEÄ</v>
          </cell>
          <cell r="E186" t="str">
            <v>C. 07</v>
          </cell>
          <cell r="F186" t="str">
            <v>CN</v>
          </cell>
          <cell r="G186" t="str">
            <v>13/06/2012</v>
          </cell>
          <cell r="H186">
            <v>3089625</v>
          </cell>
          <cell r="I186">
            <v>15</v>
          </cell>
          <cell r="J186">
            <v>120</v>
          </cell>
          <cell r="K186">
            <v>2263310</v>
          </cell>
          <cell r="N186">
            <v>2248887</v>
          </cell>
          <cell r="O186">
            <v>4</v>
          </cell>
          <cell r="P186">
            <v>475327</v>
          </cell>
          <cell r="Q186">
            <v>19</v>
          </cell>
          <cell r="R186">
            <v>154687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X186">
            <v>0</v>
          </cell>
          <cell r="Z186">
            <v>0</v>
          </cell>
          <cell r="AA186">
            <v>5</v>
          </cell>
          <cell r="AB186">
            <v>594159</v>
          </cell>
          <cell r="AC186">
            <v>14</v>
          </cell>
          <cell r="AD186">
            <v>300000</v>
          </cell>
          <cell r="AF186">
            <v>62500</v>
          </cell>
          <cell r="AG186">
            <v>125000</v>
          </cell>
          <cell r="AH186">
            <v>22281</v>
          </cell>
          <cell r="AI186">
            <v>0</v>
          </cell>
          <cell r="AJ186">
            <v>50000</v>
          </cell>
          <cell r="AK186">
            <v>0</v>
          </cell>
          <cell r="AL186">
            <v>4032841</v>
          </cell>
          <cell r="AM186">
            <v>4032841</v>
          </cell>
          <cell r="AN186">
            <v>0</v>
          </cell>
          <cell r="AO186">
            <v>324411</v>
          </cell>
          <cell r="AQ186">
            <v>0</v>
          </cell>
          <cell r="AS186">
            <v>29900</v>
          </cell>
          <cell r="AT186">
            <v>354311</v>
          </cell>
          <cell r="AU186">
            <v>3678530</v>
          </cell>
        </row>
        <row r="187">
          <cell r="A187">
            <v>175</v>
          </cell>
          <cell r="B187" t="str">
            <v>0281</v>
          </cell>
          <cell r="C187" t="str">
            <v>S7-0281</v>
          </cell>
          <cell r="D187" t="str">
            <v>BUØI NHÖ THIEÄT</v>
          </cell>
          <cell r="E187" t="str">
            <v>C. 07</v>
          </cell>
          <cell r="F187" t="str">
            <v>CN</v>
          </cell>
          <cell r="G187" t="str">
            <v>04/09/2012</v>
          </cell>
          <cell r="H187">
            <v>3089625</v>
          </cell>
          <cell r="I187">
            <v>15</v>
          </cell>
          <cell r="J187">
            <v>120</v>
          </cell>
          <cell r="K187">
            <v>2364435</v>
          </cell>
          <cell r="N187">
            <v>2350012</v>
          </cell>
          <cell r="O187">
            <v>4</v>
          </cell>
          <cell r="P187">
            <v>475327</v>
          </cell>
          <cell r="Q187">
            <v>19</v>
          </cell>
          <cell r="R187">
            <v>161598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X187">
            <v>0</v>
          </cell>
          <cell r="Z187">
            <v>0</v>
          </cell>
          <cell r="AA187">
            <v>5</v>
          </cell>
          <cell r="AB187">
            <v>594159</v>
          </cell>
          <cell r="AC187">
            <v>14</v>
          </cell>
          <cell r="AD187">
            <v>300000</v>
          </cell>
          <cell r="AF187">
            <v>62500</v>
          </cell>
          <cell r="AG187">
            <v>125000</v>
          </cell>
          <cell r="AH187">
            <v>22281</v>
          </cell>
          <cell r="AI187">
            <v>0</v>
          </cell>
          <cell r="AJ187">
            <v>0</v>
          </cell>
          <cell r="AK187">
            <v>0</v>
          </cell>
          <cell r="AL187">
            <v>4090877</v>
          </cell>
          <cell r="AM187">
            <v>4090877</v>
          </cell>
          <cell r="AN187">
            <v>0</v>
          </cell>
          <cell r="AO187">
            <v>324411</v>
          </cell>
          <cell r="AQ187">
            <v>0</v>
          </cell>
          <cell r="AS187">
            <v>29900</v>
          </cell>
          <cell r="AT187">
            <v>354311</v>
          </cell>
          <cell r="AU187">
            <v>0</v>
          </cell>
        </row>
        <row r="188">
          <cell r="A188">
            <v>176</v>
          </cell>
          <cell r="B188" t="str">
            <v>0289</v>
          </cell>
          <cell r="C188" t="str">
            <v>S7-0289</v>
          </cell>
          <cell r="D188" t="str">
            <v>NGUYEÃN THÒ OANH</v>
          </cell>
          <cell r="E188" t="str">
            <v>C. 07</v>
          </cell>
          <cell r="F188" t="str">
            <v>CN</v>
          </cell>
          <cell r="G188" t="str">
            <v>01/12/2012</v>
          </cell>
          <cell r="H188">
            <v>3089625</v>
          </cell>
          <cell r="I188">
            <v>15</v>
          </cell>
          <cell r="J188">
            <v>120</v>
          </cell>
          <cell r="K188">
            <v>2589285</v>
          </cell>
          <cell r="N188">
            <v>2574862</v>
          </cell>
          <cell r="O188">
            <v>4</v>
          </cell>
          <cell r="P188">
            <v>475327</v>
          </cell>
          <cell r="Q188">
            <v>17</v>
          </cell>
          <cell r="R188">
            <v>160649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X188">
            <v>0</v>
          </cell>
          <cell r="Z188">
            <v>0</v>
          </cell>
          <cell r="AA188">
            <v>5</v>
          </cell>
          <cell r="AB188">
            <v>594159</v>
          </cell>
          <cell r="AC188">
            <v>14</v>
          </cell>
          <cell r="AD188">
            <v>300000</v>
          </cell>
          <cell r="AF188">
            <v>62500</v>
          </cell>
          <cell r="AG188">
            <v>125000</v>
          </cell>
          <cell r="AH188">
            <v>22281</v>
          </cell>
          <cell r="AI188">
            <v>0</v>
          </cell>
          <cell r="AJ188">
            <v>50000</v>
          </cell>
          <cell r="AK188">
            <v>0</v>
          </cell>
          <cell r="AL188">
            <v>4364778</v>
          </cell>
          <cell r="AM188">
            <v>4364778</v>
          </cell>
          <cell r="AN188">
            <v>0</v>
          </cell>
          <cell r="AO188">
            <v>324411</v>
          </cell>
          <cell r="AQ188">
            <v>0</v>
          </cell>
          <cell r="AS188">
            <v>29900</v>
          </cell>
          <cell r="AT188">
            <v>354311</v>
          </cell>
          <cell r="AU188">
            <v>0</v>
          </cell>
        </row>
        <row r="189">
          <cell r="A189">
            <v>177</v>
          </cell>
          <cell r="B189" t="str">
            <v>0304</v>
          </cell>
          <cell r="C189" t="str">
            <v>S7-0304</v>
          </cell>
          <cell r="D189" t="str">
            <v>PHAN NGUYEÃN THUÙY VI</v>
          </cell>
          <cell r="E189" t="str">
            <v>C. 07</v>
          </cell>
          <cell r="F189" t="str">
            <v>CN</v>
          </cell>
          <cell r="G189" t="str">
            <v>11/03/2013</v>
          </cell>
          <cell r="H189">
            <v>3089625</v>
          </cell>
          <cell r="I189">
            <v>15</v>
          </cell>
          <cell r="J189">
            <v>120</v>
          </cell>
          <cell r="K189">
            <v>2208600</v>
          </cell>
          <cell r="N189">
            <v>2196581</v>
          </cell>
          <cell r="O189">
            <v>4</v>
          </cell>
          <cell r="P189">
            <v>475327</v>
          </cell>
          <cell r="Q189">
            <v>19</v>
          </cell>
          <cell r="R189">
            <v>150947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X189">
            <v>0</v>
          </cell>
          <cell r="Z189">
            <v>0</v>
          </cell>
          <cell r="AA189">
            <v>5</v>
          </cell>
          <cell r="AB189">
            <v>594159</v>
          </cell>
          <cell r="AC189">
            <v>13</v>
          </cell>
          <cell r="AD189">
            <v>280000</v>
          </cell>
          <cell r="AF189">
            <v>31250</v>
          </cell>
          <cell r="AG189">
            <v>125000</v>
          </cell>
          <cell r="AH189">
            <v>22281</v>
          </cell>
          <cell r="AI189">
            <v>0</v>
          </cell>
          <cell r="AJ189">
            <v>0</v>
          </cell>
          <cell r="AK189">
            <v>0</v>
          </cell>
          <cell r="AL189">
            <v>3875545</v>
          </cell>
          <cell r="AM189">
            <v>3875545</v>
          </cell>
          <cell r="AN189">
            <v>0</v>
          </cell>
          <cell r="AO189">
            <v>324411</v>
          </cell>
          <cell r="AQ189">
            <v>0</v>
          </cell>
          <cell r="AS189">
            <v>29900</v>
          </cell>
          <cell r="AT189">
            <v>354311</v>
          </cell>
          <cell r="AU189">
            <v>0</v>
          </cell>
        </row>
        <row r="190">
          <cell r="A190">
            <v>178</v>
          </cell>
          <cell r="B190" t="str">
            <v>0330</v>
          </cell>
          <cell r="C190" t="str">
            <v>S7-0330</v>
          </cell>
          <cell r="D190" t="str">
            <v>CHAÂU THI PHÖÔNG THUÙY</v>
          </cell>
          <cell r="E190" t="str">
            <v>C. 07</v>
          </cell>
          <cell r="F190" t="str">
            <v>CN</v>
          </cell>
          <cell r="G190" t="str">
            <v>25/07/2013</v>
          </cell>
          <cell r="H190">
            <v>3089625</v>
          </cell>
          <cell r="I190">
            <v>14.5</v>
          </cell>
          <cell r="J190">
            <v>116</v>
          </cell>
          <cell r="K190">
            <v>2322520</v>
          </cell>
          <cell r="N190">
            <v>2310902</v>
          </cell>
          <cell r="O190">
            <v>4.5</v>
          </cell>
          <cell r="P190">
            <v>534743</v>
          </cell>
          <cell r="Q190">
            <v>20.5</v>
          </cell>
          <cell r="R190">
            <v>174402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X190">
            <v>0</v>
          </cell>
          <cell r="Z190">
            <v>0</v>
          </cell>
          <cell r="AA190">
            <v>5</v>
          </cell>
          <cell r="AB190">
            <v>594159</v>
          </cell>
          <cell r="AC190">
            <v>13</v>
          </cell>
          <cell r="AD190">
            <v>280000</v>
          </cell>
          <cell r="AF190">
            <v>30208</v>
          </cell>
          <cell r="AG190">
            <v>120833</v>
          </cell>
          <cell r="AH190">
            <v>22281</v>
          </cell>
          <cell r="AI190">
            <v>0</v>
          </cell>
          <cell r="AJ190">
            <v>50000</v>
          </cell>
          <cell r="AK190">
            <v>0</v>
          </cell>
          <cell r="AL190">
            <v>4117528</v>
          </cell>
          <cell r="AM190">
            <v>4117528</v>
          </cell>
          <cell r="AN190">
            <v>0</v>
          </cell>
          <cell r="AO190">
            <v>324411</v>
          </cell>
          <cell r="AQ190">
            <v>0</v>
          </cell>
          <cell r="AS190">
            <v>28903</v>
          </cell>
          <cell r="AT190">
            <v>353314</v>
          </cell>
          <cell r="AU190">
            <v>0</v>
          </cell>
        </row>
        <row r="191">
          <cell r="A191">
            <v>179</v>
          </cell>
          <cell r="B191" t="str">
            <v>0444</v>
          </cell>
          <cell r="C191" t="str">
            <v>S7-0444</v>
          </cell>
          <cell r="D191" t="str">
            <v>NGUYEÃN THÒ HAÛO</v>
          </cell>
          <cell r="E191" t="str">
            <v>C. 07</v>
          </cell>
          <cell r="F191" t="str">
            <v>CN</v>
          </cell>
          <cell r="G191" t="str">
            <v>12/03/2014</v>
          </cell>
          <cell r="H191">
            <v>3089625</v>
          </cell>
          <cell r="I191">
            <v>15</v>
          </cell>
          <cell r="J191">
            <v>120</v>
          </cell>
          <cell r="K191">
            <v>2127305</v>
          </cell>
          <cell r="N191">
            <v>2117690</v>
          </cell>
          <cell r="O191">
            <v>4</v>
          </cell>
          <cell r="P191">
            <v>475327</v>
          </cell>
          <cell r="Q191">
            <v>15</v>
          </cell>
          <cell r="R191">
            <v>118184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X191">
            <v>0</v>
          </cell>
          <cell r="Z191">
            <v>0</v>
          </cell>
          <cell r="AA191">
            <v>5</v>
          </cell>
          <cell r="AB191">
            <v>594159</v>
          </cell>
          <cell r="AC191">
            <v>12</v>
          </cell>
          <cell r="AD191">
            <v>260000</v>
          </cell>
          <cell r="AF191">
            <v>0</v>
          </cell>
          <cell r="AG191">
            <v>125000</v>
          </cell>
          <cell r="AH191">
            <v>22281</v>
          </cell>
          <cell r="AI191">
            <v>0</v>
          </cell>
          <cell r="AJ191">
            <v>50000</v>
          </cell>
          <cell r="AK191">
            <v>0</v>
          </cell>
          <cell r="AL191">
            <v>3762641</v>
          </cell>
          <cell r="AM191">
            <v>3762641</v>
          </cell>
          <cell r="AN191">
            <v>0</v>
          </cell>
          <cell r="AO191">
            <v>324411</v>
          </cell>
          <cell r="AQ191">
            <v>0</v>
          </cell>
          <cell r="AS191">
            <v>29900</v>
          </cell>
          <cell r="AT191">
            <v>354311</v>
          </cell>
          <cell r="AU191">
            <v>0</v>
          </cell>
        </row>
        <row r="192">
          <cell r="A192">
            <v>180</v>
          </cell>
          <cell r="B192" t="str">
            <v>0673</v>
          </cell>
          <cell r="C192" t="str">
            <v>S7-0673</v>
          </cell>
          <cell r="D192" t="str">
            <v>VOÕ THANH SANG</v>
          </cell>
          <cell r="E192" t="str">
            <v>C. 07</v>
          </cell>
          <cell r="F192" t="str">
            <v>CN</v>
          </cell>
          <cell r="G192" t="str">
            <v>10/07/2014</v>
          </cell>
          <cell r="H192">
            <v>3089625</v>
          </cell>
          <cell r="I192">
            <v>15</v>
          </cell>
          <cell r="J192">
            <v>120</v>
          </cell>
          <cell r="K192">
            <v>2079377</v>
          </cell>
          <cell r="N192">
            <v>2069762</v>
          </cell>
          <cell r="O192">
            <v>4</v>
          </cell>
          <cell r="P192">
            <v>475327</v>
          </cell>
          <cell r="Q192">
            <v>18</v>
          </cell>
          <cell r="R192">
            <v>135612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X192">
            <v>0</v>
          </cell>
          <cell r="Z192">
            <v>0</v>
          </cell>
          <cell r="AA192">
            <v>5</v>
          </cell>
          <cell r="AB192">
            <v>594159</v>
          </cell>
          <cell r="AC192">
            <v>13</v>
          </cell>
          <cell r="AD192">
            <v>280000</v>
          </cell>
          <cell r="AF192">
            <v>0</v>
          </cell>
          <cell r="AG192">
            <v>125000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3679860</v>
          </cell>
          <cell r="AM192">
            <v>3679860</v>
          </cell>
          <cell r="AN192">
            <v>0</v>
          </cell>
          <cell r="AO192">
            <v>324411</v>
          </cell>
          <cell r="AQ192">
            <v>0</v>
          </cell>
          <cell r="AS192">
            <v>0</v>
          </cell>
          <cell r="AT192">
            <v>324411</v>
          </cell>
          <cell r="AU192">
            <v>0</v>
          </cell>
        </row>
        <row r="193">
          <cell r="A193">
            <v>181</v>
          </cell>
          <cell r="B193" t="str">
            <v>0833</v>
          </cell>
          <cell r="C193" t="str">
            <v>S7-0833</v>
          </cell>
          <cell r="D193" t="str">
            <v>PHAÏM THÒ PHÖÔÏNG</v>
          </cell>
          <cell r="E193" t="str">
            <v>C. 07</v>
          </cell>
          <cell r="F193" t="str">
            <v>CN</v>
          </cell>
          <cell r="G193" t="str">
            <v>07/01/2015</v>
          </cell>
          <cell r="H193">
            <v>3089625</v>
          </cell>
          <cell r="I193">
            <v>15</v>
          </cell>
          <cell r="J193">
            <v>120</v>
          </cell>
          <cell r="K193">
            <v>1914177</v>
          </cell>
          <cell r="N193">
            <v>1904562</v>
          </cell>
          <cell r="O193">
            <v>4</v>
          </cell>
          <cell r="P193">
            <v>475327</v>
          </cell>
          <cell r="Q193">
            <v>13.5</v>
          </cell>
          <cell r="R193">
            <v>96784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X193">
            <v>0</v>
          </cell>
          <cell r="Z193">
            <v>0</v>
          </cell>
          <cell r="AA193">
            <v>5</v>
          </cell>
          <cell r="AB193">
            <v>594159</v>
          </cell>
          <cell r="AC193">
            <v>14</v>
          </cell>
          <cell r="AD193">
            <v>300000</v>
          </cell>
          <cell r="AF193">
            <v>0</v>
          </cell>
          <cell r="AG193">
            <v>125000</v>
          </cell>
          <cell r="AH193">
            <v>22281</v>
          </cell>
          <cell r="AI193">
            <v>0</v>
          </cell>
          <cell r="AJ193">
            <v>0</v>
          </cell>
          <cell r="AK193">
            <v>0</v>
          </cell>
          <cell r="AL193">
            <v>3518113</v>
          </cell>
          <cell r="AM193">
            <v>3518113</v>
          </cell>
          <cell r="AN193">
            <v>0</v>
          </cell>
          <cell r="AO193">
            <v>0</v>
          </cell>
          <cell r="AQ193">
            <v>0</v>
          </cell>
          <cell r="AS193">
            <v>0</v>
          </cell>
          <cell r="AT193">
            <v>0</v>
          </cell>
          <cell r="AU193">
            <v>0</v>
          </cell>
        </row>
        <row r="194">
          <cell r="A194">
            <v>182</v>
          </cell>
          <cell r="B194" t="str">
            <v>0242</v>
          </cell>
          <cell r="C194" t="str">
            <v>IR8-0242</v>
          </cell>
          <cell r="D194" t="str">
            <v>LEÂ THÒ ÑOAN TRANG</v>
          </cell>
          <cell r="E194" t="str">
            <v>C. 08</v>
          </cell>
          <cell r="F194" t="str">
            <v>CN</v>
          </cell>
          <cell r="G194" t="str">
            <v>14/02/2012</v>
          </cell>
          <cell r="H194">
            <v>3089625</v>
          </cell>
          <cell r="I194">
            <v>13</v>
          </cell>
          <cell r="J194">
            <v>104</v>
          </cell>
          <cell r="K194">
            <v>2364634</v>
          </cell>
          <cell r="N194">
            <v>2352134</v>
          </cell>
          <cell r="O194">
            <v>4</v>
          </cell>
          <cell r="P194">
            <v>475327</v>
          </cell>
          <cell r="Q194">
            <v>21</v>
          </cell>
          <cell r="R194">
            <v>198629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X194">
            <v>0</v>
          </cell>
          <cell r="Z194">
            <v>0</v>
          </cell>
          <cell r="AA194">
            <v>5</v>
          </cell>
          <cell r="AB194">
            <v>594159</v>
          </cell>
          <cell r="AC194">
            <v>7</v>
          </cell>
          <cell r="AD194">
            <v>120000</v>
          </cell>
          <cell r="AF194">
            <v>54167</v>
          </cell>
          <cell r="AG194">
            <v>108333</v>
          </cell>
          <cell r="AH194">
            <v>22281</v>
          </cell>
          <cell r="AI194">
            <v>0</v>
          </cell>
          <cell r="AJ194">
            <v>0</v>
          </cell>
          <cell r="AK194">
            <v>0</v>
          </cell>
          <cell r="AL194">
            <v>3925030</v>
          </cell>
          <cell r="AM194">
            <v>3925030</v>
          </cell>
          <cell r="AN194">
            <v>0</v>
          </cell>
          <cell r="AO194">
            <v>324411</v>
          </cell>
          <cell r="AQ194">
            <v>0</v>
          </cell>
          <cell r="AS194">
            <v>25913</v>
          </cell>
          <cell r="AT194">
            <v>350324</v>
          </cell>
          <cell r="AU194">
            <v>0</v>
          </cell>
        </row>
        <row r="195">
          <cell r="A195">
            <v>183</v>
          </cell>
          <cell r="B195" t="str">
            <v>0576</v>
          </cell>
          <cell r="C195" t="str">
            <v>IR8-0576</v>
          </cell>
          <cell r="D195" t="str">
            <v>PHAN THÒ CAÅM THU</v>
          </cell>
          <cell r="E195" t="str">
            <v>C. 08</v>
          </cell>
          <cell r="F195" t="str">
            <v>CN</v>
          </cell>
          <cell r="G195" t="str">
            <v>14/05/2014</v>
          </cell>
          <cell r="H195">
            <v>3089625</v>
          </cell>
          <cell r="I195">
            <v>14</v>
          </cell>
          <cell r="J195">
            <v>112</v>
          </cell>
          <cell r="K195">
            <v>2824708</v>
          </cell>
          <cell r="N195">
            <v>2815733</v>
          </cell>
          <cell r="O195">
            <v>5</v>
          </cell>
          <cell r="P195">
            <v>594159</v>
          </cell>
          <cell r="Q195">
            <v>18</v>
          </cell>
          <cell r="R195">
            <v>195557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X195">
            <v>0</v>
          </cell>
          <cell r="Z195">
            <v>0</v>
          </cell>
          <cell r="AA195">
            <v>5</v>
          </cell>
          <cell r="AB195">
            <v>594159</v>
          </cell>
          <cell r="AC195">
            <v>7</v>
          </cell>
          <cell r="AD195">
            <v>120000</v>
          </cell>
          <cell r="AF195">
            <v>0</v>
          </cell>
          <cell r="AG195">
            <v>116667</v>
          </cell>
          <cell r="AH195">
            <v>22281</v>
          </cell>
          <cell r="AI195">
            <v>0</v>
          </cell>
          <cell r="AJ195">
            <v>50000</v>
          </cell>
          <cell r="AK195">
            <v>0</v>
          </cell>
          <cell r="AL195">
            <v>4508556</v>
          </cell>
          <cell r="AM195">
            <v>4508556</v>
          </cell>
          <cell r="AN195">
            <v>0</v>
          </cell>
          <cell r="AO195">
            <v>324411</v>
          </cell>
          <cell r="AQ195">
            <v>0</v>
          </cell>
          <cell r="AS195">
            <v>27906</v>
          </cell>
          <cell r="AT195">
            <v>352317</v>
          </cell>
          <cell r="AU195">
            <v>0</v>
          </cell>
        </row>
        <row r="196">
          <cell r="A196">
            <v>184</v>
          </cell>
          <cell r="B196" t="str">
            <v>0581</v>
          </cell>
          <cell r="C196" t="str">
            <v>IR8-0581</v>
          </cell>
          <cell r="D196" t="str">
            <v>TRAÀN NGOÏC AÅN</v>
          </cell>
          <cell r="E196" t="str">
            <v>C. 08</v>
          </cell>
          <cell r="F196" t="str">
            <v>CN</v>
          </cell>
          <cell r="G196" t="str">
            <v>20/05/2014</v>
          </cell>
          <cell r="H196">
            <v>3089625</v>
          </cell>
          <cell r="I196">
            <v>15</v>
          </cell>
          <cell r="J196">
            <v>120</v>
          </cell>
          <cell r="K196">
            <v>2603144</v>
          </cell>
          <cell r="N196">
            <v>2593529</v>
          </cell>
          <cell r="O196">
            <v>4</v>
          </cell>
          <cell r="P196">
            <v>475327</v>
          </cell>
          <cell r="Q196">
            <v>21</v>
          </cell>
          <cell r="R196">
            <v>193851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X196">
            <v>0</v>
          </cell>
          <cell r="Z196">
            <v>0</v>
          </cell>
          <cell r="AA196">
            <v>5</v>
          </cell>
          <cell r="AB196">
            <v>594159</v>
          </cell>
          <cell r="AC196">
            <v>14</v>
          </cell>
          <cell r="AD196">
            <v>300000</v>
          </cell>
          <cell r="AF196">
            <v>0</v>
          </cell>
          <cell r="AG196">
            <v>125000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4281866</v>
          </cell>
          <cell r="AM196">
            <v>4281866</v>
          </cell>
          <cell r="AN196">
            <v>0</v>
          </cell>
          <cell r="AO196">
            <v>324411</v>
          </cell>
          <cell r="AQ196">
            <v>0</v>
          </cell>
          <cell r="AS196">
            <v>0</v>
          </cell>
          <cell r="AT196">
            <v>324411</v>
          </cell>
          <cell r="AU196">
            <v>0</v>
          </cell>
        </row>
        <row r="197">
          <cell r="A197">
            <v>185</v>
          </cell>
          <cell r="B197" t="str">
            <v>0130</v>
          </cell>
          <cell r="C197" t="str">
            <v>QC8-0130</v>
          </cell>
          <cell r="D197" t="str">
            <v>ÑOAØN KIM CHI</v>
          </cell>
          <cell r="E197" t="str">
            <v>C. 08</v>
          </cell>
          <cell r="F197" t="str">
            <v>CN</v>
          </cell>
          <cell r="G197" t="str">
            <v>13/12/2005</v>
          </cell>
          <cell r="H197">
            <v>3419625</v>
          </cell>
          <cell r="I197">
            <v>12.5</v>
          </cell>
          <cell r="J197">
            <v>100</v>
          </cell>
          <cell r="K197">
            <v>2438349</v>
          </cell>
          <cell r="N197">
            <v>2249425</v>
          </cell>
          <cell r="O197">
            <v>6</v>
          </cell>
          <cell r="P197">
            <v>789144</v>
          </cell>
          <cell r="Q197">
            <v>21</v>
          </cell>
          <cell r="R197">
            <v>211592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X197">
            <v>0</v>
          </cell>
          <cell r="Z197">
            <v>0</v>
          </cell>
          <cell r="AA197">
            <v>5</v>
          </cell>
          <cell r="AB197">
            <v>657620</v>
          </cell>
          <cell r="AC197">
            <v>7</v>
          </cell>
          <cell r="AD197">
            <v>120000</v>
          </cell>
          <cell r="AF197">
            <v>156250</v>
          </cell>
          <cell r="AG197">
            <v>104167</v>
          </cell>
          <cell r="AH197">
            <v>24661</v>
          </cell>
          <cell r="AI197">
            <v>0</v>
          </cell>
          <cell r="AJ197">
            <v>0</v>
          </cell>
          <cell r="AK197">
            <v>0</v>
          </cell>
          <cell r="AL197">
            <v>4312859</v>
          </cell>
          <cell r="AM197">
            <v>4312859</v>
          </cell>
          <cell r="AN197">
            <v>0</v>
          </cell>
          <cell r="AO197">
            <v>359061</v>
          </cell>
          <cell r="AQ197">
            <v>0</v>
          </cell>
          <cell r="AS197">
            <v>27578</v>
          </cell>
          <cell r="AT197">
            <v>386639</v>
          </cell>
          <cell r="AU197">
            <v>0</v>
          </cell>
        </row>
        <row r="198">
          <cell r="A198">
            <v>186</v>
          </cell>
          <cell r="B198" t="str">
            <v>0166</v>
          </cell>
          <cell r="C198" t="str">
            <v>S8-0166</v>
          </cell>
          <cell r="D198" t="str">
            <v>TRAÀN THÒ THUÙY HAÈNG</v>
          </cell>
          <cell r="E198" t="str">
            <v>C. 08</v>
          </cell>
          <cell r="F198" t="str">
            <v>CN</v>
          </cell>
          <cell r="G198" t="str">
            <v>01/08/2009</v>
          </cell>
          <cell r="H198">
            <v>3089625</v>
          </cell>
          <cell r="I198">
            <v>15</v>
          </cell>
          <cell r="J198">
            <v>120</v>
          </cell>
          <cell r="K198">
            <v>2055036</v>
          </cell>
          <cell r="N198">
            <v>2030998</v>
          </cell>
          <cell r="O198">
            <v>4</v>
          </cell>
          <cell r="P198">
            <v>475327</v>
          </cell>
          <cell r="Q198">
            <v>21</v>
          </cell>
          <cell r="R198">
            <v>153035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X198">
            <v>0</v>
          </cell>
          <cell r="Z198">
            <v>0</v>
          </cell>
          <cell r="AA198">
            <v>5</v>
          </cell>
          <cell r="AB198">
            <v>594159</v>
          </cell>
          <cell r="AC198">
            <v>14</v>
          </cell>
          <cell r="AD198">
            <v>300000</v>
          </cell>
          <cell r="AF198">
            <v>187500</v>
          </cell>
          <cell r="AG198">
            <v>125000</v>
          </cell>
          <cell r="AH198">
            <v>22281</v>
          </cell>
          <cell r="AI198">
            <v>0</v>
          </cell>
          <cell r="AJ198">
            <v>0</v>
          </cell>
          <cell r="AK198">
            <v>0</v>
          </cell>
          <cell r="AL198">
            <v>3888300</v>
          </cell>
          <cell r="AM198">
            <v>3888300</v>
          </cell>
          <cell r="AN198">
            <v>0</v>
          </cell>
          <cell r="AO198">
            <v>324411</v>
          </cell>
          <cell r="AQ198">
            <v>0</v>
          </cell>
          <cell r="AS198">
            <v>29900</v>
          </cell>
          <cell r="AT198">
            <v>354311</v>
          </cell>
          <cell r="AU198">
            <v>0</v>
          </cell>
        </row>
        <row r="199">
          <cell r="A199">
            <v>187</v>
          </cell>
          <cell r="B199" t="str">
            <v>0198</v>
          </cell>
          <cell r="C199" t="str">
            <v>S8-0198</v>
          </cell>
          <cell r="D199" t="str">
            <v>PHAÏM MINH TUAÁN</v>
          </cell>
          <cell r="E199" t="str">
            <v>C. 08</v>
          </cell>
          <cell r="F199" t="str">
            <v>CN</v>
          </cell>
          <cell r="G199" t="str">
            <v>17/03/2011</v>
          </cell>
          <cell r="H199">
            <v>3089625</v>
          </cell>
          <cell r="I199">
            <v>4</v>
          </cell>
          <cell r="J199">
            <v>32</v>
          </cell>
          <cell r="K199">
            <v>93590</v>
          </cell>
          <cell r="N199">
            <v>93590</v>
          </cell>
          <cell r="O199">
            <v>4</v>
          </cell>
          <cell r="P199">
            <v>475327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X199">
            <v>0</v>
          </cell>
          <cell r="Z199">
            <v>0</v>
          </cell>
          <cell r="AA199">
            <v>5</v>
          </cell>
          <cell r="AB199">
            <v>594159</v>
          </cell>
          <cell r="AD199">
            <v>0</v>
          </cell>
          <cell r="AF199">
            <v>0</v>
          </cell>
          <cell r="AG199">
            <v>33333</v>
          </cell>
          <cell r="AH199">
            <v>0</v>
          </cell>
          <cell r="AI199">
            <v>379173</v>
          </cell>
          <cell r="AJ199">
            <v>0</v>
          </cell>
          <cell r="AK199">
            <v>0</v>
          </cell>
          <cell r="AL199">
            <v>1575582</v>
          </cell>
          <cell r="AM199">
            <v>1575582</v>
          </cell>
          <cell r="AN199">
            <v>0</v>
          </cell>
          <cell r="AO199">
            <v>324411</v>
          </cell>
          <cell r="AQ199">
            <v>0</v>
          </cell>
          <cell r="AS199">
            <v>0</v>
          </cell>
          <cell r="AT199">
            <v>324411</v>
          </cell>
          <cell r="AU199">
            <v>0</v>
          </cell>
        </row>
        <row r="200">
          <cell r="A200">
            <v>188</v>
          </cell>
          <cell r="B200" t="str">
            <v>0209</v>
          </cell>
          <cell r="C200" t="str">
            <v>S8-0209</v>
          </cell>
          <cell r="D200" t="str">
            <v>PHAN HOÀ NHÖ YÙ</v>
          </cell>
          <cell r="E200" t="str">
            <v>C. 08</v>
          </cell>
          <cell r="F200" t="str">
            <v>CN</v>
          </cell>
          <cell r="G200" t="str">
            <v>01/05/2011</v>
          </cell>
          <cell r="H200">
            <v>3089625</v>
          </cell>
          <cell r="I200">
            <v>15</v>
          </cell>
          <cell r="J200">
            <v>120</v>
          </cell>
          <cell r="K200">
            <v>1985142</v>
          </cell>
          <cell r="N200">
            <v>1968315</v>
          </cell>
          <cell r="O200">
            <v>4</v>
          </cell>
          <cell r="P200">
            <v>475327</v>
          </cell>
          <cell r="Q200">
            <v>21</v>
          </cell>
          <cell r="R200">
            <v>147830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X200">
            <v>0</v>
          </cell>
          <cell r="Z200">
            <v>0</v>
          </cell>
          <cell r="AA200">
            <v>5</v>
          </cell>
          <cell r="AB200">
            <v>594159</v>
          </cell>
          <cell r="AC200">
            <v>14</v>
          </cell>
          <cell r="AD200">
            <v>300000</v>
          </cell>
          <cell r="AF200">
            <v>93750</v>
          </cell>
          <cell r="AG200">
            <v>125000</v>
          </cell>
          <cell r="AH200">
            <v>22281</v>
          </cell>
          <cell r="AI200">
            <v>0</v>
          </cell>
          <cell r="AJ200">
            <v>0</v>
          </cell>
          <cell r="AK200">
            <v>0</v>
          </cell>
          <cell r="AL200">
            <v>3726662</v>
          </cell>
          <cell r="AM200">
            <v>3726662</v>
          </cell>
          <cell r="AN200">
            <v>0</v>
          </cell>
          <cell r="AO200">
            <v>324411</v>
          </cell>
          <cell r="AQ200">
            <v>0</v>
          </cell>
          <cell r="AS200">
            <v>29900</v>
          </cell>
          <cell r="AT200">
            <v>354311</v>
          </cell>
          <cell r="AU200">
            <v>0</v>
          </cell>
        </row>
        <row r="201">
          <cell r="A201">
            <v>189</v>
          </cell>
          <cell r="B201" t="str">
            <v>0211</v>
          </cell>
          <cell r="C201" t="str">
            <v>S8-0211</v>
          </cell>
          <cell r="D201" t="str">
            <v>NGUYEÃN THÒ HOA PHÖÔÏNG</v>
          </cell>
          <cell r="E201" t="str">
            <v>C. 08</v>
          </cell>
          <cell r="F201" t="str">
            <v>CN</v>
          </cell>
          <cell r="G201" t="str">
            <v>01/06/2011</v>
          </cell>
          <cell r="H201">
            <v>3089625</v>
          </cell>
          <cell r="I201">
            <v>15</v>
          </cell>
          <cell r="J201">
            <v>120</v>
          </cell>
          <cell r="K201">
            <v>1620227</v>
          </cell>
          <cell r="N201">
            <v>1620227</v>
          </cell>
          <cell r="O201">
            <v>4</v>
          </cell>
          <cell r="P201">
            <v>475327</v>
          </cell>
          <cell r="Q201">
            <v>21</v>
          </cell>
          <cell r="R201">
            <v>120655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X201">
            <v>0</v>
          </cell>
          <cell r="Z201">
            <v>0</v>
          </cell>
          <cell r="AA201">
            <v>5</v>
          </cell>
          <cell r="AB201">
            <v>594159</v>
          </cell>
          <cell r="AC201">
            <v>13</v>
          </cell>
          <cell r="AD201">
            <v>280000</v>
          </cell>
          <cell r="AF201">
            <v>93750</v>
          </cell>
          <cell r="AG201">
            <v>125000</v>
          </cell>
          <cell r="AH201">
            <v>22281</v>
          </cell>
          <cell r="AI201">
            <v>145422</v>
          </cell>
          <cell r="AJ201">
            <v>0</v>
          </cell>
          <cell r="AK201">
            <v>0</v>
          </cell>
          <cell r="AL201">
            <v>3476821</v>
          </cell>
          <cell r="AM201">
            <v>3476821</v>
          </cell>
          <cell r="AN201">
            <v>0</v>
          </cell>
          <cell r="AO201">
            <v>324411</v>
          </cell>
          <cell r="AQ201">
            <v>0</v>
          </cell>
          <cell r="AS201">
            <v>29900</v>
          </cell>
          <cell r="AT201">
            <v>354311</v>
          </cell>
          <cell r="AU201">
            <v>0</v>
          </cell>
        </row>
        <row r="202">
          <cell r="A202">
            <v>190</v>
          </cell>
          <cell r="B202" t="str">
            <v>0213</v>
          </cell>
          <cell r="C202" t="str">
            <v>S8-0213</v>
          </cell>
          <cell r="D202" t="str">
            <v>TRAÀN ANH TUAÁN</v>
          </cell>
          <cell r="E202" t="str">
            <v>C. 08</v>
          </cell>
          <cell r="F202" t="str">
            <v>CN</v>
          </cell>
          <cell r="G202" t="str">
            <v>08/06/2011</v>
          </cell>
          <cell r="H202">
            <v>3089625</v>
          </cell>
          <cell r="I202">
            <v>15</v>
          </cell>
          <cell r="J202">
            <v>120</v>
          </cell>
          <cell r="K202">
            <v>2367845</v>
          </cell>
          <cell r="N202">
            <v>2351018</v>
          </cell>
          <cell r="O202">
            <v>4</v>
          </cell>
          <cell r="P202">
            <v>475327</v>
          </cell>
          <cell r="Q202">
            <v>21</v>
          </cell>
          <cell r="R202">
            <v>176329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X202">
            <v>0</v>
          </cell>
          <cell r="Z202">
            <v>0</v>
          </cell>
          <cell r="AA202">
            <v>5</v>
          </cell>
          <cell r="AB202">
            <v>594159</v>
          </cell>
          <cell r="AC202">
            <v>14</v>
          </cell>
          <cell r="AD202">
            <v>300000</v>
          </cell>
          <cell r="AF202">
            <v>93750</v>
          </cell>
          <cell r="AG202">
            <v>125000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4115583</v>
          </cell>
          <cell r="AM202">
            <v>4115583</v>
          </cell>
          <cell r="AN202">
            <v>0</v>
          </cell>
          <cell r="AO202">
            <v>324411</v>
          </cell>
          <cell r="AQ202">
            <v>0</v>
          </cell>
          <cell r="AS202">
            <v>29900</v>
          </cell>
          <cell r="AT202">
            <v>354311</v>
          </cell>
          <cell r="AU202">
            <v>0</v>
          </cell>
        </row>
        <row r="203">
          <cell r="A203">
            <v>191</v>
          </cell>
          <cell r="B203" t="str">
            <v>0258</v>
          </cell>
          <cell r="C203" t="str">
            <v>S8-0258</v>
          </cell>
          <cell r="D203" t="str">
            <v>HOÀ MINH CHIEÁN</v>
          </cell>
          <cell r="E203" t="str">
            <v>C. 08</v>
          </cell>
          <cell r="F203" t="str">
            <v>CN</v>
          </cell>
          <cell r="G203" t="str">
            <v>22/05/2012</v>
          </cell>
          <cell r="H203">
            <v>3089625</v>
          </cell>
          <cell r="I203">
            <v>15</v>
          </cell>
          <cell r="J203">
            <v>120</v>
          </cell>
          <cell r="K203">
            <v>2446439</v>
          </cell>
          <cell r="N203">
            <v>2432016</v>
          </cell>
          <cell r="O203">
            <v>4</v>
          </cell>
          <cell r="P203">
            <v>475327</v>
          </cell>
          <cell r="Q203">
            <v>22</v>
          </cell>
          <cell r="R203">
            <v>189513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X203">
            <v>0</v>
          </cell>
          <cell r="Z203">
            <v>0</v>
          </cell>
          <cell r="AA203">
            <v>5</v>
          </cell>
          <cell r="AB203">
            <v>594159</v>
          </cell>
          <cell r="AC203">
            <v>14</v>
          </cell>
          <cell r="AD203">
            <v>300000</v>
          </cell>
          <cell r="AF203">
            <v>62500</v>
          </cell>
          <cell r="AG203">
            <v>125000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4178515</v>
          </cell>
          <cell r="AM203">
            <v>4178515</v>
          </cell>
          <cell r="AN203">
            <v>0</v>
          </cell>
          <cell r="AO203">
            <v>324411</v>
          </cell>
          <cell r="AQ203">
            <v>0</v>
          </cell>
          <cell r="AS203">
            <v>29900</v>
          </cell>
          <cell r="AT203">
            <v>354311</v>
          </cell>
          <cell r="AU203">
            <v>0</v>
          </cell>
        </row>
        <row r="204">
          <cell r="A204">
            <v>192</v>
          </cell>
          <cell r="B204" t="str">
            <v>0265</v>
          </cell>
          <cell r="C204" t="str">
            <v>S8-0265</v>
          </cell>
          <cell r="D204" t="str">
            <v>PHAN THÒ THUØY DÖÔNG</v>
          </cell>
          <cell r="E204" t="str">
            <v>C. 08</v>
          </cell>
          <cell r="F204" t="str">
            <v>CN</v>
          </cell>
          <cell r="G204" t="str">
            <v>01/06/2012</v>
          </cell>
          <cell r="H204">
            <v>3089625</v>
          </cell>
          <cell r="I204">
            <v>15</v>
          </cell>
          <cell r="J204">
            <v>120</v>
          </cell>
          <cell r="K204">
            <v>1575741</v>
          </cell>
          <cell r="N204">
            <v>1575741</v>
          </cell>
          <cell r="O204">
            <v>4</v>
          </cell>
          <cell r="P204">
            <v>475327</v>
          </cell>
          <cell r="Q204">
            <v>21</v>
          </cell>
          <cell r="R204">
            <v>117342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X204">
            <v>0</v>
          </cell>
          <cell r="Z204">
            <v>0</v>
          </cell>
          <cell r="AA204">
            <v>5</v>
          </cell>
          <cell r="AB204">
            <v>594159</v>
          </cell>
          <cell r="AC204">
            <v>14</v>
          </cell>
          <cell r="AD204">
            <v>300000</v>
          </cell>
          <cell r="AF204">
            <v>62500</v>
          </cell>
          <cell r="AG204">
            <v>125000</v>
          </cell>
          <cell r="AH204">
            <v>22281</v>
          </cell>
          <cell r="AI204">
            <v>192312</v>
          </cell>
          <cell r="AJ204">
            <v>0</v>
          </cell>
          <cell r="AK204">
            <v>0</v>
          </cell>
          <cell r="AL204">
            <v>3464662</v>
          </cell>
          <cell r="AM204">
            <v>3464662</v>
          </cell>
          <cell r="AN204">
            <v>0</v>
          </cell>
          <cell r="AO204">
            <v>324411</v>
          </cell>
          <cell r="AQ204">
            <v>0</v>
          </cell>
          <cell r="AS204">
            <v>29900</v>
          </cell>
          <cell r="AT204">
            <v>354311</v>
          </cell>
          <cell r="AU204">
            <v>0</v>
          </cell>
        </row>
        <row r="205">
          <cell r="A205">
            <v>193</v>
          </cell>
          <cell r="B205" t="str">
            <v>0269</v>
          </cell>
          <cell r="C205" t="str">
            <v>S8-0269</v>
          </cell>
          <cell r="D205" t="str">
            <v>HUYØNH THÒ THUÙY OANH</v>
          </cell>
          <cell r="E205" t="str">
            <v>C. 08</v>
          </cell>
          <cell r="F205" t="str">
            <v>CN</v>
          </cell>
          <cell r="G205" t="str">
            <v>26/06/2012</v>
          </cell>
          <cell r="H205">
            <v>3089625</v>
          </cell>
          <cell r="I205">
            <v>15</v>
          </cell>
          <cell r="J205">
            <v>120</v>
          </cell>
          <cell r="K205">
            <v>2740487</v>
          </cell>
          <cell r="N205">
            <v>2726064</v>
          </cell>
          <cell r="O205">
            <v>4</v>
          </cell>
          <cell r="P205">
            <v>475327</v>
          </cell>
          <cell r="Q205">
            <v>21</v>
          </cell>
          <cell r="R205">
            <v>204079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X205">
            <v>0</v>
          </cell>
          <cell r="Z205">
            <v>0</v>
          </cell>
          <cell r="AA205">
            <v>5</v>
          </cell>
          <cell r="AB205">
            <v>594159</v>
          </cell>
          <cell r="AC205">
            <v>14</v>
          </cell>
          <cell r="AD205">
            <v>300000</v>
          </cell>
          <cell r="AF205">
            <v>62500</v>
          </cell>
          <cell r="AG205">
            <v>125000</v>
          </cell>
          <cell r="AH205">
            <v>22281</v>
          </cell>
          <cell r="AI205">
            <v>0</v>
          </cell>
          <cell r="AJ205">
            <v>0</v>
          </cell>
          <cell r="AK205">
            <v>0</v>
          </cell>
          <cell r="AL205">
            <v>4509410</v>
          </cell>
          <cell r="AM205">
            <v>4509410</v>
          </cell>
          <cell r="AN205">
            <v>0</v>
          </cell>
          <cell r="AO205">
            <v>324411</v>
          </cell>
          <cell r="AQ205">
            <v>0</v>
          </cell>
          <cell r="AS205">
            <v>29900</v>
          </cell>
          <cell r="AT205">
            <v>354311</v>
          </cell>
          <cell r="AU205">
            <v>0</v>
          </cell>
        </row>
        <row r="206">
          <cell r="A206">
            <v>194</v>
          </cell>
          <cell r="B206" t="str">
            <v>0325</v>
          </cell>
          <cell r="C206" t="str">
            <v>S8-0325</v>
          </cell>
          <cell r="D206" t="str">
            <v>PHAÏM THÒ CAÅM THU</v>
          </cell>
          <cell r="E206" t="str">
            <v>C. 08</v>
          </cell>
          <cell r="F206" t="str">
            <v>CN</v>
          </cell>
          <cell r="G206" t="str">
            <v>01/07/2013</v>
          </cell>
          <cell r="H206">
            <v>3089625</v>
          </cell>
          <cell r="I206">
            <v>15</v>
          </cell>
          <cell r="J206">
            <v>120</v>
          </cell>
          <cell r="K206">
            <v>2324719</v>
          </cell>
          <cell r="N206">
            <v>2312700</v>
          </cell>
          <cell r="O206">
            <v>4</v>
          </cell>
          <cell r="P206">
            <v>475327</v>
          </cell>
          <cell r="Q206">
            <v>21</v>
          </cell>
          <cell r="R206">
            <v>173117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X206">
            <v>0</v>
          </cell>
          <cell r="Z206">
            <v>0</v>
          </cell>
          <cell r="AA206">
            <v>5</v>
          </cell>
          <cell r="AB206">
            <v>594159</v>
          </cell>
          <cell r="AC206">
            <v>14</v>
          </cell>
          <cell r="AD206">
            <v>300000</v>
          </cell>
          <cell r="AF206">
            <v>31250</v>
          </cell>
          <cell r="AG206">
            <v>125000</v>
          </cell>
          <cell r="AH206">
            <v>22281</v>
          </cell>
          <cell r="AI206">
            <v>0</v>
          </cell>
          <cell r="AJ206">
            <v>50000</v>
          </cell>
          <cell r="AK206">
            <v>0</v>
          </cell>
          <cell r="AL206">
            <v>4083834</v>
          </cell>
          <cell r="AM206">
            <v>4083834</v>
          </cell>
          <cell r="AN206">
            <v>0</v>
          </cell>
          <cell r="AO206">
            <v>324411</v>
          </cell>
          <cell r="AQ206">
            <v>0</v>
          </cell>
          <cell r="AS206">
            <v>29900</v>
          </cell>
          <cell r="AT206">
            <v>354311</v>
          </cell>
          <cell r="AU206">
            <v>0</v>
          </cell>
        </row>
        <row r="207">
          <cell r="A207">
            <v>195</v>
          </cell>
          <cell r="B207" t="str">
            <v>0346</v>
          </cell>
          <cell r="C207" t="str">
            <v>S8-0346</v>
          </cell>
          <cell r="D207" t="str">
            <v>NGUYEÃN THÒ NGOÏC TRUYEÀN</v>
          </cell>
          <cell r="E207" t="str">
            <v>C. 08</v>
          </cell>
          <cell r="F207" t="str">
            <v>CN</v>
          </cell>
          <cell r="G207" t="str">
            <v>01/02/2012</v>
          </cell>
          <cell r="H207">
            <v>3089625</v>
          </cell>
          <cell r="I207">
            <v>15</v>
          </cell>
          <cell r="J207">
            <v>120</v>
          </cell>
          <cell r="K207">
            <v>2267710</v>
          </cell>
          <cell r="N207">
            <v>2250883</v>
          </cell>
          <cell r="O207">
            <v>4</v>
          </cell>
          <cell r="P207">
            <v>475327</v>
          </cell>
          <cell r="Q207">
            <v>21</v>
          </cell>
          <cell r="R207">
            <v>168872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X207">
            <v>0</v>
          </cell>
          <cell r="Z207">
            <v>0</v>
          </cell>
          <cell r="AA207">
            <v>5</v>
          </cell>
          <cell r="AB207">
            <v>594159</v>
          </cell>
          <cell r="AC207">
            <v>14</v>
          </cell>
          <cell r="AD207">
            <v>300000</v>
          </cell>
          <cell r="AF207">
            <v>93750</v>
          </cell>
          <cell r="AG207">
            <v>125000</v>
          </cell>
          <cell r="AH207">
            <v>22281</v>
          </cell>
          <cell r="AI207">
            <v>0</v>
          </cell>
          <cell r="AJ207">
            <v>0</v>
          </cell>
          <cell r="AK207">
            <v>0</v>
          </cell>
          <cell r="AL207">
            <v>4030272</v>
          </cell>
          <cell r="AM207">
            <v>4030272</v>
          </cell>
          <cell r="AN207">
            <v>0</v>
          </cell>
          <cell r="AO207">
            <v>324411</v>
          </cell>
          <cell r="AQ207">
            <v>0</v>
          </cell>
          <cell r="AS207">
            <v>29900</v>
          </cell>
          <cell r="AT207">
            <v>354311</v>
          </cell>
          <cell r="AU207">
            <v>0</v>
          </cell>
        </row>
        <row r="208">
          <cell r="A208">
            <v>196</v>
          </cell>
          <cell r="B208" t="str">
            <v>0402</v>
          </cell>
          <cell r="C208" t="str">
            <v>S8-0402</v>
          </cell>
          <cell r="D208" t="str">
            <v>VOÕ THÒ CAÅM GIAN</v>
          </cell>
          <cell r="E208" t="str">
            <v>C. 08</v>
          </cell>
          <cell r="F208" t="str">
            <v>CN</v>
          </cell>
          <cell r="G208" t="str">
            <v>25/02/2014</v>
          </cell>
          <cell r="H208">
            <v>3089625</v>
          </cell>
          <cell r="I208">
            <v>13</v>
          </cell>
          <cell r="J208">
            <v>104</v>
          </cell>
          <cell r="K208">
            <v>1538141</v>
          </cell>
          <cell r="N208">
            <v>1536480</v>
          </cell>
          <cell r="O208">
            <v>4</v>
          </cell>
          <cell r="P208">
            <v>475327</v>
          </cell>
          <cell r="Q208">
            <v>20</v>
          </cell>
          <cell r="R208">
            <v>124044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X208">
            <v>0</v>
          </cell>
          <cell r="Z208">
            <v>0</v>
          </cell>
          <cell r="AA208">
            <v>5</v>
          </cell>
          <cell r="AB208">
            <v>594159</v>
          </cell>
          <cell r="AC208">
            <v>7</v>
          </cell>
          <cell r="AD208">
            <v>120000</v>
          </cell>
          <cell r="AF208">
            <v>0</v>
          </cell>
          <cell r="AG208">
            <v>108333</v>
          </cell>
          <cell r="AH208">
            <v>22281</v>
          </cell>
          <cell r="AI208">
            <v>0</v>
          </cell>
          <cell r="AJ208">
            <v>0</v>
          </cell>
          <cell r="AK208">
            <v>0</v>
          </cell>
          <cell r="AL208">
            <v>2980624</v>
          </cell>
          <cell r="AM208">
            <v>2980624</v>
          </cell>
          <cell r="AN208">
            <v>0</v>
          </cell>
          <cell r="AO208">
            <v>324411</v>
          </cell>
          <cell r="AQ208">
            <v>0</v>
          </cell>
          <cell r="AS208">
            <v>25913</v>
          </cell>
          <cell r="AT208">
            <v>350324</v>
          </cell>
          <cell r="AU208">
            <v>0</v>
          </cell>
        </row>
        <row r="209">
          <cell r="A209">
            <v>197</v>
          </cell>
          <cell r="B209" t="str">
            <v>0525</v>
          </cell>
          <cell r="C209" t="str">
            <v>S8-0525</v>
          </cell>
          <cell r="D209" t="str">
            <v>PHUØNG THÒ THANH TUYEÀN</v>
          </cell>
          <cell r="E209" t="str">
            <v>C. 08</v>
          </cell>
          <cell r="F209" t="str">
            <v>CN</v>
          </cell>
          <cell r="G209" t="str">
            <v>14/04/2014</v>
          </cell>
          <cell r="H209">
            <v>3089625</v>
          </cell>
          <cell r="I209">
            <v>15</v>
          </cell>
          <cell r="J209">
            <v>120</v>
          </cell>
          <cell r="K209">
            <v>1503211</v>
          </cell>
          <cell r="N209">
            <v>1503211</v>
          </cell>
          <cell r="O209">
            <v>4</v>
          </cell>
          <cell r="P209">
            <v>475327</v>
          </cell>
          <cell r="Q209">
            <v>21</v>
          </cell>
          <cell r="R209">
            <v>111941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X209">
            <v>0</v>
          </cell>
          <cell r="Z209">
            <v>0</v>
          </cell>
          <cell r="AA209">
            <v>5</v>
          </cell>
          <cell r="AB209">
            <v>594159</v>
          </cell>
          <cell r="AC209">
            <v>14</v>
          </cell>
          <cell r="AD209">
            <v>300000</v>
          </cell>
          <cell r="AF209">
            <v>0</v>
          </cell>
          <cell r="AG209">
            <v>125000</v>
          </cell>
          <cell r="AH209">
            <v>22281</v>
          </cell>
          <cell r="AI209">
            <v>269650</v>
          </cell>
          <cell r="AJ209">
            <v>0</v>
          </cell>
          <cell r="AK209">
            <v>0</v>
          </cell>
          <cell r="AL209">
            <v>3401569</v>
          </cell>
          <cell r="AM209">
            <v>3401569</v>
          </cell>
          <cell r="AN209">
            <v>0</v>
          </cell>
          <cell r="AO209">
            <v>324411</v>
          </cell>
          <cell r="AQ209">
            <v>0</v>
          </cell>
          <cell r="AS209">
            <v>29900</v>
          </cell>
          <cell r="AT209">
            <v>354311</v>
          </cell>
          <cell r="AU209">
            <v>0</v>
          </cell>
        </row>
        <row r="210">
          <cell r="A210">
            <v>198</v>
          </cell>
          <cell r="B210" t="str">
            <v>0571</v>
          </cell>
          <cell r="C210" t="str">
            <v>S8-0571</v>
          </cell>
          <cell r="D210" t="str">
            <v>NGUYEÃN NGOÏC THAÛO</v>
          </cell>
          <cell r="E210" t="str">
            <v>C. 08</v>
          </cell>
          <cell r="F210" t="str">
            <v>CN</v>
          </cell>
          <cell r="G210" t="str">
            <v>21/05/2013</v>
          </cell>
          <cell r="H210">
            <v>3089625</v>
          </cell>
          <cell r="I210">
            <v>15</v>
          </cell>
          <cell r="J210">
            <v>120</v>
          </cell>
          <cell r="K210">
            <v>1969798</v>
          </cell>
          <cell r="N210">
            <v>1957779</v>
          </cell>
          <cell r="O210">
            <v>4</v>
          </cell>
          <cell r="P210">
            <v>475327</v>
          </cell>
          <cell r="Q210">
            <v>21</v>
          </cell>
          <cell r="R210">
            <v>146687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X210">
            <v>0</v>
          </cell>
          <cell r="Z210">
            <v>0</v>
          </cell>
          <cell r="AA210">
            <v>5</v>
          </cell>
          <cell r="AB210">
            <v>594159</v>
          </cell>
          <cell r="AC210">
            <v>14</v>
          </cell>
          <cell r="AD210">
            <v>300000</v>
          </cell>
          <cell r="AF210">
            <v>31250</v>
          </cell>
          <cell r="AG210">
            <v>125000</v>
          </cell>
          <cell r="AH210">
            <v>22281</v>
          </cell>
          <cell r="AI210">
            <v>0</v>
          </cell>
          <cell r="AJ210">
            <v>436203</v>
          </cell>
          <cell r="AK210">
            <v>0</v>
          </cell>
          <cell r="AL210">
            <v>4088686</v>
          </cell>
          <cell r="AM210">
            <v>4088686</v>
          </cell>
          <cell r="AN210">
            <v>0</v>
          </cell>
          <cell r="AO210">
            <v>324411</v>
          </cell>
          <cell r="AQ210">
            <v>0</v>
          </cell>
          <cell r="AS210">
            <v>29900</v>
          </cell>
          <cell r="AT210">
            <v>354311</v>
          </cell>
          <cell r="AU210">
            <v>0</v>
          </cell>
        </row>
        <row r="211">
          <cell r="A211">
            <v>199</v>
          </cell>
          <cell r="B211" t="str">
            <v>0674</v>
          </cell>
          <cell r="C211" t="str">
            <v>S8-0674</v>
          </cell>
          <cell r="D211" t="str">
            <v>ÑOAØN THÒ HUYØNH NHÖ</v>
          </cell>
          <cell r="E211" t="str">
            <v>C. 08</v>
          </cell>
          <cell r="F211" t="str">
            <v>CN</v>
          </cell>
          <cell r="G211" t="str">
            <v>10/07/2014</v>
          </cell>
          <cell r="H211">
            <v>3089625</v>
          </cell>
          <cell r="I211">
            <v>14.5</v>
          </cell>
          <cell r="J211">
            <v>116</v>
          </cell>
          <cell r="K211">
            <v>1473453</v>
          </cell>
          <cell r="N211">
            <v>1473453</v>
          </cell>
          <cell r="O211">
            <v>4.5</v>
          </cell>
          <cell r="P211">
            <v>534743</v>
          </cell>
          <cell r="Q211">
            <v>20.5</v>
          </cell>
          <cell r="R211">
            <v>110644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X211">
            <v>0</v>
          </cell>
          <cell r="Z211">
            <v>0</v>
          </cell>
          <cell r="AA211">
            <v>5</v>
          </cell>
          <cell r="AB211">
            <v>594159</v>
          </cell>
          <cell r="AC211">
            <v>14</v>
          </cell>
          <cell r="AD211">
            <v>300000</v>
          </cell>
          <cell r="AF211">
            <v>0</v>
          </cell>
          <cell r="AG211">
            <v>120833</v>
          </cell>
          <cell r="AH211">
            <v>22281</v>
          </cell>
          <cell r="AI211">
            <v>240312</v>
          </cell>
          <cell r="AJ211">
            <v>0</v>
          </cell>
          <cell r="AK211">
            <v>0</v>
          </cell>
          <cell r="AL211">
            <v>3396425</v>
          </cell>
          <cell r="AM211">
            <v>3396425</v>
          </cell>
          <cell r="AN211">
            <v>0</v>
          </cell>
          <cell r="AO211">
            <v>324411</v>
          </cell>
          <cell r="AQ211">
            <v>0</v>
          </cell>
          <cell r="AS211">
            <v>28903</v>
          </cell>
          <cell r="AT211">
            <v>353314</v>
          </cell>
          <cell r="AU211">
            <v>0</v>
          </cell>
        </row>
        <row r="212">
          <cell r="A212">
            <v>200</v>
          </cell>
          <cell r="B212" t="str">
            <v>0740</v>
          </cell>
          <cell r="C212" t="str">
            <v>S8-0740</v>
          </cell>
          <cell r="D212" t="str">
            <v>NGUYEÃN THÒ YEÁN NHI</v>
          </cell>
          <cell r="E212" t="str">
            <v>C. 08</v>
          </cell>
          <cell r="F212" t="str">
            <v>CN</v>
          </cell>
          <cell r="G212" t="str">
            <v>01/09/2014</v>
          </cell>
          <cell r="H212">
            <v>3089625</v>
          </cell>
          <cell r="I212">
            <v>14</v>
          </cell>
          <cell r="J212">
            <v>112</v>
          </cell>
          <cell r="K212">
            <v>1713428</v>
          </cell>
          <cell r="N212">
            <v>1704453</v>
          </cell>
          <cell r="O212">
            <v>5</v>
          </cell>
          <cell r="P212">
            <v>594159</v>
          </cell>
          <cell r="Q212">
            <v>14</v>
          </cell>
          <cell r="R212">
            <v>95190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X212">
            <v>0</v>
          </cell>
          <cell r="Z212">
            <v>0</v>
          </cell>
          <cell r="AA212">
            <v>5</v>
          </cell>
          <cell r="AB212">
            <v>594159</v>
          </cell>
          <cell r="AC212">
            <v>7</v>
          </cell>
          <cell r="AD212">
            <v>120000</v>
          </cell>
          <cell r="AF212">
            <v>0</v>
          </cell>
          <cell r="AG212">
            <v>116667</v>
          </cell>
          <cell r="AH212">
            <v>22281</v>
          </cell>
          <cell r="AI212">
            <v>0</v>
          </cell>
          <cell r="AJ212">
            <v>0</v>
          </cell>
          <cell r="AK212">
            <v>0</v>
          </cell>
          <cell r="AL212">
            <v>3246909</v>
          </cell>
          <cell r="AM212">
            <v>3246909</v>
          </cell>
          <cell r="AN212">
            <v>0</v>
          </cell>
          <cell r="AO212">
            <v>324411</v>
          </cell>
          <cell r="AQ212">
            <v>0</v>
          </cell>
          <cell r="AS212">
            <v>0</v>
          </cell>
          <cell r="AT212">
            <v>324411</v>
          </cell>
          <cell r="AU212">
            <v>0</v>
          </cell>
        </row>
        <row r="213">
          <cell r="A213">
            <v>201</v>
          </cell>
          <cell r="B213" t="str">
            <v>0765</v>
          </cell>
          <cell r="C213" t="str">
            <v>S8-0765</v>
          </cell>
          <cell r="D213" t="str">
            <v>NGUYEÃN THÒ NGOÏC DUYEÂN</v>
          </cell>
          <cell r="E213" t="str">
            <v>C. 08</v>
          </cell>
          <cell r="F213" t="str">
            <v>CN</v>
          </cell>
          <cell r="G213" t="str">
            <v>22/09/2014</v>
          </cell>
          <cell r="H213">
            <v>3089625</v>
          </cell>
          <cell r="I213">
            <v>13</v>
          </cell>
          <cell r="J213">
            <v>104</v>
          </cell>
          <cell r="K213">
            <v>1458426</v>
          </cell>
          <cell r="N213">
            <v>1458426</v>
          </cell>
          <cell r="O213">
            <v>4</v>
          </cell>
          <cell r="P213">
            <v>475327</v>
          </cell>
          <cell r="Q213">
            <v>21</v>
          </cell>
          <cell r="R213">
            <v>122508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X213">
            <v>0</v>
          </cell>
          <cell r="Z213">
            <v>0</v>
          </cell>
          <cell r="AA213">
            <v>5</v>
          </cell>
          <cell r="AB213">
            <v>594159</v>
          </cell>
          <cell r="AC213">
            <v>7</v>
          </cell>
          <cell r="AD213">
            <v>120000</v>
          </cell>
          <cell r="AF213">
            <v>0</v>
          </cell>
          <cell r="AG213">
            <v>108333</v>
          </cell>
          <cell r="AH213">
            <v>22281</v>
          </cell>
          <cell r="AI213">
            <v>78054</v>
          </cell>
          <cell r="AJ213">
            <v>0</v>
          </cell>
          <cell r="AK213">
            <v>0</v>
          </cell>
          <cell r="AL213">
            <v>2979088</v>
          </cell>
          <cell r="AM213">
            <v>2979088</v>
          </cell>
          <cell r="AN213">
            <v>0</v>
          </cell>
          <cell r="AO213">
            <v>324411</v>
          </cell>
          <cell r="AQ213">
            <v>0</v>
          </cell>
          <cell r="AS213">
            <v>0</v>
          </cell>
          <cell r="AT213">
            <v>324411</v>
          </cell>
          <cell r="AU213">
            <v>0</v>
          </cell>
        </row>
        <row r="214">
          <cell r="A214">
            <v>202</v>
          </cell>
          <cell r="B214" t="str">
            <v>0499</v>
          </cell>
          <cell r="C214" t="str">
            <v>H9-0499</v>
          </cell>
          <cell r="D214" t="str">
            <v>DANH THÒ THU SANG</v>
          </cell>
          <cell r="E214" t="str">
            <v>C. 09</v>
          </cell>
          <cell r="F214" t="str">
            <v>CN</v>
          </cell>
          <cell r="G214" t="str">
            <v>02/04/2014</v>
          </cell>
          <cell r="H214">
            <v>2887500</v>
          </cell>
          <cell r="I214">
            <v>15</v>
          </cell>
          <cell r="J214">
            <v>120</v>
          </cell>
          <cell r="K214">
            <v>773231</v>
          </cell>
          <cell r="N214">
            <v>773231</v>
          </cell>
          <cell r="O214">
            <v>4</v>
          </cell>
          <cell r="P214">
            <v>444231</v>
          </cell>
          <cell r="Q214">
            <v>15</v>
          </cell>
          <cell r="R214">
            <v>42957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X214">
            <v>0</v>
          </cell>
          <cell r="Z214">
            <v>0</v>
          </cell>
          <cell r="AA214">
            <v>5</v>
          </cell>
          <cell r="AB214">
            <v>555288</v>
          </cell>
          <cell r="AC214">
            <v>14</v>
          </cell>
          <cell r="AD214">
            <v>300000</v>
          </cell>
          <cell r="AF214">
            <v>0</v>
          </cell>
          <cell r="AG214">
            <v>125000</v>
          </cell>
          <cell r="AH214">
            <v>20823</v>
          </cell>
          <cell r="AI214">
            <v>999630</v>
          </cell>
          <cell r="AJ214">
            <v>0</v>
          </cell>
          <cell r="AK214">
            <v>0</v>
          </cell>
          <cell r="AL214">
            <v>3261160</v>
          </cell>
          <cell r="AM214">
            <v>3261160</v>
          </cell>
          <cell r="AN214">
            <v>0</v>
          </cell>
          <cell r="AO214">
            <v>303188</v>
          </cell>
          <cell r="AQ214">
            <v>0</v>
          </cell>
          <cell r="AS214">
            <v>27944</v>
          </cell>
          <cell r="AT214">
            <v>331132</v>
          </cell>
          <cell r="AU214">
            <v>0</v>
          </cell>
        </row>
        <row r="215">
          <cell r="A215">
            <v>203</v>
          </cell>
          <cell r="B215" t="str">
            <v>0233</v>
          </cell>
          <cell r="C215" t="str">
            <v>IR9-0233</v>
          </cell>
          <cell r="D215" t="str">
            <v>NGUYEÃN VAÊN HOØA</v>
          </cell>
          <cell r="E215" t="str">
            <v>C. 09</v>
          </cell>
          <cell r="F215" t="str">
            <v>CN</v>
          </cell>
          <cell r="G215" t="str">
            <v>17/10/2011</v>
          </cell>
          <cell r="H215">
            <v>3089625</v>
          </cell>
          <cell r="I215">
            <v>15</v>
          </cell>
          <cell r="J215">
            <v>120</v>
          </cell>
          <cell r="K215">
            <v>1263749</v>
          </cell>
          <cell r="N215">
            <v>1263749</v>
          </cell>
          <cell r="O215">
            <v>4</v>
          </cell>
          <cell r="P215">
            <v>475327</v>
          </cell>
          <cell r="Q215">
            <v>15</v>
          </cell>
          <cell r="R215">
            <v>70208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X215">
            <v>0</v>
          </cell>
          <cell r="Z215">
            <v>0</v>
          </cell>
          <cell r="AA215">
            <v>5</v>
          </cell>
          <cell r="AB215">
            <v>594159</v>
          </cell>
          <cell r="AC215">
            <v>14</v>
          </cell>
          <cell r="AD215">
            <v>300000</v>
          </cell>
          <cell r="AF215">
            <v>93750</v>
          </cell>
          <cell r="AG215">
            <v>125000</v>
          </cell>
          <cell r="AH215">
            <v>0</v>
          </cell>
          <cell r="AI215">
            <v>501900</v>
          </cell>
          <cell r="AJ215">
            <v>0</v>
          </cell>
          <cell r="AK215">
            <v>0</v>
          </cell>
          <cell r="AL215">
            <v>3424093</v>
          </cell>
          <cell r="AM215">
            <v>3424093</v>
          </cell>
          <cell r="AN215">
            <v>0</v>
          </cell>
          <cell r="AO215">
            <v>324411</v>
          </cell>
          <cell r="AQ215">
            <v>0</v>
          </cell>
          <cell r="AS215">
            <v>29900</v>
          </cell>
          <cell r="AT215">
            <v>354311</v>
          </cell>
          <cell r="AU215">
            <v>0</v>
          </cell>
        </row>
        <row r="216">
          <cell r="A216">
            <v>204</v>
          </cell>
          <cell r="B216" t="str">
            <v>0279</v>
          </cell>
          <cell r="C216" t="str">
            <v>IR9-0279</v>
          </cell>
          <cell r="D216" t="str">
            <v>NGUYEÃN TUAÁN SÔN</v>
          </cell>
          <cell r="E216" t="str">
            <v>C. 09</v>
          </cell>
          <cell r="F216" t="str">
            <v>CN</v>
          </cell>
          <cell r="G216" t="str">
            <v>20/08/2012</v>
          </cell>
          <cell r="H216">
            <v>3089625</v>
          </cell>
          <cell r="I216">
            <v>15</v>
          </cell>
          <cell r="J216">
            <v>120</v>
          </cell>
          <cell r="K216">
            <v>856758</v>
          </cell>
          <cell r="N216">
            <v>856758</v>
          </cell>
          <cell r="O216">
            <v>4</v>
          </cell>
          <cell r="P216">
            <v>475327</v>
          </cell>
          <cell r="Q216">
            <v>15</v>
          </cell>
          <cell r="R216">
            <v>47598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X216">
            <v>0</v>
          </cell>
          <cell r="Z216">
            <v>0</v>
          </cell>
          <cell r="AA216">
            <v>5</v>
          </cell>
          <cell r="AB216">
            <v>594159</v>
          </cell>
          <cell r="AC216">
            <v>14</v>
          </cell>
          <cell r="AD216">
            <v>300000</v>
          </cell>
          <cell r="AF216">
            <v>62500</v>
          </cell>
          <cell r="AG216">
            <v>125000</v>
          </cell>
          <cell r="AH216">
            <v>0</v>
          </cell>
          <cell r="AI216">
            <v>911295</v>
          </cell>
          <cell r="AJ216">
            <v>0</v>
          </cell>
          <cell r="AK216">
            <v>0</v>
          </cell>
          <cell r="AL216">
            <v>3372637</v>
          </cell>
          <cell r="AM216">
            <v>3372637</v>
          </cell>
          <cell r="AN216">
            <v>0</v>
          </cell>
          <cell r="AO216">
            <v>324411</v>
          </cell>
          <cell r="AQ216">
            <v>0</v>
          </cell>
          <cell r="AS216">
            <v>29900</v>
          </cell>
          <cell r="AT216">
            <v>354311</v>
          </cell>
          <cell r="AU216">
            <v>0</v>
          </cell>
        </row>
        <row r="217">
          <cell r="A217">
            <v>205</v>
          </cell>
          <cell r="B217" t="str">
            <v>0018</v>
          </cell>
          <cell r="C217" t="str">
            <v>QC9-0018</v>
          </cell>
          <cell r="D217" t="str">
            <v>NGUYEÃN THÒ NGA</v>
          </cell>
          <cell r="E217" t="str">
            <v>C. 09</v>
          </cell>
          <cell r="F217" t="str">
            <v>CN</v>
          </cell>
          <cell r="G217" t="str">
            <v>30/08/1989</v>
          </cell>
          <cell r="H217">
            <v>4812225</v>
          </cell>
          <cell r="I217">
            <v>16</v>
          </cell>
          <cell r="J217">
            <v>128</v>
          </cell>
          <cell r="K217">
            <v>2594613</v>
          </cell>
          <cell r="N217">
            <v>2568972</v>
          </cell>
          <cell r="O217">
            <v>3</v>
          </cell>
          <cell r="P217">
            <v>555257</v>
          </cell>
          <cell r="Q217">
            <v>18</v>
          </cell>
          <cell r="R217">
            <v>159942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X217">
            <v>0</v>
          </cell>
          <cell r="Z217">
            <v>0</v>
          </cell>
          <cell r="AA217">
            <v>5</v>
          </cell>
          <cell r="AB217">
            <v>925428</v>
          </cell>
          <cell r="AC217">
            <v>14</v>
          </cell>
          <cell r="AD217">
            <v>300000</v>
          </cell>
          <cell r="AF217">
            <v>200000</v>
          </cell>
          <cell r="AG217">
            <v>133333</v>
          </cell>
          <cell r="AH217">
            <v>34704</v>
          </cell>
          <cell r="AI217">
            <v>0</v>
          </cell>
          <cell r="AJ217">
            <v>0</v>
          </cell>
          <cell r="AK217">
            <v>0</v>
          </cell>
          <cell r="AL217">
            <v>4877636</v>
          </cell>
          <cell r="AM217">
            <v>4877636</v>
          </cell>
          <cell r="AN217">
            <v>0</v>
          </cell>
          <cell r="AO217">
            <v>505284</v>
          </cell>
          <cell r="AQ217">
            <v>0</v>
          </cell>
          <cell r="AS217">
            <v>49675</v>
          </cell>
          <cell r="AT217">
            <v>554959</v>
          </cell>
          <cell r="AU217">
            <v>0</v>
          </cell>
        </row>
        <row r="218">
          <cell r="A218">
            <v>206</v>
          </cell>
          <cell r="B218" t="str">
            <v>0203</v>
          </cell>
          <cell r="C218" t="str">
            <v>S9-0203</v>
          </cell>
          <cell r="D218" t="str">
            <v>NGUYEÃN THÒ XUAÂN THAÛO</v>
          </cell>
          <cell r="E218" t="str">
            <v>C. 09</v>
          </cell>
          <cell r="F218" t="str">
            <v>CN</v>
          </cell>
          <cell r="G218" t="str">
            <v>11/04/2011</v>
          </cell>
          <cell r="H218">
            <v>3089625</v>
          </cell>
          <cell r="I218">
            <v>15</v>
          </cell>
          <cell r="J218">
            <v>120</v>
          </cell>
          <cell r="K218">
            <v>1266155</v>
          </cell>
          <cell r="N218">
            <v>1266155</v>
          </cell>
          <cell r="O218">
            <v>4</v>
          </cell>
          <cell r="P218">
            <v>475327</v>
          </cell>
          <cell r="Q218">
            <v>15</v>
          </cell>
          <cell r="R218">
            <v>70342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X218">
            <v>0</v>
          </cell>
          <cell r="Z218">
            <v>0</v>
          </cell>
          <cell r="AA218">
            <v>5</v>
          </cell>
          <cell r="AB218">
            <v>594159</v>
          </cell>
          <cell r="AC218">
            <v>13</v>
          </cell>
          <cell r="AD218">
            <v>280000</v>
          </cell>
          <cell r="AF218">
            <v>93750</v>
          </cell>
          <cell r="AG218">
            <v>125000</v>
          </cell>
          <cell r="AH218">
            <v>22281</v>
          </cell>
          <cell r="AI218">
            <v>499494</v>
          </cell>
          <cell r="AJ218">
            <v>0</v>
          </cell>
          <cell r="AK218">
            <v>0</v>
          </cell>
          <cell r="AL218">
            <v>3426508</v>
          </cell>
          <cell r="AM218">
            <v>3426508</v>
          </cell>
          <cell r="AN218">
            <v>0</v>
          </cell>
          <cell r="AO218">
            <v>324411</v>
          </cell>
          <cell r="AQ218">
            <v>0</v>
          </cell>
          <cell r="AS218">
            <v>29900</v>
          </cell>
          <cell r="AT218">
            <v>354311</v>
          </cell>
          <cell r="AU218">
            <v>0</v>
          </cell>
        </row>
        <row r="219">
          <cell r="A219">
            <v>207</v>
          </cell>
          <cell r="B219" t="str">
            <v>0225</v>
          </cell>
          <cell r="C219" t="str">
            <v>S9-0225</v>
          </cell>
          <cell r="D219" t="str">
            <v>NGUYEÃN THÒ NGOÏC LINH</v>
          </cell>
          <cell r="E219" t="str">
            <v>C. 09</v>
          </cell>
          <cell r="F219" t="str">
            <v>CN</v>
          </cell>
          <cell r="G219" t="str">
            <v>27/09/2011</v>
          </cell>
          <cell r="H219">
            <v>3089625</v>
          </cell>
          <cell r="I219">
            <v>15</v>
          </cell>
          <cell r="J219">
            <v>120</v>
          </cell>
          <cell r="K219">
            <v>582073</v>
          </cell>
          <cell r="N219">
            <v>582073</v>
          </cell>
          <cell r="O219">
            <v>4</v>
          </cell>
          <cell r="P219">
            <v>475327</v>
          </cell>
          <cell r="Q219">
            <v>15</v>
          </cell>
          <cell r="R219">
            <v>32337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X219">
            <v>0</v>
          </cell>
          <cell r="Z219">
            <v>0</v>
          </cell>
          <cell r="AA219">
            <v>5</v>
          </cell>
          <cell r="AB219">
            <v>594159</v>
          </cell>
          <cell r="AC219">
            <v>14</v>
          </cell>
          <cell r="AD219">
            <v>300000</v>
          </cell>
          <cell r="AF219">
            <v>93750</v>
          </cell>
          <cell r="AG219">
            <v>125000</v>
          </cell>
          <cell r="AH219">
            <v>22281</v>
          </cell>
          <cell r="AI219">
            <v>1183576</v>
          </cell>
          <cell r="AJ219">
            <v>0</v>
          </cell>
          <cell r="AK219">
            <v>0</v>
          </cell>
          <cell r="AL219">
            <v>3408503</v>
          </cell>
          <cell r="AM219">
            <v>3408503</v>
          </cell>
          <cell r="AN219">
            <v>0</v>
          </cell>
          <cell r="AO219">
            <v>324411</v>
          </cell>
          <cell r="AQ219">
            <v>0</v>
          </cell>
          <cell r="AS219">
            <v>29900</v>
          </cell>
          <cell r="AT219">
            <v>354311</v>
          </cell>
          <cell r="AU219">
            <v>0</v>
          </cell>
        </row>
        <row r="220">
          <cell r="A220">
            <v>208</v>
          </cell>
          <cell r="B220" t="str">
            <v>0226</v>
          </cell>
          <cell r="C220" t="str">
            <v>S9-0226</v>
          </cell>
          <cell r="D220" t="str">
            <v>LEÂ THÒ TRANG</v>
          </cell>
          <cell r="E220" t="str">
            <v>C. 09</v>
          </cell>
          <cell r="F220" t="str">
            <v>CN</v>
          </cell>
          <cell r="G220" t="str">
            <v>08/09/2011</v>
          </cell>
          <cell r="H220">
            <v>3089625</v>
          </cell>
          <cell r="I220">
            <v>13.5</v>
          </cell>
          <cell r="J220">
            <v>108</v>
          </cell>
          <cell r="K220">
            <v>1031980</v>
          </cell>
          <cell r="N220">
            <v>1031980</v>
          </cell>
          <cell r="O220">
            <v>5.5</v>
          </cell>
          <cell r="P220">
            <v>653575</v>
          </cell>
          <cell r="Q220">
            <v>11</v>
          </cell>
          <cell r="R220">
            <v>47697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X220">
            <v>0</v>
          </cell>
          <cell r="Z220">
            <v>0</v>
          </cell>
          <cell r="AA220">
            <v>5</v>
          </cell>
          <cell r="AB220">
            <v>594159</v>
          </cell>
          <cell r="AC220">
            <v>4</v>
          </cell>
          <cell r="AD220">
            <v>60000</v>
          </cell>
          <cell r="AF220">
            <v>84375</v>
          </cell>
          <cell r="AG220">
            <v>112500</v>
          </cell>
          <cell r="AH220">
            <v>22281</v>
          </cell>
          <cell r="AI220">
            <v>557104</v>
          </cell>
          <cell r="AJ220">
            <v>0</v>
          </cell>
          <cell r="AK220">
            <v>0</v>
          </cell>
          <cell r="AL220">
            <v>3163671</v>
          </cell>
          <cell r="AM220">
            <v>3163671</v>
          </cell>
          <cell r="AN220">
            <v>0</v>
          </cell>
          <cell r="AO220">
            <v>324411</v>
          </cell>
          <cell r="AQ220">
            <v>0</v>
          </cell>
          <cell r="AS220">
            <v>26910</v>
          </cell>
          <cell r="AT220">
            <v>351321</v>
          </cell>
          <cell r="AU220">
            <v>0</v>
          </cell>
        </row>
        <row r="221">
          <cell r="A221">
            <v>209</v>
          </cell>
          <cell r="B221" t="str">
            <v>0227</v>
          </cell>
          <cell r="C221" t="str">
            <v>S9-0227</v>
          </cell>
          <cell r="D221" t="str">
            <v>NGUYEÃN THÒ PHÖÔNG TIEÀN</v>
          </cell>
          <cell r="E221" t="str">
            <v>C. 09</v>
          </cell>
          <cell r="F221" t="str">
            <v>CN</v>
          </cell>
          <cell r="G221" t="str">
            <v>27/09/2011</v>
          </cell>
          <cell r="H221">
            <v>3089625</v>
          </cell>
          <cell r="I221">
            <v>15</v>
          </cell>
          <cell r="J221">
            <v>120</v>
          </cell>
          <cell r="K221">
            <v>1134054</v>
          </cell>
          <cell r="N221">
            <v>1134054</v>
          </cell>
          <cell r="O221">
            <v>4</v>
          </cell>
          <cell r="P221">
            <v>475327</v>
          </cell>
          <cell r="Q221">
            <v>15</v>
          </cell>
          <cell r="R221">
            <v>63003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X221">
            <v>0</v>
          </cell>
          <cell r="Z221">
            <v>0</v>
          </cell>
          <cell r="AA221">
            <v>5</v>
          </cell>
          <cell r="AB221">
            <v>594159</v>
          </cell>
          <cell r="AC221">
            <v>14</v>
          </cell>
          <cell r="AD221">
            <v>300000</v>
          </cell>
          <cell r="AF221">
            <v>93750</v>
          </cell>
          <cell r="AG221">
            <v>125000</v>
          </cell>
          <cell r="AH221">
            <v>22281</v>
          </cell>
          <cell r="AI221">
            <v>631595</v>
          </cell>
          <cell r="AJ221">
            <v>0</v>
          </cell>
          <cell r="AK221">
            <v>0</v>
          </cell>
          <cell r="AL221">
            <v>3439169</v>
          </cell>
          <cell r="AM221">
            <v>3439169</v>
          </cell>
          <cell r="AN221">
            <v>0</v>
          </cell>
          <cell r="AO221">
            <v>324411</v>
          </cell>
          <cell r="AQ221">
            <v>0</v>
          </cell>
          <cell r="AS221">
            <v>29900</v>
          </cell>
          <cell r="AT221">
            <v>354311</v>
          </cell>
          <cell r="AU221">
            <v>0</v>
          </cell>
        </row>
        <row r="222">
          <cell r="A222">
            <v>210</v>
          </cell>
          <cell r="B222" t="str">
            <v>0237</v>
          </cell>
          <cell r="C222" t="str">
            <v>S9-0237</v>
          </cell>
          <cell r="D222" t="str">
            <v>TRAÀN THANH PHÖÔÏNG</v>
          </cell>
          <cell r="E222" t="str">
            <v>C. 09</v>
          </cell>
          <cell r="F222" t="str">
            <v>CN</v>
          </cell>
          <cell r="G222" t="str">
            <v>22/12/2011</v>
          </cell>
          <cell r="H222">
            <v>3089625</v>
          </cell>
          <cell r="I222">
            <v>15</v>
          </cell>
          <cell r="J222">
            <v>120</v>
          </cell>
          <cell r="K222">
            <v>961140</v>
          </cell>
          <cell r="N222">
            <v>961140</v>
          </cell>
          <cell r="O222">
            <v>4</v>
          </cell>
          <cell r="P222">
            <v>475327</v>
          </cell>
          <cell r="Q222">
            <v>15</v>
          </cell>
          <cell r="R222">
            <v>53397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X222">
            <v>0</v>
          </cell>
          <cell r="Z222">
            <v>0</v>
          </cell>
          <cell r="AA222">
            <v>5</v>
          </cell>
          <cell r="AB222">
            <v>594159</v>
          </cell>
          <cell r="AC222">
            <v>14</v>
          </cell>
          <cell r="AD222">
            <v>300000</v>
          </cell>
          <cell r="AF222">
            <v>93750</v>
          </cell>
          <cell r="AG222">
            <v>125000</v>
          </cell>
          <cell r="AH222">
            <v>22281</v>
          </cell>
          <cell r="AI222">
            <v>804509</v>
          </cell>
          <cell r="AJ222">
            <v>0</v>
          </cell>
          <cell r="AK222">
            <v>0</v>
          </cell>
          <cell r="AL222">
            <v>3429563</v>
          </cell>
          <cell r="AM222">
            <v>3429563</v>
          </cell>
          <cell r="AN222">
            <v>0</v>
          </cell>
          <cell r="AO222">
            <v>324411</v>
          </cell>
          <cell r="AQ222">
            <v>0</v>
          </cell>
          <cell r="AS222">
            <v>29900</v>
          </cell>
          <cell r="AT222">
            <v>354311</v>
          </cell>
          <cell r="AU222">
            <v>0</v>
          </cell>
        </row>
        <row r="223">
          <cell r="A223">
            <v>211</v>
          </cell>
          <cell r="B223" t="str">
            <v>0243</v>
          </cell>
          <cell r="C223" t="str">
            <v>S9-0243</v>
          </cell>
          <cell r="D223" t="str">
            <v>TRAÀN THÒ THUÙY LINH</v>
          </cell>
          <cell r="E223" t="str">
            <v>C. 09</v>
          </cell>
          <cell r="F223" t="str">
            <v>CN</v>
          </cell>
          <cell r="G223" t="str">
            <v>01/08/2011</v>
          </cell>
          <cell r="H223">
            <v>3089625</v>
          </cell>
          <cell r="I223">
            <v>15</v>
          </cell>
          <cell r="J223">
            <v>120</v>
          </cell>
          <cell r="K223">
            <v>662749</v>
          </cell>
          <cell r="N223">
            <v>662749</v>
          </cell>
          <cell r="O223">
            <v>4</v>
          </cell>
          <cell r="P223">
            <v>475327</v>
          </cell>
          <cell r="Q223">
            <v>15</v>
          </cell>
          <cell r="R223">
            <v>36819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X223">
            <v>0</v>
          </cell>
          <cell r="Z223">
            <v>0</v>
          </cell>
          <cell r="AA223">
            <v>5</v>
          </cell>
          <cell r="AB223">
            <v>594159</v>
          </cell>
          <cell r="AC223">
            <v>14</v>
          </cell>
          <cell r="AD223">
            <v>300000</v>
          </cell>
          <cell r="AF223">
            <v>93750</v>
          </cell>
          <cell r="AG223">
            <v>125000</v>
          </cell>
          <cell r="AH223">
            <v>22281</v>
          </cell>
          <cell r="AI223">
            <v>1102900</v>
          </cell>
          <cell r="AJ223">
            <v>50000</v>
          </cell>
          <cell r="AK223">
            <v>0</v>
          </cell>
          <cell r="AL223">
            <v>3462985</v>
          </cell>
          <cell r="AM223">
            <v>3462985</v>
          </cell>
          <cell r="AN223">
            <v>0</v>
          </cell>
          <cell r="AO223">
            <v>324411</v>
          </cell>
          <cell r="AQ223">
            <v>0</v>
          </cell>
          <cell r="AS223">
            <v>29900</v>
          </cell>
          <cell r="AT223">
            <v>354311</v>
          </cell>
          <cell r="AU223">
            <v>0</v>
          </cell>
        </row>
        <row r="224">
          <cell r="A224">
            <v>212</v>
          </cell>
          <cell r="B224" t="str">
            <v>0253</v>
          </cell>
          <cell r="C224" t="str">
            <v>S9-0253</v>
          </cell>
          <cell r="D224" t="str">
            <v>NGUYEÃN LEÂ KIM THI</v>
          </cell>
          <cell r="E224" t="str">
            <v>C. 09</v>
          </cell>
          <cell r="F224" t="str">
            <v>CN</v>
          </cell>
          <cell r="G224" t="str">
            <v>01/04/2012</v>
          </cell>
          <cell r="H224">
            <v>3089625</v>
          </cell>
          <cell r="I224">
            <v>15</v>
          </cell>
          <cell r="J224">
            <v>120</v>
          </cell>
          <cell r="K224">
            <v>444327</v>
          </cell>
          <cell r="N224">
            <v>444327</v>
          </cell>
          <cell r="O224">
            <v>4</v>
          </cell>
          <cell r="P224">
            <v>475327</v>
          </cell>
          <cell r="Q224">
            <v>15</v>
          </cell>
          <cell r="R224">
            <v>24685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X224">
            <v>0</v>
          </cell>
          <cell r="Z224">
            <v>0</v>
          </cell>
          <cell r="AA224">
            <v>5</v>
          </cell>
          <cell r="AB224">
            <v>594159</v>
          </cell>
          <cell r="AC224">
            <v>14</v>
          </cell>
          <cell r="AD224">
            <v>300000</v>
          </cell>
          <cell r="AF224">
            <v>62500</v>
          </cell>
          <cell r="AG224">
            <v>125000</v>
          </cell>
          <cell r="AH224">
            <v>22281</v>
          </cell>
          <cell r="AI224">
            <v>1323726</v>
          </cell>
          <cell r="AJ224">
            <v>0</v>
          </cell>
          <cell r="AK224">
            <v>0</v>
          </cell>
          <cell r="AL224">
            <v>3372005</v>
          </cell>
          <cell r="AM224">
            <v>3372005</v>
          </cell>
          <cell r="AN224">
            <v>0</v>
          </cell>
          <cell r="AO224">
            <v>324411</v>
          </cell>
          <cell r="AQ224">
            <v>0</v>
          </cell>
          <cell r="AS224">
            <v>29900</v>
          </cell>
          <cell r="AT224">
            <v>354311</v>
          </cell>
          <cell r="AU224">
            <v>0</v>
          </cell>
        </row>
        <row r="225">
          <cell r="A225">
            <v>213</v>
          </cell>
          <cell r="B225" t="str">
            <v>0255</v>
          </cell>
          <cell r="C225" t="str">
            <v>S9-0255</v>
          </cell>
          <cell r="D225" t="str">
            <v>HUYØNH QUOÁC DUY</v>
          </cell>
          <cell r="E225" t="str">
            <v>C. 09</v>
          </cell>
          <cell r="F225" t="str">
            <v>CN</v>
          </cell>
          <cell r="G225" t="str">
            <v>18/04/2012</v>
          </cell>
          <cell r="H225">
            <v>3089625</v>
          </cell>
          <cell r="I225">
            <v>15</v>
          </cell>
          <cell r="J225">
            <v>120</v>
          </cell>
          <cell r="K225">
            <v>1020738</v>
          </cell>
          <cell r="N225">
            <v>1020738</v>
          </cell>
          <cell r="O225">
            <v>4</v>
          </cell>
          <cell r="P225">
            <v>475327</v>
          </cell>
          <cell r="Q225">
            <v>15</v>
          </cell>
          <cell r="R225">
            <v>56708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X225">
            <v>0</v>
          </cell>
          <cell r="Z225">
            <v>0</v>
          </cell>
          <cell r="AA225">
            <v>5</v>
          </cell>
          <cell r="AB225">
            <v>594159</v>
          </cell>
          <cell r="AC225">
            <v>14</v>
          </cell>
          <cell r="AD225">
            <v>300000</v>
          </cell>
          <cell r="AF225">
            <v>62500</v>
          </cell>
          <cell r="AG225">
            <v>125000</v>
          </cell>
          <cell r="AH225">
            <v>0</v>
          </cell>
          <cell r="AI225">
            <v>747315</v>
          </cell>
          <cell r="AJ225">
            <v>0</v>
          </cell>
          <cell r="AK225">
            <v>0</v>
          </cell>
          <cell r="AL225">
            <v>3381747</v>
          </cell>
          <cell r="AM225">
            <v>3381747</v>
          </cell>
          <cell r="AN225">
            <v>0</v>
          </cell>
          <cell r="AO225">
            <v>324411</v>
          </cell>
          <cell r="AQ225">
            <v>0</v>
          </cell>
          <cell r="AS225">
            <v>29900</v>
          </cell>
          <cell r="AT225">
            <v>354311</v>
          </cell>
          <cell r="AU225">
            <v>0</v>
          </cell>
        </row>
        <row r="226">
          <cell r="A226">
            <v>214</v>
          </cell>
          <cell r="B226" t="str">
            <v>0272</v>
          </cell>
          <cell r="C226" t="str">
            <v>S9-0272</v>
          </cell>
          <cell r="D226" t="str">
            <v>PHAÏM THÒ MOÄNG THAÉM</v>
          </cell>
          <cell r="E226" t="str">
            <v>C. 09</v>
          </cell>
          <cell r="F226" t="str">
            <v>CN</v>
          </cell>
          <cell r="G226" t="str">
            <v>16/07/2012</v>
          </cell>
          <cell r="H226">
            <v>3089625</v>
          </cell>
          <cell r="I226">
            <v>15</v>
          </cell>
          <cell r="J226">
            <v>120</v>
          </cell>
          <cell r="K226">
            <v>1017771</v>
          </cell>
          <cell r="N226">
            <v>1017771</v>
          </cell>
          <cell r="O226">
            <v>4</v>
          </cell>
          <cell r="P226">
            <v>475327</v>
          </cell>
          <cell r="Q226">
            <v>15</v>
          </cell>
          <cell r="R226">
            <v>56543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X226">
            <v>0</v>
          </cell>
          <cell r="Z226">
            <v>0</v>
          </cell>
          <cell r="AA226">
            <v>5</v>
          </cell>
          <cell r="AB226">
            <v>594159</v>
          </cell>
          <cell r="AC226">
            <v>14</v>
          </cell>
          <cell r="AD226">
            <v>300000</v>
          </cell>
          <cell r="AF226">
            <v>62500</v>
          </cell>
          <cell r="AG226">
            <v>125000</v>
          </cell>
          <cell r="AH226">
            <v>22281</v>
          </cell>
          <cell r="AI226">
            <v>750282</v>
          </cell>
          <cell r="AJ226">
            <v>0</v>
          </cell>
          <cell r="AK226">
            <v>0</v>
          </cell>
          <cell r="AL226">
            <v>3403863</v>
          </cell>
          <cell r="AM226">
            <v>3403863</v>
          </cell>
          <cell r="AN226">
            <v>0</v>
          </cell>
          <cell r="AO226">
            <v>324411</v>
          </cell>
          <cell r="AQ226">
            <v>0</v>
          </cell>
          <cell r="AS226">
            <v>29900</v>
          </cell>
          <cell r="AT226">
            <v>354311</v>
          </cell>
          <cell r="AU226">
            <v>0</v>
          </cell>
        </row>
        <row r="227">
          <cell r="A227">
            <v>215</v>
          </cell>
          <cell r="B227" t="str">
            <v>0273</v>
          </cell>
          <cell r="C227" t="str">
            <v>S9-0273</v>
          </cell>
          <cell r="D227" t="str">
            <v>HOÀ THÒ THUÙY HAÈNG</v>
          </cell>
          <cell r="E227" t="str">
            <v>C. 09</v>
          </cell>
          <cell r="F227" t="str">
            <v>CN</v>
          </cell>
          <cell r="G227" t="str">
            <v>23/07/2012</v>
          </cell>
          <cell r="H227">
            <v>3089625</v>
          </cell>
          <cell r="I227">
            <v>15</v>
          </cell>
          <cell r="J227">
            <v>120</v>
          </cell>
          <cell r="K227">
            <v>1546924</v>
          </cell>
          <cell r="N227">
            <v>1546924</v>
          </cell>
          <cell r="O227">
            <v>4</v>
          </cell>
          <cell r="P227">
            <v>475327</v>
          </cell>
          <cell r="Q227">
            <v>15</v>
          </cell>
          <cell r="R227">
            <v>85940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X227">
            <v>0</v>
          </cell>
          <cell r="Z227">
            <v>0</v>
          </cell>
          <cell r="AA227">
            <v>5</v>
          </cell>
          <cell r="AB227">
            <v>594159</v>
          </cell>
          <cell r="AC227">
            <v>14</v>
          </cell>
          <cell r="AD227">
            <v>300000</v>
          </cell>
          <cell r="AF227">
            <v>62500</v>
          </cell>
          <cell r="AG227">
            <v>125000</v>
          </cell>
          <cell r="AH227">
            <v>22281</v>
          </cell>
          <cell r="AI227">
            <v>221129</v>
          </cell>
          <cell r="AJ227">
            <v>50000</v>
          </cell>
          <cell r="AK227">
            <v>0</v>
          </cell>
          <cell r="AL227">
            <v>3483260</v>
          </cell>
          <cell r="AM227">
            <v>3483260</v>
          </cell>
          <cell r="AN227">
            <v>0</v>
          </cell>
          <cell r="AO227">
            <v>324411</v>
          </cell>
          <cell r="AQ227">
            <v>0</v>
          </cell>
          <cell r="AS227">
            <v>29900</v>
          </cell>
          <cell r="AT227">
            <v>354311</v>
          </cell>
          <cell r="AU227">
            <v>0</v>
          </cell>
        </row>
        <row r="228">
          <cell r="A228">
            <v>216</v>
          </cell>
          <cell r="B228" t="str">
            <v>0283</v>
          </cell>
          <cell r="C228" t="str">
            <v>S9-0283</v>
          </cell>
          <cell r="D228" t="str">
            <v>NGUYEÃN THÒ THANH TUYEÀN</v>
          </cell>
          <cell r="E228" t="str">
            <v>C. 09</v>
          </cell>
          <cell r="F228" t="str">
            <v>CN</v>
          </cell>
          <cell r="G228" t="str">
            <v>07/09/2012</v>
          </cell>
          <cell r="H228">
            <v>3089625</v>
          </cell>
          <cell r="I228">
            <v>15</v>
          </cell>
          <cell r="J228">
            <v>120</v>
          </cell>
          <cell r="K228">
            <v>929889</v>
          </cell>
          <cell r="N228">
            <v>929889</v>
          </cell>
          <cell r="O228">
            <v>4</v>
          </cell>
          <cell r="P228">
            <v>475327</v>
          </cell>
          <cell r="Q228">
            <v>15</v>
          </cell>
          <cell r="R228">
            <v>51661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X228">
            <v>0</v>
          </cell>
          <cell r="Z228">
            <v>0</v>
          </cell>
          <cell r="AA228">
            <v>5</v>
          </cell>
          <cell r="AB228">
            <v>594159</v>
          </cell>
          <cell r="AC228">
            <v>14</v>
          </cell>
          <cell r="AD228">
            <v>300000</v>
          </cell>
          <cell r="AF228">
            <v>62500</v>
          </cell>
          <cell r="AG228">
            <v>125000</v>
          </cell>
          <cell r="AH228">
            <v>22281</v>
          </cell>
          <cell r="AI228">
            <v>838164</v>
          </cell>
          <cell r="AJ228">
            <v>0</v>
          </cell>
          <cell r="AK228">
            <v>0</v>
          </cell>
          <cell r="AL228">
            <v>3398981</v>
          </cell>
          <cell r="AM228">
            <v>3398981</v>
          </cell>
          <cell r="AN228">
            <v>0</v>
          </cell>
          <cell r="AO228">
            <v>324411</v>
          </cell>
          <cell r="AQ228">
            <v>0</v>
          </cell>
          <cell r="AS228">
            <v>29900</v>
          </cell>
          <cell r="AT228">
            <v>354311</v>
          </cell>
          <cell r="AU228">
            <v>0</v>
          </cell>
        </row>
        <row r="229">
          <cell r="A229">
            <v>217</v>
          </cell>
          <cell r="B229" t="str">
            <v>0288</v>
          </cell>
          <cell r="C229" t="str">
            <v>S9-0288</v>
          </cell>
          <cell r="D229" t="str">
            <v>NGUYEÃN THÒ CAÅM DUYEÂN</v>
          </cell>
          <cell r="E229" t="str">
            <v>C. 09</v>
          </cell>
          <cell r="F229" t="str">
            <v>CN</v>
          </cell>
          <cell r="G229" t="str">
            <v>18/10/2012</v>
          </cell>
          <cell r="H229">
            <v>3089625</v>
          </cell>
          <cell r="I229">
            <v>15</v>
          </cell>
          <cell r="J229">
            <v>120</v>
          </cell>
          <cell r="K229">
            <v>2056004</v>
          </cell>
          <cell r="N229">
            <v>2041581</v>
          </cell>
          <cell r="O229">
            <v>4</v>
          </cell>
          <cell r="P229">
            <v>475327</v>
          </cell>
          <cell r="Q229">
            <v>15</v>
          </cell>
          <cell r="R229">
            <v>114222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X229">
            <v>0</v>
          </cell>
          <cell r="Z229">
            <v>0</v>
          </cell>
          <cell r="AA229">
            <v>5</v>
          </cell>
          <cell r="AB229">
            <v>594159</v>
          </cell>
          <cell r="AC229">
            <v>14</v>
          </cell>
          <cell r="AD229">
            <v>300000</v>
          </cell>
          <cell r="AF229">
            <v>62500</v>
          </cell>
          <cell r="AG229">
            <v>125000</v>
          </cell>
          <cell r="AH229">
            <v>22281</v>
          </cell>
          <cell r="AI229">
            <v>0</v>
          </cell>
          <cell r="AJ229">
            <v>0</v>
          </cell>
          <cell r="AK229">
            <v>0</v>
          </cell>
          <cell r="AL229">
            <v>3735070</v>
          </cell>
          <cell r="AM229">
            <v>3735070</v>
          </cell>
          <cell r="AN229">
            <v>0</v>
          </cell>
          <cell r="AO229">
            <v>324411</v>
          </cell>
          <cell r="AQ229">
            <v>0</v>
          </cell>
          <cell r="AS229">
            <v>29900</v>
          </cell>
          <cell r="AT229">
            <v>354311</v>
          </cell>
          <cell r="AU229">
            <v>0</v>
          </cell>
        </row>
        <row r="230">
          <cell r="A230">
            <v>218</v>
          </cell>
          <cell r="B230" t="str">
            <v>0290</v>
          </cell>
          <cell r="C230" t="str">
            <v>S9-0290</v>
          </cell>
          <cell r="D230" t="str">
            <v>ÑOAØN THÒ THAÛO</v>
          </cell>
          <cell r="E230" t="str">
            <v>C. 09</v>
          </cell>
          <cell r="F230" t="str">
            <v>CN</v>
          </cell>
          <cell r="G230" t="str">
            <v>03/12/2012</v>
          </cell>
          <cell r="H230">
            <v>3089625</v>
          </cell>
          <cell r="I230">
            <v>15</v>
          </cell>
          <cell r="J230">
            <v>120</v>
          </cell>
          <cell r="K230">
            <v>1010459</v>
          </cell>
          <cell r="N230">
            <v>1010459</v>
          </cell>
          <cell r="O230">
            <v>4</v>
          </cell>
          <cell r="P230">
            <v>475327</v>
          </cell>
          <cell r="Q230">
            <v>15</v>
          </cell>
          <cell r="R230">
            <v>56137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X230">
            <v>0</v>
          </cell>
          <cell r="Z230">
            <v>0</v>
          </cell>
          <cell r="AA230">
            <v>5</v>
          </cell>
          <cell r="AB230">
            <v>594159</v>
          </cell>
          <cell r="AC230">
            <v>14</v>
          </cell>
          <cell r="AD230">
            <v>300000</v>
          </cell>
          <cell r="AF230">
            <v>62500</v>
          </cell>
          <cell r="AG230">
            <v>125000</v>
          </cell>
          <cell r="AH230">
            <v>22281</v>
          </cell>
          <cell r="AI230">
            <v>757594</v>
          </cell>
          <cell r="AJ230">
            <v>0</v>
          </cell>
          <cell r="AK230">
            <v>0</v>
          </cell>
          <cell r="AL230">
            <v>3403457</v>
          </cell>
          <cell r="AM230">
            <v>3403457</v>
          </cell>
          <cell r="AN230">
            <v>0</v>
          </cell>
          <cell r="AO230">
            <v>324411</v>
          </cell>
          <cell r="AQ230">
            <v>0</v>
          </cell>
          <cell r="AS230">
            <v>29900</v>
          </cell>
          <cell r="AT230">
            <v>354311</v>
          </cell>
          <cell r="AU230">
            <v>0</v>
          </cell>
        </row>
        <row r="231">
          <cell r="A231">
            <v>219</v>
          </cell>
          <cell r="B231" t="str">
            <v>0312</v>
          </cell>
          <cell r="C231" t="str">
            <v>S9-0312</v>
          </cell>
          <cell r="D231" t="str">
            <v>NGUYEÃN THÒ HOÀNG NHUNG</v>
          </cell>
          <cell r="E231" t="str">
            <v>C. 09</v>
          </cell>
          <cell r="F231" t="str">
            <v>CN</v>
          </cell>
          <cell r="G231" t="str">
            <v>06/05/2013</v>
          </cell>
          <cell r="H231">
            <v>3089625</v>
          </cell>
          <cell r="I231">
            <v>15</v>
          </cell>
          <cell r="J231">
            <v>120</v>
          </cell>
          <cell r="K231">
            <v>789129</v>
          </cell>
          <cell r="N231">
            <v>789129</v>
          </cell>
          <cell r="O231">
            <v>4</v>
          </cell>
          <cell r="P231">
            <v>475327</v>
          </cell>
          <cell r="Q231">
            <v>15</v>
          </cell>
          <cell r="R231">
            <v>43841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X231">
            <v>0</v>
          </cell>
          <cell r="Z231">
            <v>0</v>
          </cell>
          <cell r="AA231">
            <v>5</v>
          </cell>
          <cell r="AB231">
            <v>594159</v>
          </cell>
          <cell r="AC231">
            <v>14</v>
          </cell>
          <cell r="AD231">
            <v>300000</v>
          </cell>
          <cell r="AF231">
            <v>31250</v>
          </cell>
          <cell r="AG231">
            <v>125000</v>
          </cell>
          <cell r="AH231">
            <v>22281</v>
          </cell>
          <cell r="AI231">
            <v>981328</v>
          </cell>
          <cell r="AJ231">
            <v>0</v>
          </cell>
          <cell r="AK231">
            <v>0</v>
          </cell>
          <cell r="AL231">
            <v>3362315</v>
          </cell>
          <cell r="AM231">
            <v>3362315</v>
          </cell>
          <cell r="AN231">
            <v>0</v>
          </cell>
          <cell r="AO231">
            <v>324411</v>
          </cell>
          <cell r="AQ231">
            <v>0</v>
          </cell>
          <cell r="AS231">
            <v>29900</v>
          </cell>
          <cell r="AT231">
            <v>354311</v>
          </cell>
          <cell r="AU231">
            <v>0</v>
          </cell>
        </row>
        <row r="232">
          <cell r="A232">
            <v>220</v>
          </cell>
          <cell r="B232" t="str">
            <v>0320</v>
          </cell>
          <cell r="C232" t="str">
            <v>S9-0320</v>
          </cell>
          <cell r="D232" t="str">
            <v>NGUYEÃN PHUÙC HOAØI AN</v>
          </cell>
          <cell r="E232" t="str">
            <v>C. 09</v>
          </cell>
          <cell r="F232" t="str">
            <v>CN</v>
          </cell>
          <cell r="G232" t="str">
            <v>03/06/2013</v>
          </cell>
          <cell r="H232">
            <v>3089625</v>
          </cell>
          <cell r="I232">
            <v>15</v>
          </cell>
          <cell r="J232">
            <v>120</v>
          </cell>
          <cell r="K232">
            <v>1017896</v>
          </cell>
          <cell r="N232">
            <v>1017896</v>
          </cell>
          <cell r="O232">
            <v>4</v>
          </cell>
          <cell r="P232">
            <v>475327</v>
          </cell>
          <cell r="Q232">
            <v>15</v>
          </cell>
          <cell r="R232">
            <v>56550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X232">
            <v>0</v>
          </cell>
          <cell r="Z232">
            <v>0</v>
          </cell>
          <cell r="AA232">
            <v>5</v>
          </cell>
          <cell r="AB232">
            <v>594159</v>
          </cell>
          <cell r="AC232">
            <v>14</v>
          </cell>
          <cell r="AD232">
            <v>300000</v>
          </cell>
          <cell r="AF232">
            <v>31250</v>
          </cell>
          <cell r="AG232">
            <v>125000</v>
          </cell>
          <cell r="AH232">
            <v>22281</v>
          </cell>
          <cell r="AI232">
            <v>752561</v>
          </cell>
          <cell r="AJ232">
            <v>0</v>
          </cell>
          <cell r="AK232">
            <v>0</v>
          </cell>
          <cell r="AL232">
            <v>3375024</v>
          </cell>
          <cell r="AM232">
            <v>3375024</v>
          </cell>
          <cell r="AN232">
            <v>0</v>
          </cell>
          <cell r="AO232">
            <v>324411</v>
          </cell>
          <cell r="AQ232">
            <v>0</v>
          </cell>
          <cell r="AS232">
            <v>29900</v>
          </cell>
          <cell r="AT232">
            <v>354311</v>
          </cell>
          <cell r="AU232">
            <v>0</v>
          </cell>
        </row>
        <row r="233">
          <cell r="A233">
            <v>221</v>
          </cell>
          <cell r="B233" t="str">
            <v>0329</v>
          </cell>
          <cell r="C233" t="str">
            <v>S9-0329</v>
          </cell>
          <cell r="D233" t="str">
            <v>PHAN THÒ HOÀNG PHÖÔÏNG</v>
          </cell>
          <cell r="E233" t="str">
            <v>C. 09</v>
          </cell>
          <cell r="F233" t="str">
            <v>CN</v>
          </cell>
          <cell r="G233" t="str">
            <v>22/07/2013</v>
          </cell>
          <cell r="H233">
            <v>3089625</v>
          </cell>
          <cell r="I233">
            <v>15</v>
          </cell>
          <cell r="J233">
            <v>120</v>
          </cell>
          <cell r="K233">
            <v>984834</v>
          </cell>
          <cell r="N233">
            <v>984834</v>
          </cell>
          <cell r="O233">
            <v>4</v>
          </cell>
          <cell r="P233">
            <v>475327</v>
          </cell>
          <cell r="Q233">
            <v>15</v>
          </cell>
          <cell r="R233">
            <v>54713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X233">
            <v>0</v>
          </cell>
          <cell r="Z233">
            <v>0</v>
          </cell>
          <cell r="AA233">
            <v>5</v>
          </cell>
          <cell r="AB233">
            <v>594159</v>
          </cell>
          <cell r="AC233">
            <v>14</v>
          </cell>
          <cell r="AD233">
            <v>300000</v>
          </cell>
          <cell r="AF233">
            <v>31250</v>
          </cell>
          <cell r="AG233">
            <v>125000</v>
          </cell>
          <cell r="AH233">
            <v>22281</v>
          </cell>
          <cell r="AI233">
            <v>785623</v>
          </cell>
          <cell r="AJ233">
            <v>0</v>
          </cell>
          <cell r="AK233">
            <v>0</v>
          </cell>
          <cell r="AL233">
            <v>3373187</v>
          </cell>
          <cell r="AM233">
            <v>3373187</v>
          </cell>
          <cell r="AN233">
            <v>0</v>
          </cell>
          <cell r="AO233">
            <v>324411</v>
          </cell>
          <cell r="AQ233">
            <v>0</v>
          </cell>
          <cell r="AS233">
            <v>29900</v>
          </cell>
          <cell r="AT233">
            <v>354311</v>
          </cell>
          <cell r="AU233">
            <v>0</v>
          </cell>
        </row>
        <row r="234">
          <cell r="A234">
            <v>222</v>
          </cell>
          <cell r="B234" t="str">
            <v>0477</v>
          </cell>
          <cell r="C234" t="str">
            <v>S9-0477</v>
          </cell>
          <cell r="D234" t="str">
            <v>ÑAËNG THANH TUAÁN</v>
          </cell>
          <cell r="E234" t="str">
            <v>C. 09</v>
          </cell>
          <cell r="F234" t="str">
            <v>CN</v>
          </cell>
          <cell r="G234" t="str">
            <v>25/03/2014</v>
          </cell>
          <cell r="H234">
            <v>3089625</v>
          </cell>
          <cell r="I234">
            <v>15</v>
          </cell>
          <cell r="J234">
            <v>120</v>
          </cell>
          <cell r="K234">
            <v>720024</v>
          </cell>
          <cell r="N234">
            <v>720024</v>
          </cell>
          <cell r="O234">
            <v>4</v>
          </cell>
          <cell r="P234">
            <v>475327</v>
          </cell>
          <cell r="Q234">
            <v>15</v>
          </cell>
          <cell r="R234">
            <v>40001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X234">
            <v>0</v>
          </cell>
          <cell r="Z234">
            <v>0</v>
          </cell>
          <cell r="AA234">
            <v>5</v>
          </cell>
          <cell r="AB234">
            <v>594159</v>
          </cell>
          <cell r="AC234">
            <v>14</v>
          </cell>
          <cell r="AD234">
            <v>300000</v>
          </cell>
          <cell r="AF234">
            <v>0</v>
          </cell>
          <cell r="AG234">
            <v>125000</v>
          </cell>
          <cell r="AH234">
            <v>0</v>
          </cell>
          <cell r="AI234">
            <v>1052837</v>
          </cell>
          <cell r="AJ234">
            <v>0</v>
          </cell>
          <cell r="AK234">
            <v>0</v>
          </cell>
          <cell r="AL234">
            <v>3307348</v>
          </cell>
          <cell r="AM234">
            <v>3307348</v>
          </cell>
          <cell r="AN234">
            <v>0</v>
          </cell>
          <cell r="AO234">
            <v>324411</v>
          </cell>
          <cell r="AQ234">
            <v>0</v>
          </cell>
          <cell r="AS234">
            <v>29900</v>
          </cell>
          <cell r="AT234">
            <v>354311</v>
          </cell>
          <cell r="AU234">
            <v>0</v>
          </cell>
        </row>
        <row r="235">
          <cell r="A235">
            <v>223</v>
          </cell>
          <cell r="B235" t="str">
            <v>0563</v>
          </cell>
          <cell r="C235" t="str">
            <v>S9-0563</v>
          </cell>
          <cell r="D235" t="str">
            <v>BUØI NGOÏC HOÀNG PHÖÔNG THAÛO</v>
          </cell>
          <cell r="E235" t="str">
            <v>C. 09</v>
          </cell>
          <cell r="F235" t="str">
            <v>CN</v>
          </cell>
          <cell r="G235" t="str">
            <v>12/05/2014</v>
          </cell>
          <cell r="H235">
            <v>3089625</v>
          </cell>
          <cell r="I235">
            <v>15</v>
          </cell>
          <cell r="J235">
            <v>120</v>
          </cell>
          <cell r="K235">
            <v>1127661</v>
          </cell>
          <cell r="N235">
            <v>1127661</v>
          </cell>
          <cell r="O235">
            <v>4</v>
          </cell>
          <cell r="P235">
            <v>475327</v>
          </cell>
          <cell r="Q235">
            <v>15</v>
          </cell>
          <cell r="R235">
            <v>62648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X235">
            <v>0</v>
          </cell>
          <cell r="Z235">
            <v>0</v>
          </cell>
          <cell r="AA235">
            <v>5</v>
          </cell>
          <cell r="AB235">
            <v>594159</v>
          </cell>
          <cell r="AC235">
            <v>14</v>
          </cell>
          <cell r="AD235">
            <v>300000</v>
          </cell>
          <cell r="AF235">
            <v>0</v>
          </cell>
          <cell r="AG235">
            <v>125000</v>
          </cell>
          <cell r="AH235">
            <v>22281</v>
          </cell>
          <cell r="AI235">
            <v>645200</v>
          </cell>
          <cell r="AJ235">
            <v>0</v>
          </cell>
          <cell r="AK235">
            <v>0</v>
          </cell>
          <cell r="AL235">
            <v>3352276</v>
          </cell>
          <cell r="AM235">
            <v>3352276</v>
          </cell>
          <cell r="AN235">
            <v>0</v>
          </cell>
          <cell r="AO235">
            <v>324411</v>
          </cell>
          <cell r="AQ235">
            <v>0</v>
          </cell>
          <cell r="AS235">
            <v>29900</v>
          </cell>
          <cell r="AT235">
            <v>354311</v>
          </cell>
          <cell r="AU235">
            <v>0</v>
          </cell>
        </row>
        <row r="236">
          <cell r="A236">
            <v>224</v>
          </cell>
          <cell r="B236" t="str">
            <v>0648</v>
          </cell>
          <cell r="C236" t="str">
            <v>S9-0648</v>
          </cell>
          <cell r="D236" t="str">
            <v>TRAÀN NGOÏC NGUYEÂN</v>
          </cell>
          <cell r="E236" t="str">
            <v>C. 09</v>
          </cell>
          <cell r="F236" t="str">
            <v>CN</v>
          </cell>
          <cell r="G236" t="str">
            <v>24/06/2014</v>
          </cell>
          <cell r="H236">
            <v>3089625</v>
          </cell>
          <cell r="I236">
            <v>15</v>
          </cell>
          <cell r="J236">
            <v>120</v>
          </cell>
          <cell r="K236">
            <v>889654</v>
          </cell>
          <cell r="N236">
            <v>889654</v>
          </cell>
          <cell r="O236">
            <v>4</v>
          </cell>
          <cell r="P236">
            <v>475327</v>
          </cell>
          <cell r="Q236">
            <v>9</v>
          </cell>
          <cell r="R236">
            <v>31034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X236">
            <v>0</v>
          </cell>
          <cell r="Z236">
            <v>0</v>
          </cell>
          <cell r="AA236">
            <v>5</v>
          </cell>
          <cell r="AB236">
            <v>594159</v>
          </cell>
          <cell r="AC236">
            <v>14</v>
          </cell>
          <cell r="AD236">
            <v>300000</v>
          </cell>
          <cell r="AF236">
            <v>0</v>
          </cell>
          <cell r="AG236">
            <v>125000</v>
          </cell>
          <cell r="AH236">
            <v>22281</v>
          </cell>
          <cell r="AI236">
            <v>883207</v>
          </cell>
          <cell r="AJ236">
            <v>0</v>
          </cell>
          <cell r="AK236">
            <v>0</v>
          </cell>
          <cell r="AL236">
            <v>3320662</v>
          </cell>
          <cell r="AM236">
            <v>3320662</v>
          </cell>
          <cell r="AN236">
            <v>0</v>
          </cell>
          <cell r="AO236">
            <v>324411</v>
          </cell>
          <cell r="AQ236">
            <v>0</v>
          </cell>
          <cell r="AS236">
            <v>0</v>
          </cell>
          <cell r="AT236">
            <v>324411</v>
          </cell>
          <cell r="AU236">
            <v>0</v>
          </cell>
        </row>
        <row r="237">
          <cell r="A237">
            <v>225</v>
          </cell>
          <cell r="B237" t="str">
            <v>0746</v>
          </cell>
          <cell r="C237" t="str">
            <v>S9-0746</v>
          </cell>
          <cell r="D237" t="str">
            <v>NGUYEÃN HOAØNG PHI</v>
          </cell>
          <cell r="E237" t="str">
            <v>C. 09</v>
          </cell>
          <cell r="F237" t="str">
            <v>CN</v>
          </cell>
          <cell r="G237" t="str">
            <v>05/09/2014</v>
          </cell>
          <cell r="H237">
            <v>3089625</v>
          </cell>
          <cell r="I237">
            <v>15</v>
          </cell>
          <cell r="J237">
            <v>120</v>
          </cell>
          <cell r="K237">
            <v>555575</v>
          </cell>
          <cell r="N237">
            <v>555575</v>
          </cell>
          <cell r="O237">
            <v>4</v>
          </cell>
          <cell r="P237">
            <v>475327</v>
          </cell>
          <cell r="Q237">
            <v>15</v>
          </cell>
          <cell r="R237">
            <v>30865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X237">
            <v>0</v>
          </cell>
          <cell r="Z237">
            <v>0</v>
          </cell>
          <cell r="AA237">
            <v>5</v>
          </cell>
          <cell r="AB237">
            <v>594159</v>
          </cell>
          <cell r="AC237">
            <v>14</v>
          </cell>
          <cell r="AD237">
            <v>300000</v>
          </cell>
          <cell r="AF237">
            <v>0</v>
          </cell>
          <cell r="AG237">
            <v>125000</v>
          </cell>
          <cell r="AH237">
            <v>0</v>
          </cell>
          <cell r="AI237">
            <v>1217286</v>
          </cell>
          <cell r="AJ237">
            <v>0</v>
          </cell>
          <cell r="AK237">
            <v>0</v>
          </cell>
          <cell r="AL237">
            <v>3298212</v>
          </cell>
          <cell r="AM237">
            <v>3298212</v>
          </cell>
          <cell r="AN237">
            <v>0</v>
          </cell>
          <cell r="AO237">
            <v>324411</v>
          </cell>
          <cell r="AQ237">
            <v>0</v>
          </cell>
          <cell r="AS237">
            <v>0</v>
          </cell>
          <cell r="AT237">
            <v>324411</v>
          </cell>
          <cell r="AU237">
            <v>0</v>
          </cell>
        </row>
        <row r="238">
          <cell r="A238">
            <v>226</v>
          </cell>
          <cell r="B238" t="str">
            <v>0528</v>
          </cell>
          <cell r="C238" t="str">
            <v>H10-0528</v>
          </cell>
          <cell r="D238" t="str">
            <v>NGUYEÃN THÒ MYÕ XUYEÂN</v>
          </cell>
          <cell r="E238" t="str">
            <v>C. 10</v>
          </cell>
          <cell r="F238" t="str">
            <v>CN</v>
          </cell>
          <cell r="G238" t="str">
            <v>15/04/2014</v>
          </cell>
          <cell r="H238">
            <v>2887500</v>
          </cell>
          <cell r="I238">
            <v>15</v>
          </cell>
          <cell r="J238">
            <v>120</v>
          </cell>
          <cell r="K238">
            <v>942548</v>
          </cell>
          <cell r="N238">
            <v>942548</v>
          </cell>
          <cell r="O238">
            <v>4</v>
          </cell>
          <cell r="P238">
            <v>444231</v>
          </cell>
          <cell r="Q238">
            <v>16</v>
          </cell>
          <cell r="R238">
            <v>55444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X238">
            <v>0</v>
          </cell>
          <cell r="Z238">
            <v>0</v>
          </cell>
          <cell r="AA238">
            <v>5</v>
          </cell>
          <cell r="AB238">
            <v>555288</v>
          </cell>
          <cell r="AC238">
            <v>14</v>
          </cell>
          <cell r="AD238">
            <v>300000</v>
          </cell>
          <cell r="AF238">
            <v>0</v>
          </cell>
          <cell r="AG238">
            <v>125000</v>
          </cell>
          <cell r="AH238">
            <v>20823</v>
          </cell>
          <cell r="AI238">
            <v>830313</v>
          </cell>
          <cell r="AJ238">
            <v>19445</v>
          </cell>
          <cell r="AK238">
            <v>0</v>
          </cell>
          <cell r="AL238">
            <v>3293092</v>
          </cell>
          <cell r="AM238">
            <v>3293092</v>
          </cell>
          <cell r="AN238">
            <v>0</v>
          </cell>
          <cell r="AO238">
            <v>303188</v>
          </cell>
          <cell r="AQ238">
            <v>0</v>
          </cell>
          <cell r="AS238">
            <v>27944</v>
          </cell>
          <cell r="AT238">
            <v>331132</v>
          </cell>
          <cell r="AU238">
            <v>0</v>
          </cell>
        </row>
        <row r="239">
          <cell r="A239">
            <v>227</v>
          </cell>
          <cell r="B239" t="str">
            <v>0691</v>
          </cell>
          <cell r="C239" t="str">
            <v>H10-0691</v>
          </cell>
          <cell r="D239" t="str">
            <v>THÒ HOÀNG</v>
          </cell>
          <cell r="E239" t="str">
            <v>C. 10</v>
          </cell>
          <cell r="F239" t="str">
            <v>CN</v>
          </cell>
          <cell r="G239" t="str">
            <v>21/07/2014</v>
          </cell>
          <cell r="H239">
            <v>2887500</v>
          </cell>
          <cell r="I239">
            <v>14</v>
          </cell>
          <cell r="J239">
            <v>112</v>
          </cell>
          <cell r="K239">
            <v>946363</v>
          </cell>
          <cell r="N239">
            <v>946363</v>
          </cell>
          <cell r="O239">
            <v>5</v>
          </cell>
          <cell r="P239">
            <v>555288</v>
          </cell>
          <cell r="Q239">
            <v>14</v>
          </cell>
          <cell r="R239">
            <v>52576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X239">
            <v>0</v>
          </cell>
          <cell r="Z239">
            <v>0</v>
          </cell>
          <cell r="AA239">
            <v>5</v>
          </cell>
          <cell r="AB239">
            <v>555288</v>
          </cell>
          <cell r="AC239">
            <v>7</v>
          </cell>
          <cell r="AD239">
            <v>120000</v>
          </cell>
          <cell r="AF239">
            <v>0</v>
          </cell>
          <cell r="AG239">
            <v>116667</v>
          </cell>
          <cell r="AH239">
            <v>20823</v>
          </cell>
          <cell r="AI239">
            <v>708306</v>
          </cell>
          <cell r="AJ239">
            <v>69445</v>
          </cell>
          <cell r="AK239">
            <v>0</v>
          </cell>
          <cell r="AL239">
            <v>3144756</v>
          </cell>
          <cell r="AM239">
            <v>3144756</v>
          </cell>
          <cell r="AN239">
            <v>0</v>
          </cell>
          <cell r="AO239">
            <v>303188</v>
          </cell>
          <cell r="AQ239">
            <v>0</v>
          </cell>
          <cell r="AS239">
            <v>26081</v>
          </cell>
          <cell r="AT239">
            <v>329269</v>
          </cell>
          <cell r="AU239">
            <v>0</v>
          </cell>
        </row>
        <row r="240">
          <cell r="A240">
            <v>228</v>
          </cell>
          <cell r="B240" t="str">
            <v>0423</v>
          </cell>
          <cell r="C240" t="str">
            <v>IR10-0423</v>
          </cell>
          <cell r="D240" t="str">
            <v>NGUYEÃN QUOÁC HÖNG</v>
          </cell>
          <cell r="E240" t="str">
            <v>C. 10</v>
          </cell>
          <cell r="F240" t="str">
            <v>CN</v>
          </cell>
          <cell r="G240" t="str">
            <v>06/03/2014</v>
          </cell>
          <cell r="H240">
            <v>3089625</v>
          </cell>
          <cell r="I240">
            <v>12</v>
          </cell>
          <cell r="J240">
            <v>96</v>
          </cell>
          <cell r="K240">
            <v>1286354</v>
          </cell>
          <cell r="N240">
            <v>1286354</v>
          </cell>
          <cell r="O240">
            <v>4</v>
          </cell>
          <cell r="P240">
            <v>475327</v>
          </cell>
          <cell r="Q240">
            <v>12</v>
          </cell>
          <cell r="R240">
            <v>71464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X240">
            <v>0</v>
          </cell>
          <cell r="Z240">
            <v>0</v>
          </cell>
          <cell r="AA240">
            <v>5</v>
          </cell>
          <cell r="AB240">
            <v>594159</v>
          </cell>
          <cell r="AC240">
            <v>7</v>
          </cell>
          <cell r="AD240">
            <v>120000</v>
          </cell>
          <cell r="AF240">
            <v>0</v>
          </cell>
          <cell r="AG240">
            <v>100000</v>
          </cell>
          <cell r="AH240">
            <v>0</v>
          </cell>
          <cell r="AI240">
            <v>131935</v>
          </cell>
          <cell r="AJ240">
            <v>19446</v>
          </cell>
          <cell r="AK240">
            <v>0</v>
          </cell>
          <cell r="AL240">
            <v>2798685</v>
          </cell>
          <cell r="AM240">
            <v>2798685</v>
          </cell>
          <cell r="AN240">
            <v>0</v>
          </cell>
          <cell r="AO240">
            <v>324411</v>
          </cell>
          <cell r="AQ240">
            <v>0</v>
          </cell>
          <cell r="AS240">
            <v>23920</v>
          </cell>
          <cell r="AT240">
            <v>348331</v>
          </cell>
          <cell r="AU240">
            <v>0</v>
          </cell>
        </row>
        <row r="241">
          <cell r="A241">
            <v>229</v>
          </cell>
          <cell r="B241" t="str">
            <v>0734</v>
          </cell>
          <cell r="C241" t="str">
            <v>IR10-0734</v>
          </cell>
          <cell r="D241" t="str">
            <v>TRANG MINH TAÁN</v>
          </cell>
          <cell r="E241" t="str">
            <v>C. 10</v>
          </cell>
          <cell r="F241" t="str">
            <v>CN</v>
          </cell>
          <cell r="G241" t="str">
            <v>27/08/2014</v>
          </cell>
          <cell r="H241">
            <v>3089625</v>
          </cell>
          <cell r="I241">
            <v>12</v>
          </cell>
          <cell r="J241">
            <v>96</v>
          </cell>
          <cell r="K241">
            <v>1924710</v>
          </cell>
          <cell r="N241">
            <v>1917018</v>
          </cell>
          <cell r="O241">
            <v>4</v>
          </cell>
          <cell r="P241">
            <v>475327</v>
          </cell>
          <cell r="Q241">
            <v>20</v>
          </cell>
          <cell r="R241">
            <v>165923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X241">
            <v>0</v>
          </cell>
          <cell r="Z241">
            <v>0</v>
          </cell>
          <cell r="AA241">
            <v>5</v>
          </cell>
          <cell r="AB241">
            <v>594159</v>
          </cell>
          <cell r="AC241">
            <v>7</v>
          </cell>
          <cell r="AD241">
            <v>120000</v>
          </cell>
          <cell r="AF241">
            <v>0</v>
          </cell>
          <cell r="AG241">
            <v>100000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3372427</v>
          </cell>
          <cell r="AM241">
            <v>3372427</v>
          </cell>
          <cell r="AN241">
            <v>0</v>
          </cell>
          <cell r="AO241">
            <v>324411</v>
          </cell>
          <cell r="AQ241">
            <v>0</v>
          </cell>
          <cell r="AS241">
            <v>23920</v>
          </cell>
          <cell r="AT241">
            <v>348331</v>
          </cell>
          <cell r="AU241">
            <v>0</v>
          </cell>
        </row>
        <row r="242">
          <cell r="A242">
            <v>230</v>
          </cell>
          <cell r="B242" t="str">
            <v>0756</v>
          </cell>
          <cell r="C242" t="str">
            <v>QC10-0756</v>
          </cell>
          <cell r="D242" t="str">
            <v>BUØI THÒ NGOÏC MAI</v>
          </cell>
          <cell r="E242" t="str">
            <v>C. 10</v>
          </cell>
          <cell r="F242" t="str">
            <v>CN</v>
          </cell>
          <cell r="G242" t="str">
            <v>11/09/2014</v>
          </cell>
          <cell r="H242">
            <v>3419625</v>
          </cell>
          <cell r="I242">
            <v>14</v>
          </cell>
          <cell r="J242">
            <v>112</v>
          </cell>
          <cell r="K242">
            <v>2028712</v>
          </cell>
          <cell r="N242">
            <v>2019737</v>
          </cell>
          <cell r="O242">
            <v>4</v>
          </cell>
          <cell r="P242">
            <v>526096</v>
          </cell>
          <cell r="Q242">
            <v>18</v>
          </cell>
          <cell r="R242">
            <v>140449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X242">
            <v>0</v>
          </cell>
          <cell r="Z242">
            <v>0</v>
          </cell>
          <cell r="AA242">
            <v>5</v>
          </cell>
          <cell r="AB242">
            <v>657620</v>
          </cell>
          <cell r="AC242">
            <v>7</v>
          </cell>
          <cell r="AD242">
            <v>120000</v>
          </cell>
          <cell r="AF242">
            <v>0</v>
          </cell>
          <cell r="AG242">
            <v>116667</v>
          </cell>
          <cell r="AH242">
            <v>24661</v>
          </cell>
          <cell r="AI242">
            <v>0</v>
          </cell>
          <cell r="AJ242">
            <v>11582</v>
          </cell>
          <cell r="AK242">
            <v>0</v>
          </cell>
          <cell r="AL242">
            <v>3616812</v>
          </cell>
          <cell r="AM242">
            <v>3616812</v>
          </cell>
          <cell r="AN242">
            <v>0</v>
          </cell>
          <cell r="AO242">
            <v>359061</v>
          </cell>
          <cell r="AQ242">
            <v>0</v>
          </cell>
          <cell r="AS242">
            <v>0</v>
          </cell>
          <cell r="AT242">
            <v>359061</v>
          </cell>
          <cell r="AU242">
            <v>0</v>
          </cell>
        </row>
        <row r="243">
          <cell r="A243">
            <v>231</v>
          </cell>
          <cell r="B243" t="str">
            <v>0363</v>
          </cell>
          <cell r="C243" t="str">
            <v>S10-0363</v>
          </cell>
          <cell r="D243" t="str">
            <v>LEÂ THÒ DIEÃM THOA</v>
          </cell>
          <cell r="E243" t="str">
            <v>C. 10</v>
          </cell>
          <cell r="F243" t="str">
            <v>CN</v>
          </cell>
          <cell r="G243" t="str">
            <v>10/02/2014</v>
          </cell>
          <cell r="H243">
            <v>3089625</v>
          </cell>
          <cell r="I243">
            <v>15</v>
          </cell>
          <cell r="J243">
            <v>120</v>
          </cell>
          <cell r="K243">
            <v>1426772</v>
          </cell>
          <cell r="N243">
            <v>1426772</v>
          </cell>
          <cell r="O243">
            <v>4</v>
          </cell>
          <cell r="P243">
            <v>475327</v>
          </cell>
          <cell r="Q243">
            <v>20</v>
          </cell>
          <cell r="R243">
            <v>101912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X243">
            <v>0</v>
          </cell>
          <cell r="Z243">
            <v>0</v>
          </cell>
          <cell r="AA243">
            <v>5</v>
          </cell>
          <cell r="AB243">
            <v>594159</v>
          </cell>
          <cell r="AC243">
            <v>14</v>
          </cell>
          <cell r="AD243">
            <v>300000</v>
          </cell>
          <cell r="AF243">
            <v>0</v>
          </cell>
          <cell r="AG243">
            <v>125000</v>
          </cell>
          <cell r="AH243">
            <v>22281</v>
          </cell>
          <cell r="AI243">
            <v>346089</v>
          </cell>
          <cell r="AJ243">
            <v>69445</v>
          </cell>
          <cell r="AK243">
            <v>0</v>
          </cell>
          <cell r="AL243">
            <v>3460985</v>
          </cell>
          <cell r="AM243">
            <v>3460985</v>
          </cell>
          <cell r="AN243">
            <v>0</v>
          </cell>
          <cell r="AO243">
            <v>324411</v>
          </cell>
          <cell r="AQ243">
            <v>0</v>
          </cell>
          <cell r="AS243">
            <v>29900</v>
          </cell>
          <cell r="AT243">
            <v>354311</v>
          </cell>
          <cell r="AU243">
            <v>0</v>
          </cell>
        </row>
        <row r="244">
          <cell r="A244">
            <v>232</v>
          </cell>
          <cell r="B244" t="str">
            <v>0367</v>
          </cell>
          <cell r="C244" t="str">
            <v>S10-0367</v>
          </cell>
          <cell r="D244" t="str">
            <v>NGUYEÃN THÒ THU VAÂN</v>
          </cell>
          <cell r="E244" t="str">
            <v>C. 10</v>
          </cell>
          <cell r="F244" t="str">
            <v>CN</v>
          </cell>
          <cell r="G244" t="str">
            <v>10/02/2014</v>
          </cell>
          <cell r="H244">
            <v>3089625</v>
          </cell>
          <cell r="I244">
            <v>14</v>
          </cell>
          <cell r="J244">
            <v>112</v>
          </cell>
          <cell r="K244">
            <v>1172268</v>
          </cell>
          <cell r="N244">
            <v>1172268</v>
          </cell>
          <cell r="O244">
            <v>4</v>
          </cell>
          <cell r="P244">
            <v>475327</v>
          </cell>
          <cell r="Q244">
            <v>16</v>
          </cell>
          <cell r="R244">
            <v>73267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X244">
            <v>0</v>
          </cell>
          <cell r="Z244">
            <v>0</v>
          </cell>
          <cell r="AA244">
            <v>5</v>
          </cell>
          <cell r="AB244">
            <v>594159</v>
          </cell>
          <cell r="AC244">
            <v>7</v>
          </cell>
          <cell r="AD244">
            <v>120000</v>
          </cell>
          <cell r="AF244">
            <v>0</v>
          </cell>
          <cell r="AG244">
            <v>116667</v>
          </cell>
          <cell r="AH244">
            <v>22281</v>
          </cell>
          <cell r="AI244">
            <v>482401</v>
          </cell>
          <cell r="AJ244">
            <v>19445</v>
          </cell>
          <cell r="AK244">
            <v>0</v>
          </cell>
          <cell r="AL244">
            <v>3075815</v>
          </cell>
          <cell r="AM244">
            <v>3075815</v>
          </cell>
          <cell r="AN244">
            <v>0</v>
          </cell>
          <cell r="AO244">
            <v>324411</v>
          </cell>
          <cell r="AQ244">
            <v>0</v>
          </cell>
          <cell r="AS244">
            <v>27906</v>
          </cell>
          <cell r="AT244">
            <v>352317</v>
          </cell>
          <cell r="AU244">
            <v>0</v>
          </cell>
        </row>
        <row r="245">
          <cell r="A245">
            <v>233</v>
          </cell>
          <cell r="B245" t="str">
            <v>0371</v>
          </cell>
          <cell r="C245" t="str">
            <v>S10-0371</v>
          </cell>
          <cell r="D245" t="str">
            <v>NGUYEÃN TROÏNG TAÂN</v>
          </cell>
          <cell r="E245" t="str">
            <v>C. 10</v>
          </cell>
          <cell r="F245" t="str">
            <v>CN</v>
          </cell>
          <cell r="G245" t="str">
            <v>11/02/2014</v>
          </cell>
          <cell r="H245">
            <v>3089625</v>
          </cell>
          <cell r="I245">
            <v>15</v>
          </cell>
          <cell r="J245">
            <v>120</v>
          </cell>
          <cell r="K245">
            <v>1620806</v>
          </cell>
          <cell r="N245">
            <v>1620806</v>
          </cell>
          <cell r="O245">
            <v>4</v>
          </cell>
          <cell r="P245">
            <v>475327</v>
          </cell>
          <cell r="Q245">
            <v>16</v>
          </cell>
          <cell r="R245">
            <v>95342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X245">
            <v>0</v>
          </cell>
          <cell r="Z245">
            <v>0</v>
          </cell>
          <cell r="AA245">
            <v>5</v>
          </cell>
          <cell r="AB245">
            <v>594159</v>
          </cell>
          <cell r="AC245">
            <v>14</v>
          </cell>
          <cell r="AD245">
            <v>300000</v>
          </cell>
          <cell r="AF245">
            <v>0</v>
          </cell>
          <cell r="AG245">
            <v>125000</v>
          </cell>
          <cell r="AH245">
            <v>0</v>
          </cell>
          <cell r="AI245">
            <v>152055</v>
          </cell>
          <cell r="AJ245">
            <v>19446</v>
          </cell>
          <cell r="AK245">
            <v>0</v>
          </cell>
          <cell r="AL245">
            <v>3382135</v>
          </cell>
          <cell r="AM245">
            <v>3382135</v>
          </cell>
          <cell r="AN245">
            <v>0</v>
          </cell>
          <cell r="AO245">
            <v>324411</v>
          </cell>
          <cell r="AQ245">
            <v>0</v>
          </cell>
          <cell r="AS245">
            <v>29900</v>
          </cell>
          <cell r="AT245">
            <v>354311</v>
          </cell>
          <cell r="AU245">
            <v>0</v>
          </cell>
        </row>
        <row r="246">
          <cell r="A246">
            <v>234</v>
          </cell>
          <cell r="B246" t="str">
            <v>0375</v>
          </cell>
          <cell r="C246" t="str">
            <v>S10-0375</v>
          </cell>
          <cell r="D246" t="str">
            <v>LEÂ THÒ PHÖÔNG TRANG</v>
          </cell>
          <cell r="E246" t="str">
            <v>C. 10</v>
          </cell>
          <cell r="F246" t="str">
            <v>CN</v>
          </cell>
          <cell r="G246" t="str">
            <v>11/02/2014</v>
          </cell>
          <cell r="H246">
            <v>3089625</v>
          </cell>
          <cell r="I246">
            <v>15</v>
          </cell>
          <cell r="J246">
            <v>120</v>
          </cell>
          <cell r="K246">
            <v>1879057</v>
          </cell>
          <cell r="N246">
            <v>1869442</v>
          </cell>
          <cell r="O246">
            <v>4</v>
          </cell>
          <cell r="P246">
            <v>475327</v>
          </cell>
          <cell r="Q246">
            <v>20</v>
          </cell>
          <cell r="R246">
            <v>134218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X246">
            <v>0</v>
          </cell>
          <cell r="Z246">
            <v>0</v>
          </cell>
          <cell r="AA246">
            <v>5</v>
          </cell>
          <cell r="AB246">
            <v>594159</v>
          </cell>
          <cell r="AC246">
            <v>14</v>
          </cell>
          <cell r="AD246">
            <v>300000</v>
          </cell>
          <cell r="AF246">
            <v>0</v>
          </cell>
          <cell r="AG246">
            <v>125000</v>
          </cell>
          <cell r="AH246">
            <v>22281</v>
          </cell>
          <cell r="AJ246">
            <v>69446</v>
          </cell>
          <cell r="AK246">
            <v>0</v>
          </cell>
          <cell r="AL246">
            <v>3589873</v>
          </cell>
          <cell r="AM246">
            <v>3589873</v>
          </cell>
          <cell r="AN246">
            <v>0</v>
          </cell>
          <cell r="AO246">
            <v>324411</v>
          </cell>
          <cell r="AQ246">
            <v>0</v>
          </cell>
          <cell r="AS246">
            <v>29900</v>
          </cell>
          <cell r="AT246">
            <v>354311</v>
          </cell>
          <cell r="AU246">
            <v>0</v>
          </cell>
        </row>
        <row r="247">
          <cell r="A247">
            <v>235</v>
          </cell>
          <cell r="B247" t="str">
            <v>0376</v>
          </cell>
          <cell r="C247" t="str">
            <v>S10-0376</v>
          </cell>
          <cell r="D247" t="str">
            <v>HUYØNH THÒ NGOÏC DIEÃM</v>
          </cell>
          <cell r="E247" t="str">
            <v>C. 10</v>
          </cell>
          <cell r="F247" t="str">
            <v>CN</v>
          </cell>
          <cell r="G247" t="str">
            <v>11/02/2014</v>
          </cell>
          <cell r="H247">
            <v>3089625</v>
          </cell>
          <cell r="I247">
            <v>15</v>
          </cell>
          <cell r="J247">
            <v>120</v>
          </cell>
          <cell r="K247">
            <v>1732257</v>
          </cell>
          <cell r="N247">
            <v>1732257</v>
          </cell>
          <cell r="O247">
            <v>4</v>
          </cell>
          <cell r="P247">
            <v>475327</v>
          </cell>
          <cell r="Q247">
            <v>20</v>
          </cell>
          <cell r="R247">
            <v>123733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X247">
            <v>0</v>
          </cell>
          <cell r="Z247">
            <v>0</v>
          </cell>
          <cell r="AA247">
            <v>5</v>
          </cell>
          <cell r="AB247">
            <v>594159</v>
          </cell>
          <cell r="AC247">
            <v>13</v>
          </cell>
          <cell r="AD247">
            <v>280000</v>
          </cell>
          <cell r="AF247">
            <v>0</v>
          </cell>
          <cell r="AG247">
            <v>125000</v>
          </cell>
          <cell r="AH247">
            <v>22281</v>
          </cell>
          <cell r="AI247">
            <v>40604</v>
          </cell>
          <cell r="AJ247">
            <v>56000</v>
          </cell>
          <cell r="AK247">
            <v>0</v>
          </cell>
          <cell r="AL247">
            <v>3449361</v>
          </cell>
          <cell r="AM247">
            <v>3449361</v>
          </cell>
          <cell r="AN247">
            <v>0</v>
          </cell>
          <cell r="AO247">
            <v>324411</v>
          </cell>
          <cell r="AQ247">
            <v>0</v>
          </cell>
          <cell r="AS247">
            <v>29900</v>
          </cell>
          <cell r="AT247">
            <v>354311</v>
          </cell>
          <cell r="AU247">
            <v>0</v>
          </cell>
        </row>
        <row r="248">
          <cell r="A248">
            <v>236</v>
          </cell>
          <cell r="B248" t="str">
            <v>0379</v>
          </cell>
          <cell r="C248" t="str">
            <v>S10-0379</v>
          </cell>
          <cell r="D248" t="str">
            <v>LEÂ THÒ KIEÀU VAÂN</v>
          </cell>
          <cell r="E248" t="str">
            <v>C. 10</v>
          </cell>
          <cell r="F248" t="str">
            <v>CN</v>
          </cell>
          <cell r="G248" t="str">
            <v>12/02/2014</v>
          </cell>
          <cell r="H248">
            <v>3089625</v>
          </cell>
          <cell r="I248">
            <v>14.5</v>
          </cell>
          <cell r="J248">
            <v>116</v>
          </cell>
          <cell r="K248">
            <v>1303221</v>
          </cell>
          <cell r="N248">
            <v>1303221</v>
          </cell>
          <cell r="O248">
            <v>4</v>
          </cell>
          <cell r="P248">
            <v>475327</v>
          </cell>
          <cell r="Q248">
            <v>20</v>
          </cell>
          <cell r="R248">
            <v>95825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X248">
            <v>0</v>
          </cell>
          <cell r="Z248">
            <v>0</v>
          </cell>
          <cell r="AA248">
            <v>5</v>
          </cell>
          <cell r="AB248">
            <v>594159</v>
          </cell>
          <cell r="AC248">
            <v>13</v>
          </cell>
          <cell r="AD248">
            <v>280000</v>
          </cell>
          <cell r="AF248">
            <v>0</v>
          </cell>
          <cell r="AG248">
            <v>120833</v>
          </cell>
          <cell r="AH248">
            <v>22281</v>
          </cell>
          <cell r="AI248">
            <v>410544</v>
          </cell>
          <cell r="AJ248">
            <v>19446</v>
          </cell>
          <cell r="AK248">
            <v>0</v>
          </cell>
          <cell r="AL248">
            <v>3321636</v>
          </cell>
          <cell r="AM248">
            <v>3321636</v>
          </cell>
          <cell r="AN248">
            <v>0</v>
          </cell>
          <cell r="AO248">
            <v>324411</v>
          </cell>
          <cell r="AQ248">
            <v>0</v>
          </cell>
          <cell r="AS248">
            <v>28903</v>
          </cell>
          <cell r="AT248">
            <v>353314</v>
          </cell>
          <cell r="AU248">
            <v>0</v>
          </cell>
        </row>
        <row r="249">
          <cell r="A249">
            <v>237</v>
          </cell>
          <cell r="B249" t="str">
            <v>0383</v>
          </cell>
          <cell r="C249" t="str">
            <v>S10-0383</v>
          </cell>
          <cell r="D249" t="str">
            <v>LÖÔNG TAÁN GIAØU</v>
          </cell>
          <cell r="E249" t="str">
            <v>C. 10</v>
          </cell>
          <cell r="F249" t="str">
            <v>CN</v>
          </cell>
          <cell r="G249" t="str">
            <v>13/02/2014</v>
          </cell>
          <cell r="H249">
            <v>3089625</v>
          </cell>
          <cell r="I249">
            <v>15</v>
          </cell>
          <cell r="J249">
            <v>120</v>
          </cell>
          <cell r="K249">
            <v>1496681</v>
          </cell>
          <cell r="N249">
            <v>1496681</v>
          </cell>
          <cell r="O249">
            <v>4</v>
          </cell>
          <cell r="P249">
            <v>475327</v>
          </cell>
          <cell r="Q249">
            <v>13</v>
          </cell>
          <cell r="R249">
            <v>73146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X249">
            <v>0</v>
          </cell>
          <cell r="Z249">
            <v>0</v>
          </cell>
          <cell r="AA249">
            <v>5</v>
          </cell>
          <cell r="AB249">
            <v>594159</v>
          </cell>
          <cell r="AC249">
            <v>14</v>
          </cell>
          <cell r="AD249">
            <v>300000</v>
          </cell>
          <cell r="AF249">
            <v>0</v>
          </cell>
          <cell r="AG249">
            <v>125000</v>
          </cell>
          <cell r="AH249">
            <v>0</v>
          </cell>
          <cell r="AI249">
            <v>276180</v>
          </cell>
          <cell r="AJ249">
            <v>0</v>
          </cell>
          <cell r="AK249">
            <v>0</v>
          </cell>
          <cell r="AL249">
            <v>3340493</v>
          </cell>
          <cell r="AM249">
            <v>3340493</v>
          </cell>
          <cell r="AN249">
            <v>0</v>
          </cell>
          <cell r="AO249">
            <v>324411</v>
          </cell>
          <cell r="AQ249">
            <v>0</v>
          </cell>
          <cell r="AS249">
            <v>29900</v>
          </cell>
          <cell r="AT249">
            <v>354311</v>
          </cell>
          <cell r="AU249">
            <v>0</v>
          </cell>
        </row>
        <row r="250">
          <cell r="A250">
            <v>238</v>
          </cell>
          <cell r="B250" t="str">
            <v>0394</v>
          </cell>
          <cell r="C250" t="str">
            <v>S10-0394</v>
          </cell>
          <cell r="D250" t="str">
            <v>TRAÀN THÒ LEÄ CHI</v>
          </cell>
          <cell r="E250" t="str">
            <v>C. 10</v>
          </cell>
          <cell r="F250" t="str">
            <v>CN</v>
          </cell>
          <cell r="G250" t="str">
            <v>19/02/2014</v>
          </cell>
          <cell r="H250">
            <v>3089625</v>
          </cell>
          <cell r="I250">
            <v>15</v>
          </cell>
          <cell r="J250">
            <v>120</v>
          </cell>
          <cell r="K250">
            <v>650132</v>
          </cell>
          <cell r="N250">
            <v>650132</v>
          </cell>
          <cell r="O250">
            <v>4</v>
          </cell>
          <cell r="P250">
            <v>475327</v>
          </cell>
          <cell r="Q250">
            <v>20</v>
          </cell>
          <cell r="R250">
            <v>46438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X250">
            <v>0</v>
          </cell>
          <cell r="Z250">
            <v>0</v>
          </cell>
          <cell r="AA250">
            <v>5</v>
          </cell>
          <cell r="AB250">
            <v>594159</v>
          </cell>
          <cell r="AC250">
            <v>14</v>
          </cell>
          <cell r="AD250">
            <v>300000</v>
          </cell>
          <cell r="AF250">
            <v>0</v>
          </cell>
          <cell r="AG250">
            <v>125000</v>
          </cell>
          <cell r="AH250">
            <v>22281</v>
          </cell>
          <cell r="AI250">
            <v>1122729</v>
          </cell>
          <cell r="AJ250">
            <v>19445</v>
          </cell>
          <cell r="AK250">
            <v>0</v>
          </cell>
          <cell r="AL250">
            <v>3355511</v>
          </cell>
          <cell r="AM250">
            <v>3355511</v>
          </cell>
          <cell r="AN250">
            <v>0</v>
          </cell>
          <cell r="AO250">
            <v>324411</v>
          </cell>
          <cell r="AQ250">
            <v>0</v>
          </cell>
          <cell r="AS250">
            <v>29900</v>
          </cell>
          <cell r="AT250">
            <v>354311</v>
          </cell>
          <cell r="AU250">
            <v>0</v>
          </cell>
        </row>
        <row r="251">
          <cell r="A251">
            <v>239</v>
          </cell>
          <cell r="B251" t="str">
            <v>0404</v>
          </cell>
          <cell r="C251" t="str">
            <v>S10-0404</v>
          </cell>
          <cell r="D251" t="str">
            <v>NGUYEÃN THÒ KIM NGAÂN</v>
          </cell>
          <cell r="E251" t="str">
            <v>C. 10</v>
          </cell>
          <cell r="F251" t="str">
            <v>CN</v>
          </cell>
          <cell r="G251" t="str">
            <v>26/02/2014</v>
          </cell>
          <cell r="H251">
            <v>3089625</v>
          </cell>
          <cell r="I251">
            <v>15</v>
          </cell>
          <cell r="J251">
            <v>120</v>
          </cell>
          <cell r="K251">
            <v>544819</v>
          </cell>
          <cell r="N251">
            <v>544819</v>
          </cell>
          <cell r="O251">
            <v>4</v>
          </cell>
          <cell r="P251">
            <v>475327</v>
          </cell>
          <cell r="Q251">
            <v>20</v>
          </cell>
          <cell r="R251">
            <v>38916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X251">
            <v>0</v>
          </cell>
          <cell r="Z251">
            <v>0</v>
          </cell>
          <cell r="AA251">
            <v>5</v>
          </cell>
          <cell r="AB251">
            <v>594159</v>
          </cell>
          <cell r="AC251">
            <v>14</v>
          </cell>
          <cell r="AD251">
            <v>300000</v>
          </cell>
          <cell r="AF251">
            <v>0</v>
          </cell>
          <cell r="AG251">
            <v>125000</v>
          </cell>
          <cell r="AH251">
            <v>22281</v>
          </cell>
          <cell r="AI251">
            <v>1228042</v>
          </cell>
          <cell r="AJ251">
            <v>19445</v>
          </cell>
          <cell r="AK251">
            <v>0</v>
          </cell>
          <cell r="AL251">
            <v>3347989</v>
          </cell>
          <cell r="AM251">
            <v>3347989</v>
          </cell>
          <cell r="AN251">
            <v>0</v>
          </cell>
          <cell r="AO251">
            <v>324411</v>
          </cell>
          <cell r="AQ251">
            <v>0</v>
          </cell>
          <cell r="AS251">
            <v>29900</v>
          </cell>
          <cell r="AT251">
            <v>354311</v>
          </cell>
          <cell r="AU251">
            <v>0</v>
          </cell>
        </row>
        <row r="252">
          <cell r="A252">
            <v>240</v>
          </cell>
          <cell r="B252" t="str">
            <v>0437</v>
          </cell>
          <cell r="C252" t="str">
            <v>S10-0437</v>
          </cell>
          <cell r="D252" t="str">
            <v>NGUYEÃN THEÁ NHAÂN</v>
          </cell>
          <cell r="E252" t="str">
            <v>C. 10</v>
          </cell>
          <cell r="F252" t="str">
            <v>CN</v>
          </cell>
          <cell r="G252" t="str">
            <v>12/03/2014</v>
          </cell>
          <cell r="H252">
            <v>3089625</v>
          </cell>
          <cell r="I252">
            <v>15</v>
          </cell>
          <cell r="J252">
            <v>120</v>
          </cell>
          <cell r="K252">
            <v>2467890</v>
          </cell>
          <cell r="N252">
            <v>2458275</v>
          </cell>
          <cell r="O252">
            <v>4</v>
          </cell>
          <cell r="P252">
            <v>475327</v>
          </cell>
          <cell r="Q252">
            <v>20</v>
          </cell>
          <cell r="R252">
            <v>176278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X252">
            <v>0</v>
          </cell>
          <cell r="Z252">
            <v>0</v>
          </cell>
          <cell r="AA252">
            <v>5</v>
          </cell>
          <cell r="AB252">
            <v>594159</v>
          </cell>
          <cell r="AC252">
            <v>14</v>
          </cell>
          <cell r="AD252">
            <v>300000</v>
          </cell>
          <cell r="AF252">
            <v>0</v>
          </cell>
          <cell r="AG252">
            <v>125000</v>
          </cell>
          <cell r="AH252">
            <v>0</v>
          </cell>
          <cell r="AI252">
            <v>0</v>
          </cell>
          <cell r="AJ252">
            <v>10294</v>
          </cell>
          <cell r="AK252">
            <v>0</v>
          </cell>
          <cell r="AL252">
            <v>4139333</v>
          </cell>
          <cell r="AM252">
            <v>4139333</v>
          </cell>
          <cell r="AN252">
            <v>0</v>
          </cell>
          <cell r="AO252">
            <v>324411</v>
          </cell>
          <cell r="AQ252">
            <v>0</v>
          </cell>
          <cell r="AS252">
            <v>29900</v>
          </cell>
          <cell r="AT252">
            <v>354311</v>
          </cell>
          <cell r="AU252">
            <v>0</v>
          </cell>
        </row>
        <row r="253">
          <cell r="A253">
            <v>241</v>
          </cell>
          <cell r="B253" t="str">
            <v>0524</v>
          </cell>
          <cell r="C253" t="str">
            <v>S10-0524</v>
          </cell>
          <cell r="D253" t="str">
            <v>VOÕ THÒ THU ÑAØO</v>
          </cell>
          <cell r="E253" t="str">
            <v>C. 10</v>
          </cell>
          <cell r="F253" t="str">
            <v>CN</v>
          </cell>
          <cell r="G253" t="str">
            <v>14/04/2014</v>
          </cell>
          <cell r="H253">
            <v>3089625</v>
          </cell>
          <cell r="I253">
            <v>15</v>
          </cell>
          <cell r="J253">
            <v>120</v>
          </cell>
          <cell r="K253">
            <v>1772832</v>
          </cell>
          <cell r="N253">
            <v>1772832</v>
          </cell>
          <cell r="O253">
            <v>4</v>
          </cell>
          <cell r="P253">
            <v>475327</v>
          </cell>
          <cell r="Q253">
            <v>20</v>
          </cell>
          <cell r="R253">
            <v>126631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X253">
            <v>0</v>
          </cell>
          <cell r="Z253">
            <v>0</v>
          </cell>
          <cell r="AA253">
            <v>5</v>
          </cell>
          <cell r="AB253">
            <v>594159</v>
          </cell>
          <cell r="AC253">
            <v>14</v>
          </cell>
          <cell r="AD253">
            <v>300000</v>
          </cell>
          <cell r="AF253">
            <v>0</v>
          </cell>
          <cell r="AG253">
            <v>125000</v>
          </cell>
          <cell r="AH253">
            <v>22281</v>
          </cell>
          <cell r="AI253">
            <v>29</v>
          </cell>
          <cell r="AJ253">
            <v>69445</v>
          </cell>
          <cell r="AK253">
            <v>0</v>
          </cell>
          <cell r="AL253">
            <v>3485704</v>
          </cell>
          <cell r="AM253">
            <v>3485704</v>
          </cell>
          <cell r="AN253">
            <v>0</v>
          </cell>
          <cell r="AO253">
            <v>324411</v>
          </cell>
          <cell r="AQ253">
            <v>0</v>
          </cell>
          <cell r="AS253">
            <v>29900</v>
          </cell>
          <cell r="AT253">
            <v>354311</v>
          </cell>
          <cell r="AU253">
            <v>0</v>
          </cell>
        </row>
        <row r="254">
          <cell r="A254">
            <v>242</v>
          </cell>
          <cell r="B254" t="str">
            <v>0552</v>
          </cell>
          <cell r="C254" t="str">
            <v>S10-0552</v>
          </cell>
          <cell r="D254" t="str">
            <v>TRAÀN HOAØNG TOÁ TRANG</v>
          </cell>
          <cell r="E254" t="str">
            <v>C. 10</v>
          </cell>
          <cell r="F254" t="str">
            <v>CN</v>
          </cell>
          <cell r="G254" t="str">
            <v>07/05/2014</v>
          </cell>
          <cell r="H254">
            <v>3089625</v>
          </cell>
          <cell r="I254">
            <v>15</v>
          </cell>
          <cell r="J254">
            <v>120</v>
          </cell>
          <cell r="K254">
            <v>1999326</v>
          </cell>
          <cell r="N254">
            <v>1989711</v>
          </cell>
          <cell r="O254">
            <v>4</v>
          </cell>
          <cell r="P254">
            <v>475327</v>
          </cell>
          <cell r="Q254">
            <v>20</v>
          </cell>
          <cell r="R254">
            <v>142809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X254">
            <v>0</v>
          </cell>
          <cell r="Z254">
            <v>0</v>
          </cell>
          <cell r="AA254">
            <v>5</v>
          </cell>
          <cell r="AB254">
            <v>594159</v>
          </cell>
          <cell r="AC254">
            <v>14</v>
          </cell>
          <cell r="AD254">
            <v>300000</v>
          </cell>
          <cell r="AF254">
            <v>0</v>
          </cell>
          <cell r="AG254">
            <v>125000</v>
          </cell>
          <cell r="AH254">
            <v>22281</v>
          </cell>
          <cell r="AI254">
            <v>0</v>
          </cell>
          <cell r="AJ254">
            <v>19446</v>
          </cell>
          <cell r="AK254">
            <v>0</v>
          </cell>
          <cell r="AL254">
            <v>3668733</v>
          </cell>
          <cell r="AM254">
            <v>3668733</v>
          </cell>
          <cell r="AN254">
            <v>0</v>
          </cell>
          <cell r="AO254">
            <v>324411</v>
          </cell>
          <cell r="AQ254">
            <v>0</v>
          </cell>
          <cell r="AS254">
            <v>29900</v>
          </cell>
          <cell r="AT254">
            <v>354311</v>
          </cell>
          <cell r="AU254">
            <v>0</v>
          </cell>
        </row>
        <row r="255">
          <cell r="A255">
            <v>243</v>
          </cell>
          <cell r="B255" t="str">
            <v>0596</v>
          </cell>
          <cell r="C255" t="str">
            <v>S10-0596</v>
          </cell>
          <cell r="D255" t="str">
            <v>NGUYEÃN THÒ MYÕ UYEÂN</v>
          </cell>
          <cell r="E255" t="str">
            <v>C. 10</v>
          </cell>
          <cell r="F255" t="str">
            <v>CN</v>
          </cell>
          <cell r="G255" t="str">
            <v>29/05/2014</v>
          </cell>
          <cell r="H255">
            <v>3089625</v>
          </cell>
          <cell r="I255">
            <v>15</v>
          </cell>
          <cell r="J255">
            <v>120</v>
          </cell>
          <cell r="K255">
            <v>1973365</v>
          </cell>
          <cell r="N255">
            <v>1963750</v>
          </cell>
          <cell r="O255">
            <v>4</v>
          </cell>
          <cell r="P255">
            <v>475327</v>
          </cell>
          <cell r="Q255">
            <v>20</v>
          </cell>
          <cell r="R255">
            <v>140955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X255">
            <v>0</v>
          </cell>
          <cell r="Z255">
            <v>0</v>
          </cell>
          <cell r="AA255">
            <v>5</v>
          </cell>
          <cell r="AB255">
            <v>594159</v>
          </cell>
          <cell r="AC255">
            <v>14</v>
          </cell>
          <cell r="AD255">
            <v>300000</v>
          </cell>
          <cell r="AF255">
            <v>0</v>
          </cell>
          <cell r="AG255">
            <v>125000</v>
          </cell>
          <cell r="AH255">
            <v>22281</v>
          </cell>
          <cell r="AI255">
            <v>0</v>
          </cell>
          <cell r="AJ255">
            <v>69445</v>
          </cell>
          <cell r="AK255">
            <v>0</v>
          </cell>
          <cell r="AL255">
            <v>3690917</v>
          </cell>
          <cell r="AM255">
            <v>3690917</v>
          </cell>
          <cell r="AN255">
            <v>0</v>
          </cell>
          <cell r="AO255">
            <v>324411</v>
          </cell>
          <cell r="AQ255">
            <v>0</v>
          </cell>
          <cell r="AS255">
            <v>29900</v>
          </cell>
          <cell r="AT255">
            <v>354311</v>
          </cell>
          <cell r="AU255">
            <v>0</v>
          </cell>
        </row>
        <row r="256">
          <cell r="A256">
            <v>244</v>
          </cell>
          <cell r="B256" t="str">
            <v>0625</v>
          </cell>
          <cell r="C256" t="str">
            <v>S10-0625</v>
          </cell>
          <cell r="D256" t="str">
            <v>NGUYEÃN THÒ HOÀNG TÖÔI</v>
          </cell>
          <cell r="E256" t="str">
            <v>C. 10</v>
          </cell>
          <cell r="F256" t="str">
            <v>CN</v>
          </cell>
          <cell r="G256" t="str">
            <v>16/06/2014</v>
          </cell>
          <cell r="H256">
            <v>3089625</v>
          </cell>
          <cell r="I256">
            <v>15</v>
          </cell>
          <cell r="J256">
            <v>120</v>
          </cell>
          <cell r="K256">
            <v>2351823</v>
          </cell>
          <cell r="N256">
            <v>2342208</v>
          </cell>
          <cell r="O256">
            <v>4</v>
          </cell>
          <cell r="P256">
            <v>475327</v>
          </cell>
          <cell r="Q256">
            <v>20</v>
          </cell>
          <cell r="R256">
            <v>167987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X256">
            <v>0</v>
          </cell>
          <cell r="Z256">
            <v>0</v>
          </cell>
          <cell r="AA256">
            <v>5</v>
          </cell>
          <cell r="AB256">
            <v>594159</v>
          </cell>
          <cell r="AC256">
            <v>14</v>
          </cell>
          <cell r="AD256">
            <v>300000</v>
          </cell>
          <cell r="AF256">
            <v>0</v>
          </cell>
          <cell r="AG256">
            <v>125000</v>
          </cell>
          <cell r="AH256">
            <v>22281</v>
          </cell>
          <cell r="AI256">
            <v>0</v>
          </cell>
          <cell r="AJ256">
            <v>7165</v>
          </cell>
          <cell r="AK256">
            <v>0</v>
          </cell>
          <cell r="AL256">
            <v>4034127</v>
          </cell>
          <cell r="AM256">
            <v>4034127</v>
          </cell>
          <cell r="AN256">
            <v>0</v>
          </cell>
          <cell r="AO256">
            <v>324411</v>
          </cell>
          <cell r="AQ256">
            <v>0</v>
          </cell>
          <cell r="AS256">
            <v>29900</v>
          </cell>
          <cell r="AT256">
            <v>354311</v>
          </cell>
          <cell r="AU256">
            <v>0</v>
          </cell>
        </row>
        <row r="257">
          <cell r="A257">
            <v>245</v>
          </cell>
          <cell r="B257" t="str">
            <v>0758</v>
          </cell>
          <cell r="C257" t="str">
            <v>S10-0758</v>
          </cell>
          <cell r="D257" t="str">
            <v>NGUYEÃN THÒ NGOÏC THAÛO</v>
          </cell>
          <cell r="E257" t="str">
            <v>C. 10</v>
          </cell>
          <cell r="F257" t="str">
            <v>CN</v>
          </cell>
          <cell r="G257" t="str">
            <v>16/09/2014</v>
          </cell>
          <cell r="H257">
            <v>3089625</v>
          </cell>
          <cell r="I257">
            <v>15</v>
          </cell>
          <cell r="J257">
            <v>120</v>
          </cell>
          <cell r="K257">
            <v>2294461</v>
          </cell>
          <cell r="N257">
            <v>2284846</v>
          </cell>
          <cell r="O257">
            <v>4</v>
          </cell>
          <cell r="P257">
            <v>475327</v>
          </cell>
          <cell r="Q257">
            <v>20</v>
          </cell>
          <cell r="R257">
            <v>163890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X257">
            <v>0</v>
          </cell>
          <cell r="Z257">
            <v>0</v>
          </cell>
          <cell r="AA257">
            <v>5</v>
          </cell>
          <cell r="AB257">
            <v>594159</v>
          </cell>
          <cell r="AC257">
            <v>14</v>
          </cell>
          <cell r="AD257">
            <v>300000</v>
          </cell>
          <cell r="AF257">
            <v>0</v>
          </cell>
          <cell r="AG257">
            <v>125000</v>
          </cell>
          <cell r="AH257">
            <v>22281</v>
          </cell>
          <cell r="AI257">
            <v>0</v>
          </cell>
          <cell r="AJ257">
            <v>9757</v>
          </cell>
          <cell r="AK257">
            <v>0</v>
          </cell>
          <cell r="AL257">
            <v>3975260</v>
          </cell>
          <cell r="AM257">
            <v>3975260</v>
          </cell>
          <cell r="AN257">
            <v>0</v>
          </cell>
          <cell r="AO257">
            <v>324411</v>
          </cell>
          <cell r="AQ257">
            <v>0</v>
          </cell>
          <cell r="AS257">
            <v>29900</v>
          </cell>
          <cell r="AT257">
            <v>354311</v>
          </cell>
          <cell r="AU257">
            <v>0</v>
          </cell>
        </row>
        <row r="258">
          <cell r="A258">
            <v>246</v>
          </cell>
          <cell r="B258" t="str">
            <v>0773</v>
          </cell>
          <cell r="C258" t="str">
            <v>S10-0773</v>
          </cell>
          <cell r="D258" t="str">
            <v>NGUYEÃN HÖÕU HIEÄP</v>
          </cell>
          <cell r="E258" t="str">
            <v>C. 10</v>
          </cell>
          <cell r="F258" t="str">
            <v>CN</v>
          </cell>
          <cell r="G258" t="str">
            <v>01/10/2014</v>
          </cell>
          <cell r="H258">
            <v>3089625</v>
          </cell>
          <cell r="I258">
            <v>9</v>
          </cell>
          <cell r="J258">
            <v>72</v>
          </cell>
          <cell r="K258">
            <v>565134</v>
          </cell>
          <cell r="N258">
            <v>565134</v>
          </cell>
          <cell r="O258">
            <v>0</v>
          </cell>
          <cell r="P258">
            <v>0</v>
          </cell>
          <cell r="Q258">
            <v>12</v>
          </cell>
          <cell r="R258">
            <v>40367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X258">
            <v>0</v>
          </cell>
          <cell r="Z258">
            <v>0</v>
          </cell>
          <cell r="AA258">
            <v>0</v>
          </cell>
          <cell r="AB258">
            <v>0</v>
          </cell>
          <cell r="AD258">
            <v>0</v>
          </cell>
          <cell r="AF258">
            <v>0</v>
          </cell>
          <cell r="AG258">
            <v>75000</v>
          </cell>
          <cell r="AH258">
            <v>0</v>
          </cell>
          <cell r="AI258">
            <v>498583</v>
          </cell>
          <cell r="AJ258">
            <v>18029</v>
          </cell>
          <cell r="AK258">
            <v>0</v>
          </cell>
          <cell r="AL258">
            <v>1197113</v>
          </cell>
          <cell r="AM258">
            <v>1197113</v>
          </cell>
          <cell r="AN258">
            <v>0</v>
          </cell>
          <cell r="AO258">
            <v>324411</v>
          </cell>
          <cell r="AQ258">
            <v>0</v>
          </cell>
          <cell r="AS258">
            <v>0</v>
          </cell>
          <cell r="AT258">
            <v>324411</v>
          </cell>
          <cell r="AU258">
            <v>0</v>
          </cell>
        </row>
        <row r="259">
          <cell r="A259">
            <v>247</v>
          </cell>
          <cell r="B259" t="str">
            <v>0785</v>
          </cell>
          <cell r="C259" t="str">
            <v>S10-0785</v>
          </cell>
          <cell r="D259" t="str">
            <v>LEÂ THÒ TUYEÁT MAI</v>
          </cell>
          <cell r="E259" t="str">
            <v>C. 10</v>
          </cell>
          <cell r="F259" t="str">
            <v>CN</v>
          </cell>
          <cell r="G259" t="str">
            <v>13/10/2014</v>
          </cell>
          <cell r="H259">
            <v>3089625</v>
          </cell>
          <cell r="I259">
            <v>15</v>
          </cell>
          <cell r="J259">
            <v>120</v>
          </cell>
          <cell r="K259">
            <v>1667000</v>
          </cell>
          <cell r="N259">
            <v>1667000</v>
          </cell>
          <cell r="O259">
            <v>4</v>
          </cell>
          <cell r="P259">
            <v>475327</v>
          </cell>
          <cell r="Q259">
            <v>16</v>
          </cell>
          <cell r="R259">
            <v>98059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X259">
            <v>0</v>
          </cell>
          <cell r="Z259">
            <v>0</v>
          </cell>
          <cell r="AA259">
            <v>5</v>
          </cell>
          <cell r="AB259">
            <v>594159</v>
          </cell>
          <cell r="AC259">
            <v>14</v>
          </cell>
          <cell r="AD259">
            <v>300000</v>
          </cell>
          <cell r="AF259">
            <v>0</v>
          </cell>
          <cell r="AG259">
            <v>125000</v>
          </cell>
          <cell r="AH259">
            <v>22281</v>
          </cell>
          <cell r="AI259">
            <v>105861</v>
          </cell>
          <cell r="AJ259">
            <v>11824</v>
          </cell>
          <cell r="AK259">
            <v>0</v>
          </cell>
          <cell r="AL259">
            <v>3399511</v>
          </cell>
          <cell r="AM259">
            <v>3399511</v>
          </cell>
          <cell r="AN259">
            <v>0</v>
          </cell>
          <cell r="AO259">
            <v>324411</v>
          </cell>
          <cell r="AQ259">
            <v>0</v>
          </cell>
          <cell r="AS259">
            <v>29900</v>
          </cell>
          <cell r="AT259">
            <v>354311</v>
          </cell>
          <cell r="AU259">
            <v>0</v>
          </cell>
        </row>
        <row r="260">
          <cell r="A260">
            <v>248</v>
          </cell>
          <cell r="B260" t="str">
            <v>0395</v>
          </cell>
          <cell r="C260" t="str">
            <v>S12-0395</v>
          </cell>
          <cell r="D260" t="str">
            <v>PHAN MOÄNG PHAØNG</v>
          </cell>
          <cell r="E260" t="str">
            <v>C. 10</v>
          </cell>
          <cell r="F260" t="str">
            <v>CN</v>
          </cell>
          <cell r="G260" t="str">
            <v>19/02/2014</v>
          </cell>
          <cell r="H260">
            <v>3089625</v>
          </cell>
          <cell r="I260">
            <v>14.5</v>
          </cell>
          <cell r="J260">
            <v>116</v>
          </cell>
          <cell r="K260">
            <v>1252803</v>
          </cell>
          <cell r="N260">
            <v>1252803</v>
          </cell>
          <cell r="O260">
            <v>4.5</v>
          </cell>
          <cell r="P260">
            <v>534743</v>
          </cell>
          <cell r="Q260">
            <v>18</v>
          </cell>
          <cell r="R260">
            <v>84143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X260">
            <v>0</v>
          </cell>
          <cell r="Z260">
            <v>0</v>
          </cell>
          <cell r="AA260">
            <v>5</v>
          </cell>
          <cell r="AB260">
            <v>594159</v>
          </cell>
          <cell r="AC260">
            <v>14</v>
          </cell>
          <cell r="AD260">
            <v>300000</v>
          </cell>
          <cell r="AF260">
            <v>0</v>
          </cell>
          <cell r="AG260">
            <v>120833</v>
          </cell>
          <cell r="AH260">
            <v>22281</v>
          </cell>
          <cell r="AI260">
            <v>460962</v>
          </cell>
          <cell r="AJ260">
            <v>19445</v>
          </cell>
          <cell r="AK260">
            <v>0</v>
          </cell>
          <cell r="AL260">
            <v>3389369</v>
          </cell>
          <cell r="AM260">
            <v>3389369</v>
          </cell>
          <cell r="AN260">
            <v>0</v>
          </cell>
          <cell r="AO260">
            <v>324411</v>
          </cell>
          <cell r="AQ260">
            <v>0</v>
          </cell>
          <cell r="AS260">
            <v>28903</v>
          </cell>
          <cell r="AT260">
            <v>353314</v>
          </cell>
          <cell r="AU260">
            <v>0</v>
          </cell>
        </row>
        <row r="261">
          <cell r="A261">
            <v>249</v>
          </cell>
          <cell r="B261" t="str">
            <v>0278</v>
          </cell>
          <cell r="C261" t="str">
            <v>H12-0278</v>
          </cell>
          <cell r="D261" t="str">
            <v>NGUYEÃN THÒ HUYØNH NHÖ-NT</v>
          </cell>
          <cell r="E261" t="str">
            <v>C. 12</v>
          </cell>
          <cell r="F261" t="str">
            <v>CN</v>
          </cell>
          <cell r="G261" t="str">
            <v>03/08/2012</v>
          </cell>
          <cell r="H261">
            <v>3089625</v>
          </cell>
          <cell r="I261">
            <v>11</v>
          </cell>
          <cell r="J261">
            <v>88</v>
          </cell>
          <cell r="K261">
            <v>608478</v>
          </cell>
          <cell r="N261">
            <v>608478</v>
          </cell>
          <cell r="O261">
            <v>4</v>
          </cell>
          <cell r="P261">
            <v>475327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X261">
            <v>0</v>
          </cell>
          <cell r="Z261">
            <v>0</v>
          </cell>
          <cell r="AA261">
            <v>5</v>
          </cell>
          <cell r="AB261">
            <v>594159</v>
          </cell>
          <cell r="AC261">
            <v>4</v>
          </cell>
          <cell r="AD261">
            <v>60000</v>
          </cell>
          <cell r="AF261">
            <v>0</v>
          </cell>
          <cell r="AG261">
            <v>91667</v>
          </cell>
          <cell r="AH261">
            <v>0</v>
          </cell>
          <cell r="AI261">
            <v>691619</v>
          </cell>
          <cell r="AJ261">
            <v>0</v>
          </cell>
          <cell r="AK261">
            <v>0</v>
          </cell>
          <cell r="AL261">
            <v>2521250</v>
          </cell>
          <cell r="AM261">
            <v>2521250</v>
          </cell>
          <cell r="AN261">
            <v>0</v>
          </cell>
          <cell r="AO261">
            <v>324411</v>
          </cell>
          <cell r="AQ261">
            <v>0</v>
          </cell>
          <cell r="AS261">
            <v>0</v>
          </cell>
          <cell r="AT261">
            <v>324411</v>
          </cell>
          <cell r="AU261">
            <v>0</v>
          </cell>
        </row>
        <row r="262">
          <cell r="A262">
            <v>250</v>
          </cell>
          <cell r="B262" t="str">
            <v>0777</v>
          </cell>
          <cell r="C262" t="str">
            <v>H12-0777</v>
          </cell>
          <cell r="D262" t="str">
            <v>NGUYEÃN THÒ THU HÖÔNG</v>
          </cell>
          <cell r="E262" t="str">
            <v>C. 12</v>
          </cell>
          <cell r="F262" t="str">
            <v>CN</v>
          </cell>
          <cell r="G262" t="str">
            <v>03/10/2014</v>
          </cell>
          <cell r="H262">
            <v>2887500</v>
          </cell>
          <cell r="I262">
            <v>14.5</v>
          </cell>
          <cell r="J262">
            <v>116</v>
          </cell>
          <cell r="K262">
            <v>488710</v>
          </cell>
          <cell r="N262">
            <v>488710</v>
          </cell>
          <cell r="O262">
            <v>4.5</v>
          </cell>
          <cell r="P262">
            <v>499760</v>
          </cell>
          <cell r="Q262">
            <v>11</v>
          </cell>
          <cell r="R262">
            <v>21165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X262">
            <v>0</v>
          </cell>
          <cell r="Z262">
            <v>0</v>
          </cell>
          <cell r="AA262">
            <v>5</v>
          </cell>
          <cell r="AB262">
            <v>555288</v>
          </cell>
          <cell r="AC262">
            <v>14</v>
          </cell>
          <cell r="AD262">
            <v>300000</v>
          </cell>
          <cell r="AF262">
            <v>0</v>
          </cell>
          <cell r="AG262">
            <v>120833</v>
          </cell>
          <cell r="AH262">
            <v>20823</v>
          </cell>
          <cell r="AI262">
            <v>1225055</v>
          </cell>
          <cell r="AJ262">
            <v>0</v>
          </cell>
          <cell r="AK262">
            <v>0</v>
          </cell>
          <cell r="AL262">
            <v>3231634</v>
          </cell>
          <cell r="AM262">
            <v>3231634</v>
          </cell>
          <cell r="AN262">
            <v>0</v>
          </cell>
          <cell r="AO262">
            <v>303188</v>
          </cell>
          <cell r="AQ262">
            <v>0</v>
          </cell>
          <cell r="AS262">
            <v>0</v>
          </cell>
          <cell r="AT262">
            <v>303188</v>
          </cell>
          <cell r="AU262">
            <v>0</v>
          </cell>
        </row>
        <row r="263">
          <cell r="A263">
            <v>251</v>
          </cell>
          <cell r="B263" t="str">
            <v>0268</v>
          </cell>
          <cell r="C263" t="str">
            <v>IR12-0268</v>
          </cell>
          <cell r="D263" t="str">
            <v>HUYØNH THÒ HOÀNG LOAN-NT</v>
          </cell>
          <cell r="E263" t="str">
            <v>C. 12</v>
          </cell>
          <cell r="F263" t="str">
            <v>CN</v>
          </cell>
          <cell r="G263" t="str">
            <v>15/02/2013</v>
          </cell>
          <cell r="H263">
            <v>3089625</v>
          </cell>
          <cell r="I263">
            <v>13</v>
          </cell>
          <cell r="J263">
            <v>104</v>
          </cell>
          <cell r="K263">
            <v>1036911</v>
          </cell>
          <cell r="N263">
            <v>1036911</v>
          </cell>
          <cell r="O263">
            <v>4</v>
          </cell>
          <cell r="P263">
            <v>475327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X263">
            <v>0</v>
          </cell>
          <cell r="Z263">
            <v>0</v>
          </cell>
          <cell r="AA263">
            <v>5</v>
          </cell>
          <cell r="AB263">
            <v>594159</v>
          </cell>
          <cell r="AC263">
            <v>4</v>
          </cell>
          <cell r="AD263">
            <v>60000</v>
          </cell>
          <cell r="AF263">
            <v>27083</v>
          </cell>
          <cell r="AG263">
            <v>108333</v>
          </cell>
          <cell r="AH263">
            <v>22281</v>
          </cell>
          <cell r="AI263">
            <v>497486</v>
          </cell>
          <cell r="AJ263">
            <v>0</v>
          </cell>
          <cell r="AK263">
            <v>0</v>
          </cell>
          <cell r="AL263">
            <v>2821580</v>
          </cell>
          <cell r="AM263">
            <v>2821580</v>
          </cell>
          <cell r="AN263">
            <v>0</v>
          </cell>
          <cell r="AO263">
            <v>324411</v>
          </cell>
          <cell r="AQ263">
            <v>0</v>
          </cell>
          <cell r="AS263">
            <v>25913</v>
          </cell>
          <cell r="AT263">
            <v>350324</v>
          </cell>
          <cell r="AU263">
            <v>0</v>
          </cell>
        </row>
        <row r="264">
          <cell r="A264">
            <v>252</v>
          </cell>
          <cell r="B264" t="str">
            <v>0275</v>
          </cell>
          <cell r="C264" t="str">
            <v>IR12-0275</v>
          </cell>
          <cell r="D264" t="str">
            <v>LEÂ THUÙY VAÂN-NT</v>
          </cell>
          <cell r="E264" t="str">
            <v>C. 12</v>
          </cell>
          <cell r="F264" t="str">
            <v>CN</v>
          </cell>
          <cell r="G264" t="str">
            <v>01/08/2012</v>
          </cell>
          <cell r="H264">
            <v>3089625</v>
          </cell>
          <cell r="I264">
            <v>14</v>
          </cell>
          <cell r="J264">
            <v>112</v>
          </cell>
          <cell r="K264">
            <v>971520</v>
          </cell>
          <cell r="N264">
            <v>971520</v>
          </cell>
          <cell r="O264">
            <v>4</v>
          </cell>
          <cell r="P264">
            <v>475327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X264">
            <v>0</v>
          </cell>
          <cell r="Z264">
            <v>0</v>
          </cell>
          <cell r="AA264">
            <v>5</v>
          </cell>
          <cell r="AB264">
            <v>594159</v>
          </cell>
          <cell r="AC264">
            <v>14</v>
          </cell>
          <cell r="AD264">
            <v>300000</v>
          </cell>
          <cell r="AF264">
            <v>58333</v>
          </cell>
          <cell r="AG264">
            <v>116667</v>
          </cell>
          <cell r="AH264">
            <v>22281</v>
          </cell>
          <cell r="AI264">
            <v>678662</v>
          </cell>
          <cell r="AJ264">
            <v>0</v>
          </cell>
          <cell r="AK264">
            <v>0</v>
          </cell>
          <cell r="AL264">
            <v>3216949</v>
          </cell>
          <cell r="AM264">
            <v>3216949</v>
          </cell>
          <cell r="AN264">
            <v>0</v>
          </cell>
          <cell r="AO264">
            <v>324411</v>
          </cell>
          <cell r="AQ264">
            <v>0</v>
          </cell>
          <cell r="AS264">
            <v>27906</v>
          </cell>
          <cell r="AT264">
            <v>352317</v>
          </cell>
          <cell r="AU264">
            <v>0</v>
          </cell>
        </row>
        <row r="265">
          <cell r="A265">
            <v>253</v>
          </cell>
          <cell r="B265" t="str">
            <v>0751</v>
          </cell>
          <cell r="C265" t="str">
            <v>QC12-0751</v>
          </cell>
          <cell r="D265" t="str">
            <v>PHAÏM HOÀNG NHÖÏT</v>
          </cell>
          <cell r="E265" t="str">
            <v>C. 12</v>
          </cell>
          <cell r="F265" t="str">
            <v>CN</v>
          </cell>
          <cell r="G265" t="str">
            <v>11/09/2014</v>
          </cell>
          <cell r="H265">
            <v>3419625</v>
          </cell>
          <cell r="I265">
            <v>14.5</v>
          </cell>
          <cell r="J265">
            <v>116</v>
          </cell>
          <cell r="K265">
            <v>2464329</v>
          </cell>
          <cell r="N265">
            <v>2455034</v>
          </cell>
          <cell r="O265">
            <v>4</v>
          </cell>
          <cell r="P265">
            <v>526096</v>
          </cell>
          <cell r="Q265">
            <v>11.5</v>
          </cell>
          <cell r="R265">
            <v>111136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X265">
            <v>0</v>
          </cell>
          <cell r="Z265">
            <v>0</v>
          </cell>
          <cell r="AA265">
            <v>5</v>
          </cell>
          <cell r="AB265">
            <v>657620</v>
          </cell>
          <cell r="AC265">
            <v>14</v>
          </cell>
          <cell r="AD265">
            <v>300000</v>
          </cell>
          <cell r="AF265">
            <v>0</v>
          </cell>
          <cell r="AG265">
            <v>120833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4170719</v>
          </cell>
          <cell r="AM265">
            <v>4170719</v>
          </cell>
          <cell r="AN265">
            <v>0</v>
          </cell>
          <cell r="AO265">
            <v>359061</v>
          </cell>
          <cell r="AQ265">
            <v>0</v>
          </cell>
          <cell r="AS265">
            <v>0</v>
          </cell>
          <cell r="AT265">
            <v>359061</v>
          </cell>
          <cell r="AU265">
            <v>0</v>
          </cell>
        </row>
        <row r="266">
          <cell r="A266">
            <v>254</v>
          </cell>
          <cell r="B266" t="str">
            <v>0238</v>
          </cell>
          <cell r="C266" t="str">
            <v>S12-0238</v>
          </cell>
          <cell r="D266" t="str">
            <v>PHAÏM SANG-NT</v>
          </cell>
          <cell r="E266" t="str">
            <v>C. 12</v>
          </cell>
          <cell r="F266" t="str">
            <v>CN</v>
          </cell>
          <cell r="G266" t="str">
            <v>10/01/2012</v>
          </cell>
          <cell r="H266">
            <v>3089625</v>
          </cell>
          <cell r="I266">
            <v>14</v>
          </cell>
          <cell r="J266">
            <v>112</v>
          </cell>
          <cell r="K266">
            <v>1206514</v>
          </cell>
          <cell r="N266">
            <v>1206514</v>
          </cell>
          <cell r="O266">
            <v>4</v>
          </cell>
          <cell r="P266">
            <v>475327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X266">
            <v>0</v>
          </cell>
          <cell r="Z266">
            <v>0</v>
          </cell>
          <cell r="AA266">
            <v>5</v>
          </cell>
          <cell r="AB266">
            <v>594159</v>
          </cell>
          <cell r="AC266">
            <v>14</v>
          </cell>
          <cell r="AD266">
            <v>300000</v>
          </cell>
          <cell r="AF266">
            <v>87500</v>
          </cell>
          <cell r="AG266">
            <v>116667</v>
          </cell>
          <cell r="AH266">
            <v>22281</v>
          </cell>
          <cell r="AI266">
            <v>441424</v>
          </cell>
          <cell r="AJ266">
            <v>0</v>
          </cell>
          <cell r="AK266">
            <v>0</v>
          </cell>
          <cell r="AL266">
            <v>3243872</v>
          </cell>
          <cell r="AM266">
            <v>3243872</v>
          </cell>
          <cell r="AN266">
            <v>0</v>
          </cell>
          <cell r="AO266">
            <v>324411</v>
          </cell>
          <cell r="AQ266">
            <v>0</v>
          </cell>
          <cell r="AS266">
            <v>27906</v>
          </cell>
          <cell r="AT266">
            <v>352317</v>
          </cell>
          <cell r="AU266">
            <v>0</v>
          </cell>
        </row>
        <row r="267">
          <cell r="A267">
            <v>255</v>
          </cell>
          <cell r="B267" t="str">
            <v>0263</v>
          </cell>
          <cell r="C267" t="str">
            <v>S12-0263</v>
          </cell>
          <cell r="D267" t="str">
            <v>HOÀ THÒ BÍCH PHÖÔÏNG-NT</v>
          </cell>
          <cell r="E267" t="str">
            <v>C. 12</v>
          </cell>
          <cell r="F267" t="str">
            <v>CN</v>
          </cell>
          <cell r="G267" t="str">
            <v>01/06/2012</v>
          </cell>
          <cell r="H267">
            <v>3089625</v>
          </cell>
          <cell r="I267">
            <v>14</v>
          </cell>
          <cell r="J267">
            <v>112</v>
          </cell>
          <cell r="K267">
            <v>1093550</v>
          </cell>
          <cell r="N267">
            <v>1093550</v>
          </cell>
          <cell r="O267">
            <v>4</v>
          </cell>
          <cell r="P267">
            <v>475327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X267">
            <v>0</v>
          </cell>
          <cell r="Z267">
            <v>0</v>
          </cell>
          <cell r="AA267">
            <v>5</v>
          </cell>
          <cell r="AB267">
            <v>594159</v>
          </cell>
          <cell r="AC267">
            <v>14</v>
          </cell>
          <cell r="AD267">
            <v>300000</v>
          </cell>
          <cell r="AF267">
            <v>58333</v>
          </cell>
          <cell r="AG267">
            <v>116667</v>
          </cell>
          <cell r="AH267">
            <v>22281</v>
          </cell>
          <cell r="AI267">
            <v>556632</v>
          </cell>
          <cell r="AJ267">
            <v>0</v>
          </cell>
          <cell r="AK267">
            <v>0</v>
          </cell>
          <cell r="AL267">
            <v>3216949</v>
          </cell>
          <cell r="AM267">
            <v>3216949</v>
          </cell>
          <cell r="AN267">
            <v>0</v>
          </cell>
          <cell r="AO267">
            <v>324411</v>
          </cell>
          <cell r="AQ267">
            <v>0</v>
          </cell>
          <cell r="AS267">
            <v>27906</v>
          </cell>
          <cell r="AT267">
            <v>352317</v>
          </cell>
          <cell r="AU267">
            <v>0</v>
          </cell>
        </row>
        <row r="268">
          <cell r="A268">
            <v>256</v>
          </cell>
          <cell r="B268" t="str">
            <v>0264</v>
          </cell>
          <cell r="C268" t="str">
            <v>S12-0264</v>
          </cell>
          <cell r="D268" t="str">
            <v>HOÀ THÒ KIM PHÖÔÏNG-NT</v>
          </cell>
          <cell r="E268" t="str">
            <v>C. 12</v>
          </cell>
          <cell r="F268" t="str">
            <v>CN</v>
          </cell>
          <cell r="G268" t="str">
            <v>01/06/2012</v>
          </cell>
          <cell r="H268">
            <v>3089625</v>
          </cell>
          <cell r="I268">
            <v>14</v>
          </cell>
          <cell r="J268">
            <v>112</v>
          </cell>
          <cell r="K268">
            <v>944971</v>
          </cell>
          <cell r="N268">
            <v>944971</v>
          </cell>
          <cell r="O268">
            <v>4</v>
          </cell>
          <cell r="P268">
            <v>475327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X268">
            <v>0</v>
          </cell>
          <cell r="Z268">
            <v>0</v>
          </cell>
          <cell r="AA268">
            <v>5</v>
          </cell>
          <cell r="AB268">
            <v>594159</v>
          </cell>
          <cell r="AC268">
            <v>14</v>
          </cell>
          <cell r="AD268">
            <v>300000</v>
          </cell>
          <cell r="AF268">
            <v>58333</v>
          </cell>
          <cell r="AG268">
            <v>116667</v>
          </cell>
          <cell r="AH268">
            <v>22281</v>
          </cell>
          <cell r="AI268">
            <v>705211</v>
          </cell>
          <cell r="AJ268">
            <v>0</v>
          </cell>
          <cell r="AK268">
            <v>0</v>
          </cell>
          <cell r="AL268">
            <v>3216949</v>
          </cell>
          <cell r="AM268">
            <v>3216949</v>
          </cell>
          <cell r="AN268">
            <v>0</v>
          </cell>
          <cell r="AO268">
            <v>324411</v>
          </cell>
          <cell r="AQ268">
            <v>0</v>
          </cell>
          <cell r="AS268">
            <v>27906</v>
          </cell>
          <cell r="AT268">
            <v>352317</v>
          </cell>
          <cell r="AU268">
            <v>0</v>
          </cell>
        </row>
        <row r="269">
          <cell r="A269">
            <v>257</v>
          </cell>
          <cell r="B269" t="str">
            <v>0274</v>
          </cell>
          <cell r="C269" t="str">
            <v>S12-0274</v>
          </cell>
          <cell r="D269" t="str">
            <v>NGUYEÃN NGOÏC TRUÙC-NT</v>
          </cell>
          <cell r="E269" t="str">
            <v>C. 12</v>
          </cell>
          <cell r="F269" t="str">
            <v>CN</v>
          </cell>
          <cell r="G269" t="str">
            <v>23/07/2012</v>
          </cell>
          <cell r="H269">
            <v>3089625</v>
          </cell>
          <cell r="I269">
            <v>14</v>
          </cell>
          <cell r="J269">
            <v>112</v>
          </cell>
          <cell r="K269">
            <v>910554</v>
          </cell>
          <cell r="N269">
            <v>910554</v>
          </cell>
          <cell r="O269">
            <v>4</v>
          </cell>
          <cell r="P269">
            <v>475327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X269">
            <v>0</v>
          </cell>
          <cell r="Z269">
            <v>0</v>
          </cell>
          <cell r="AA269">
            <v>5</v>
          </cell>
          <cell r="AB269">
            <v>594159</v>
          </cell>
          <cell r="AC269">
            <v>14</v>
          </cell>
          <cell r="AD269">
            <v>300000</v>
          </cell>
          <cell r="AF269">
            <v>58333</v>
          </cell>
          <cell r="AG269">
            <v>116667</v>
          </cell>
          <cell r="AH269">
            <v>22281</v>
          </cell>
          <cell r="AI269">
            <v>739628</v>
          </cell>
          <cell r="AJ269">
            <v>0</v>
          </cell>
          <cell r="AK269">
            <v>0</v>
          </cell>
          <cell r="AL269">
            <v>3216949</v>
          </cell>
          <cell r="AM269">
            <v>3216949</v>
          </cell>
          <cell r="AN269">
            <v>0</v>
          </cell>
          <cell r="AO269">
            <v>324411</v>
          </cell>
          <cell r="AQ269">
            <v>0</v>
          </cell>
          <cell r="AS269">
            <v>27906</v>
          </cell>
          <cell r="AT269">
            <v>352317</v>
          </cell>
          <cell r="AU269">
            <v>0</v>
          </cell>
        </row>
        <row r="270">
          <cell r="A270">
            <v>258</v>
          </cell>
          <cell r="B270" t="str">
            <v>0297</v>
          </cell>
          <cell r="C270" t="str">
            <v>S12-0297</v>
          </cell>
          <cell r="D270" t="str">
            <v>NGUYEÃN NGOÏC PHÖÔÙC TRANG-NT</v>
          </cell>
          <cell r="E270" t="str">
            <v>C. 12</v>
          </cell>
          <cell r="F270" t="str">
            <v>CN</v>
          </cell>
          <cell r="G270" t="str">
            <v>22/02/2013</v>
          </cell>
          <cell r="H270">
            <v>3089625</v>
          </cell>
          <cell r="I270">
            <v>13</v>
          </cell>
          <cell r="J270">
            <v>104</v>
          </cell>
          <cell r="K270">
            <v>1283233</v>
          </cell>
          <cell r="N270">
            <v>1283233</v>
          </cell>
          <cell r="O270">
            <v>4</v>
          </cell>
          <cell r="P270">
            <v>475327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X270">
            <v>0</v>
          </cell>
          <cell r="Z270">
            <v>0</v>
          </cell>
          <cell r="AA270">
            <v>5</v>
          </cell>
          <cell r="AB270">
            <v>594159</v>
          </cell>
          <cell r="AC270">
            <v>7</v>
          </cell>
          <cell r="AD270">
            <v>120000</v>
          </cell>
          <cell r="AF270">
            <v>27083</v>
          </cell>
          <cell r="AG270">
            <v>108333</v>
          </cell>
          <cell r="AH270">
            <v>22281</v>
          </cell>
          <cell r="AI270">
            <v>251164</v>
          </cell>
          <cell r="AJ270">
            <v>0</v>
          </cell>
          <cell r="AK270">
            <v>0</v>
          </cell>
          <cell r="AL270">
            <v>2881580</v>
          </cell>
          <cell r="AM270">
            <v>2881580</v>
          </cell>
          <cell r="AN270">
            <v>0</v>
          </cell>
          <cell r="AO270">
            <v>324411</v>
          </cell>
          <cell r="AQ270">
            <v>0</v>
          </cell>
          <cell r="AS270">
            <v>25913</v>
          </cell>
          <cell r="AT270">
            <v>350324</v>
          </cell>
          <cell r="AU270">
            <v>0</v>
          </cell>
        </row>
        <row r="271">
          <cell r="A271">
            <v>259</v>
          </cell>
          <cell r="B271" t="str">
            <v>0298</v>
          </cell>
          <cell r="C271" t="str">
            <v>S12-0298</v>
          </cell>
          <cell r="D271" t="str">
            <v>NGUYEÃN NGOÏC THANH-NT</v>
          </cell>
          <cell r="E271" t="str">
            <v>C. 12</v>
          </cell>
          <cell r="F271" t="str">
            <v>CN</v>
          </cell>
          <cell r="G271" t="str">
            <v>01/03/2013</v>
          </cell>
          <cell r="H271">
            <v>3089625</v>
          </cell>
          <cell r="I271">
            <v>13</v>
          </cell>
          <cell r="J271">
            <v>104</v>
          </cell>
          <cell r="K271">
            <v>843594</v>
          </cell>
          <cell r="N271">
            <v>843594</v>
          </cell>
          <cell r="O271">
            <v>4</v>
          </cell>
          <cell r="P271">
            <v>475327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X271">
            <v>0</v>
          </cell>
          <cell r="Z271">
            <v>0</v>
          </cell>
          <cell r="AA271">
            <v>5</v>
          </cell>
          <cell r="AB271">
            <v>594159</v>
          </cell>
          <cell r="AC271">
            <v>4</v>
          </cell>
          <cell r="AD271">
            <v>60000</v>
          </cell>
          <cell r="AF271">
            <v>27083</v>
          </cell>
          <cell r="AG271">
            <v>108333</v>
          </cell>
          <cell r="AH271">
            <v>22281</v>
          </cell>
          <cell r="AI271">
            <v>690803</v>
          </cell>
          <cell r="AJ271">
            <v>0</v>
          </cell>
          <cell r="AK271">
            <v>0</v>
          </cell>
          <cell r="AL271">
            <v>2821580</v>
          </cell>
          <cell r="AM271">
            <v>2821580</v>
          </cell>
          <cell r="AN271">
            <v>0</v>
          </cell>
          <cell r="AO271">
            <v>324411</v>
          </cell>
          <cell r="AQ271">
            <v>0</v>
          </cell>
          <cell r="AS271">
            <v>25913</v>
          </cell>
          <cell r="AT271">
            <v>350324</v>
          </cell>
          <cell r="AU271">
            <v>0</v>
          </cell>
        </row>
        <row r="272">
          <cell r="A272">
            <v>260</v>
          </cell>
          <cell r="B272" t="str">
            <v>0300</v>
          </cell>
          <cell r="C272" t="str">
            <v>S12-0300</v>
          </cell>
          <cell r="D272" t="str">
            <v>NGUYEÃN THANH NHAØN-NT</v>
          </cell>
          <cell r="E272" t="str">
            <v>C. 12</v>
          </cell>
          <cell r="F272" t="str">
            <v>CN</v>
          </cell>
          <cell r="G272" t="str">
            <v>06/03/2013</v>
          </cell>
          <cell r="H272">
            <v>3089625</v>
          </cell>
          <cell r="I272">
            <v>12</v>
          </cell>
          <cell r="J272">
            <v>96</v>
          </cell>
          <cell r="K272">
            <v>431387</v>
          </cell>
          <cell r="N272">
            <v>431387</v>
          </cell>
          <cell r="O272">
            <v>4</v>
          </cell>
          <cell r="P272">
            <v>475327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X272">
            <v>0</v>
          </cell>
          <cell r="Z272">
            <v>0</v>
          </cell>
          <cell r="AA272">
            <v>5</v>
          </cell>
          <cell r="AB272">
            <v>594159</v>
          </cell>
          <cell r="AC272">
            <v>4</v>
          </cell>
          <cell r="AD272">
            <v>60000</v>
          </cell>
          <cell r="AF272">
            <v>25000</v>
          </cell>
          <cell r="AG272">
            <v>100000</v>
          </cell>
          <cell r="AH272">
            <v>22281</v>
          </cell>
          <cell r="AI272">
            <v>939621</v>
          </cell>
          <cell r="AJ272">
            <v>0</v>
          </cell>
          <cell r="AK272">
            <v>0</v>
          </cell>
          <cell r="AL272">
            <v>2647775</v>
          </cell>
          <cell r="AM272">
            <v>2647775</v>
          </cell>
          <cell r="AN272">
            <v>0</v>
          </cell>
          <cell r="AO272">
            <v>324411</v>
          </cell>
          <cell r="AQ272">
            <v>0</v>
          </cell>
          <cell r="AS272">
            <v>23920</v>
          </cell>
          <cell r="AT272">
            <v>348331</v>
          </cell>
          <cell r="AU272">
            <v>0</v>
          </cell>
        </row>
        <row r="273">
          <cell r="A273">
            <v>261</v>
          </cell>
          <cell r="B273" t="str">
            <v>0309</v>
          </cell>
          <cell r="C273" t="str">
            <v>S12-0309</v>
          </cell>
          <cell r="D273" t="str">
            <v>HUYØNH THÒ CAÅM TUÙ-NT</v>
          </cell>
          <cell r="E273" t="str">
            <v>C. 12</v>
          </cell>
          <cell r="F273" t="str">
            <v>CN</v>
          </cell>
          <cell r="G273" t="str">
            <v>03/04/2013</v>
          </cell>
          <cell r="H273">
            <v>3089625</v>
          </cell>
          <cell r="I273">
            <v>13</v>
          </cell>
          <cell r="J273">
            <v>104</v>
          </cell>
          <cell r="K273">
            <v>1374381</v>
          </cell>
          <cell r="N273">
            <v>1374381</v>
          </cell>
          <cell r="O273">
            <v>4</v>
          </cell>
          <cell r="P273">
            <v>475327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X273">
            <v>0</v>
          </cell>
          <cell r="Z273">
            <v>0</v>
          </cell>
          <cell r="AA273">
            <v>5</v>
          </cell>
          <cell r="AB273">
            <v>594159</v>
          </cell>
          <cell r="AC273">
            <v>4</v>
          </cell>
          <cell r="AD273">
            <v>60000</v>
          </cell>
          <cell r="AF273">
            <v>27083</v>
          </cell>
          <cell r="AG273">
            <v>108333</v>
          </cell>
          <cell r="AH273">
            <v>22281</v>
          </cell>
          <cell r="AI273">
            <v>160016</v>
          </cell>
          <cell r="AJ273">
            <v>0</v>
          </cell>
          <cell r="AK273">
            <v>0</v>
          </cell>
          <cell r="AL273">
            <v>2821580</v>
          </cell>
          <cell r="AM273">
            <v>2821580</v>
          </cell>
          <cell r="AN273">
            <v>0</v>
          </cell>
          <cell r="AO273">
            <v>324411</v>
          </cell>
          <cell r="AQ273">
            <v>0</v>
          </cell>
          <cell r="AS273">
            <v>25913</v>
          </cell>
          <cell r="AT273">
            <v>350324</v>
          </cell>
          <cell r="AU273">
            <v>0</v>
          </cell>
        </row>
        <row r="274">
          <cell r="A274">
            <v>262</v>
          </cell>
          <cell r="B274" t="str">
            <v>0316</v>
          </cell>
          <cell r="C274" t="str">
            <v>S12-0316</v>
          </cell>
          <cell r="D274" t="str">
            <v>NGUYEÃN NGOÏC AÙNH-NT</v>
          </cell>
          <cell r="E274" t="str">
            <v>C. 12</v>
          </cell>
          <cell r="F274" t="str">
            <v>CN</v>
          </cell>
          <cell r="G274" t="str">
            <v>21/05/2013</v>
          </cell>
          <cell r="H274">
            <v>3089625</v>
          </cell>
          <cell r="I274">
            <v>13</v>
          </cell>
          <cell r="J274">
            <v>104</v>
          </cell>
          <cell r="K274">
            <v>1089514</v>
          </cell>
          <cell r="N274">
            <v>1089514</v>
          </cell>
          <cell r="O274">
            <v>4</v>
          </cell>
          <cell r="P274">
            <v>475327</v>
          </cell>
          <cell r="Q274">
            <v>1</v>
          </cell>
          <cell r="R274">
            <v>5188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X274">
            <v>0</v>
          </cell>
          <cell r="Z274">
            <v>0</v>
          </cell>
          <cell r="AA274">
            <v>5</v>
          </cell>
          <cell r="AB274">
            <v>594159</v>
          </cell>
          <cell r="AC274">
            <v>7</v>
          </cell>
          <cell r="AD274">
            <v>120000</v>
          </cell>
          <cell r="AF274">
            <v>27083</v>
          </cell>
          <cell r="AG274">
            <v>108333</v>
          </cell>
          <cell r="AH274">
            <v>22281</v>
          </cell>
          <cell r="AI274">
            <v>444883</v>
          </cell>
          <cell r="AJ274">
            <v>0</v>
          </cell>
          <cell r="AK274">
            <v>0</v>
          </cell>
          <cell r="AL274">
            <v>2886768</v>
          </cell>
          <cell r="AM274">
            <v>2886768</v>
          </cell>
          <cell r="AN274">
            <v>0</v>
          </cell>
          <cell r="AO274">
            <v>324411</v>
          </cell>
          <cell r="AQ274">
            <v>0</v>
          </cell>
          <cell r="AS274">
            <v>25913</v>
          </cell>
          <cell r="AT274">
            <v>350324</v>
          </cell>
          <cell r="AU274">
            <v>0</v>
          </cell>
        </row>
        <row r="275">
          <cell r="A275">
            <v>263</v>
          </cell>
          <cell r="B275" t="str">
            <v>0324</v>
          </cell>
          <cell r="C275" t="str">
            <v>S12-0324</v>
          </cell>
          <cell r="D275" t="str">
            <v>NGUYEÃN HOAØNG VIEÄT</v>
          </cell>
          <cell r="E275" t="str">
            <v>C. 12</v>
          </cell>
          <cell r="F275" t="str">
            <v>CN</v>
          </cell>
          <cell r="G275" t="str">
            <v>19/06/2013</v>
          </cell>
          <cell r="H275">
            <v>3089625</v>
          </cell>
          <cell r="I275">
            <v>12.5</v>
          </cell>
          <cell r="J275">
            <v>100</v>
          </cell>
          <cell r="K275">
            <v>1432109</v>
          </cell>
          <cell r="N275">
            <v>1432109</v>
          </cell>
          <cell r="O275">
            <v>5</v>
          </cell>
          <cell r="P275">
            <v>594159</v>
          </cell>
          <cell r="Q275">
            <v>12</v>
          </cell>
          <cell r="R275">
            <v>76720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X275">
            <v>0</v>
          </cell>
          <cell r="Z275">
            <v>0</v>
          </cell>
          <cell r="AA275">
            <v>5</v>
          </cell>
          <cell r="AB275">
            <v>594159</v>
          </cell>
          <cell r="AC275">
            <v>3</v>
          </cell>
          <cell r="AD275">
            <v>40000</v>
          </cell>
          <cell r="AF275">
            <v>26042</v>
          </cell>
          <cell r="AG275">
            <v>104167</v>
          </cell>
          <cell r="AH275">
            <v>0</v>
          </cell>
          <cell r="AI275">
            <v>19233</v>
          </cell>
          <cell r="AJ275">
            <v>0</v>
          </cell>
          <cell r="AK275">
            <v>0</v>
          </cell>
          <cell r="AL275">
            <v>2886589</v>
          </cell>
          <cell r="AM275">
            <v>2886589</v>
          </cell>
          <cell r="AN275">
            <v>0</v>
          </cell>
          <cell r="AO275">
            <v>324411</v>
          </cell>
          <cell r="AQ275">
            <v>0</v>
          </cell>
          <cell r="AS275">
            <v>24916</v>
          </cell>
          <cell r="AT275">
            <v>349327</v>
          </cell>
          <cell r="AU275">
            <v>0</v>
          </cell>
        </row>
        <row r="276">
          <cell r="A276">
            <v>264</v>
          </cell>
          <cell r="B276" t="str">
            <v>0327</v>
          </cell>
          <cell r="C276" t="str">
            <v>S12-0327</v>
          </cell>
          <cell r="D276" t="str">
            <v>NGUYEÃN THÒ HUYØNH NHÖ-NT</v>
          </cell>
          <cell r="E276" t="str">
            <v>C. 12</v>
          </cell>
          <cell r="F276" t="str">
            <v>CN</v>
          </cell>
          <cell r="G276" t="str">
            <v>16/07/2013</v>
          </cell>
          <cell r="H276">
            <v>3089625</v>
          </cell>
          <cell r="I276">
            <v>13</v>
          </cell>
          <cell r="J276">
            <v>104</v>
          </cell>
          <cell r="K276">
            <v>482908</v>
          </cell>
          <cell r="N276">
            <v>482908</v>
          </cell>
          <cell r="O276">
            <v>4</v>
          </cell>
          <cell r="P276">
            <v>475327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X276">
            <v>0</v>
          </cell>
          <cell r="Z276">
            <v>0</v>
          </cell>
          <cell r="AA276">
            <v>5</v>
          </cell>
          <cell r="AB276">
            <v>594159</v>
          </cell>
          <cell r="AC276">
            <v>7</v>
          </cell>
          <cell r="AD276">
            <v>120000</v>
          </cell>
          <cell r="AF276">
            <v>27083</v>
          </cell>
          <cell r="AG276">
            <v>108333</v>
          </cell>
          <cell r="AH276">
            <v>22281</v>
          </cell>
          <cell r="AI276">
            <v>1051489</v>
          </cell>
          <cell r="AJ276">
            <v>0</v>
          </cell>
          <cell r="AK276">
            <v>0</v>
          </cell>
          <cell r="AL276">
            <v>2881580</v>
          </cell>
          <cell r="AM276">
            <v>2881580</v>
          </cell>
          <cell r="AN276">
            <v>0</v>
          </cell>
          <cell r="AO276">
            <v>324411</v>
          </cell>
          <cell r="AQ276">
            <v>0</v>
          </cell>
          <cell r="AS276">
            <v>25913</v>
          </cell>
          <cell r="AT276">
            <v>350324</v>
          </cell>
          <cell r="AU276">
            <v>0</v>
          </cell>
        </row>
        <row r="277">
          <cell r="A277">
            <v>265</v>
          </cell>
          <cell r="B277" t="str">
            <v>0449</v>
          </cell>
          <cell r="C277" t="str">
            <v>S12-0449</v>
          </cell>
          <cell r="D277" t="str">
            <v>NGUYEÃN THÒ THUÙY VAÂN</v>
          </cell>
          <cell r="E277" t="str">
            <v>C. 12</v>
          </cell>
          <cell r="F277" t="str">
            <v>CN</v>
          </cell>
          <cell r="G277" t="str">
            <v>17/03/2014</v>
          </cell>
          <cell r="H277">
            <v>3089625</v>
          </cell>
          <cell r="I277">
            <v>14</v>
          </cell>
          <cell r="J277">
            <v>112</v>
          </cell>
          <cell r="K277">
            <v>726174</v>
          </cell>
          <cell r="N277">
            <v>726174</v>
          </cell>
          <cell r="O277">
            <v>4</v>
          </cell>
          <cell r="P277">
            <v>475327</v>
          </cell>
          <cell r="Q277">
            <v>9</v>
          </cell>
          <cell r="R277">
            <v>27006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X277">
            <v>0</v>
          </cell>
          <cell r="Z277">
            <v>0</v>
          </cell>
          <cell r="AA277">
            <v>5</v>
          </cell>
          <cell r="AB277">
            <v>594159</v>
          </cell>
          <cell r="AC277">
            <v>7</v>
          </cell>
          <cell r="AD277">
            <v>120000</v>
          </cell>
          <cell r="AF277">
            <v>0</v>
          </cell>
          <cell r="AG277">
            <v>116667</v>
          </cell>
          <cell r="AH277">
            <v>22281</v>
          </cell>
          <cell r="AI277">
            <v>928495</v>
          </cell>
          <cell r="AJ277">
            <v>0</v>
          </cell>
          <cell r="AK277">
            <v>0</v>
          </cell>
          <cell r="AL277">
            <v>3010109</v>
          </cell>
          <cell r="AM277">
            <v>3010109</v>
          </cell>
          <cell r="AN277">
            <v>0</v>
          </cell>
          <cell r="AO277">
            <v>324411</v>
          </cell>
          <cell r="AQ277">
            <v>0</v>
          </cell>
          <cell r="AS277">
            <v>0</v>
          </cell>
          <cell r="AT277">
            <v>324411</v>
          </cell>
          <cell r="AU277">
            <v>0</v>
          </cell>
        </row>
        <row r="278">
          <cell r="A278">
            <v>266</v>
          </cell>
          <cell r="B278" t="str">
            <v>0719</v>
          </cell>
          <cell r="C278" t="str">
            <v>S12-0719</v>
          </cell>
          <cell r="D278" t="str">
            <v>NGUYEÃN TUAÁN AN</v>
          </cell>
          <cell r="E278" t="str">
            <v>C. 12</v>
          </cell>
          <cell r="F278" t="str">
            <v>CN</v>
          </cell>
          <cell r="G278" t="str">
            <v>05/01/2015</v>
          </cell>
          <cell r="H278">
            <v>3089625</v>
          </cell>
          <cell r="I278">
            <v>12</v>
          </cell>
          <cell r="J278">
            <v>96</v>
          </cell>
          <cell r="K278">
            <v>325790</v>
          </cell>
          <cell r="N278">
            <v>325790</v>
          </cell>
          <cell r="O278">
            <v>4</v>
          </cell>
          <cell r="P278">
            <v>475327</v>
          </cell>
          <cell r="Q278">
            <v>11</v>
          </cell>
          <cell r="R278">
            <v>16746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X278">
            <v>0</v>
          </cell>
          <cell r="Z278">
            <v>0</v>
          </cell>
          <cell r="AA278">
            <v>5</v>
          </cell>
          <cell r="AB278">
            <v>594159</v>
          </cell>
          <cell r="AC278">
            <v>4</v>
          </cell>
          <cell r="AD278">
            <v>60000</v>
          </cell>
          <cell r="AF278">
            <v>0</v>
          </cell>
          <cell r="AG278">
            <v>100000</v>
          </cell>
          <cell r="AH278">
            <v>0</v>
          </cell>
          <cell r="AI278">
            <v>1092499</v>
          </cell>
          <cell r="AJ278">
            <v>0</v>
          </cell>
          <cell r="AK278">
            <v>0</v>
          </cell>
          <cell r="AL278">
            <v>2664521</v>
          </cell>
          <cell r="AM278">
            <v>2664521</v>
          </cell>
          <cell r="AN278">
            <v>0</v>
          </cell>
          <cell r="AO278">
            <v>0</v>
          </cell>
          <cell r="AQ278">
            <v>0</v>
          </cell>
          <cell r="AS278">
            <v>0</v>
          </cell>
          <cell r="AT278">
            <v>0</v>
          </cell>
          <cell r="AU278">
            <v>0</v>
          </cell>
        </row>
        <row r="279">
          <cell r="A279">
            <v>267</v>
          </cell>
          <cell r="B279" t="str">
            <v>0788</v>
          </cell>
          <cell r="C279" t="str">
            <v>S12-0788</v>
          </cell>
          <cell r="D279" t="str">
            <v>VOÕ THÒ THOA</v>
          </cell>
          <cell r="E279" t="str">
            <v>C. 12</v>
          </cell>
          <cell r="F279" t="str">
            <v>CN</v>
          </cell>
          <cell r="G279" t="str">
            <v>14/10/2014</v>
          </cell>
          <cell r="H279">
            <v>3089625</v>
          </cell>
          <cell r="I279">
            <v>15</v>
          </cell>
          <cell r="J279">
            <v>120</v>
          </cell>
          <cell r="K279">
            <v>768956</v>
          </cell>
          <cell r="N279">
            <v>768956</v>
          </cell>
          <cell r="O279">
            <v>4</v>
          </cell>
          <cell r="P279">
            <v>475327</v>
          </cell>
          <cell r="Q279">
            <v>7</v>
          </cell>
          <cell r="R279">
            <v>21192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X279">
            <v>0</v>
          </cell>
          <cell r="Z279">
            <v>0</v>
          </cell>
          <cell r="AA279">
            <v>5</v>
          </cell>
          <cell r="AB279">
            <v>594159</v>
          </cell>
          <cell r="AC279">
            <v>14</v>
          </cell>
          <cell r="AD279">
            <v>300000</v>
          </cell>
          <cell r="AF279">
            <v>0</v>
          </cell>
          <cell r="AG279">
            <v>125000</v>
          </cell>
          <cell r="AH279">
            <v>22281</v>
          </cell>
          <cell r="AI279">
            <v>1003905</v>
          </cell>
          <cell r="AJ279">
            <v>0</v>
          </cell>
          <cell r="AK279">
            <v>0</v>
          </cell>
          <cell r="AL279">
            <v>3310820</v>
          </cell>
          <cell r="AM279">
            <v>3310820</v>
          </cell>
          <cell r="AN279">
            <v>0</v>
          </cell>
          <cell r="AO279">
            <v>324411</v>
          </cell>
          <cell r="AQ279">
            <v>0</v>
          </cell>
          <cell r="AS279">
            <v>0</v>
          </cell>
          <cell r="AT279">
            <v>324411</v>
          </cell>
          <cell r="AU279">
            <v>0</v>
          </cell>
        </row>
        <row r="280">
          <cell r="A280">
            <v>268</v>
          </cell>
          <cell r="B280" t="str">
            <v>0789</v>
          </cell>
          <cell r="C280" t="str">
            <v>S12-0789</v>
          </cell>
          <cell r="D280" t="str">
            <v>VOÕ THÒ LIEÂN</v>
          </cell>
          <cell r="E280" t="str">
            <v>C. 12</v>
          </cell>
          <cell r="F280" t="str">
            <v>CN</v>
          </cell>
          <cell r="G280" t="str">
            <v>14/10/2014</v>
          </cell>
          <cell r="H280">
            <v>3089625</v>
          </cell>
          <cell r="I280">
            <v>15</v>
          </cell>
          <cell r="J280">
            <v>120</v>
          </cell>
          <cell r="K280">
            <v>432661</v>
          </cell>
          <cell r="N280">
            <v>432661</v>
          </cell>
          <cell r="O280">
            <v>4</v>
          </cell>
          <cell r="P280">
            <v>475327</v>
          </cell>
          <cell r="Q280">
            <v>11</v>
          </cell>
          <cell r="R280">
            <v>18165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X280">
            <v>0</v>
          </cell>
          <cell r="Z280">
            <v>0</v>
          </cell>
          <cell r="AA280">
            <v>5</v>
          </cell>
          <cell r="AB280">
            <v>594159</v>
          </cell>
          <cell r="AC280">
            <v>14</v>
          </cell>
          <cell r="AD280">
            <v>300000</v>
          </cell>
          <cell r="AF280">
            <v>0</v>
          </cell>
          <cell r="AG280">
            <v>125000</v>
          </cell>
          <cell r="AH280">
            <v>22281</v>
          </cell>
          <cell r="AI280">
            <v>1340200</v>
          </cell>
          <cell r="AJ280">
            <v>0</v>
          </cell>
          <cell r="AK280">
            <v>0</v>
          </cell>
          <cell r="AL280">
            <v>3307793</v>
          </cell>
          <cell r="AM280">
            <v>3307793</v>
          </cell>
          <cell r="AN280">
            <v>0</v>
          </cell>
          <cell r="AO280">
            <v>324411</v>
          </cell>
          <cell r="AQ280">
            <v>0</v>
          </cell>
          <cell r="AS280">
            <v>0</v>
          </cell>
          <cell r="AT280">
            <v>324411</v>
          </cell>
          <cell r="AU280">
            <v>0</v>
          </cell>
        </row>
        <row r="281">
          <cell r="A281">
            <v>269</v>
          </cell>
          <cell r="B281" t="str">
            <v>0797</v>
          </cell>
          <cell r="C281" t="str">
            <v>S12-0797</v>
          </cell>
          <cell r="D281" t="str">
            <v>NGUYEÃN THÒ NGOÏC LUAÄN</v>
          </cell>
          <cell r="E281" t="str">
            <v>C. 12</v>
          </cell>
          <cell r="F281" t="str">
            <v>CN</v>
          </cell>
          <cell r="G281" t="str">
            <v>23/10/2014</v>
          </cell>
          <cell r="H281">
            <v>3089625</v>
          </cell>
          <cell r="I281">
            <v>10</v>
          </cell>
          <cell r="J281">
            <v>80</v>
          </cell>
          <cell r="K281">
            <v>875056</v>
          </cell>
          <cell r="N281">
            <v>875056</v>
          </cell>
          <cell r="O281">
            <v>4</v>
          </cell>
          <cell r="P281">
            <v>475327</v>
          </cell>
          <cell r="Q281">
            <v>10</v>
          </cell>
          <cell r="R281">
            <v>48614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X281">
            <v>0</v>
          </cell>
          <cell r="Z281">
            <v>0</v>
          </cell>
          <cell r="AA281">
            <v>5</v>
          </cell>
          <cell r="AB281">
            <v>594159</v>
          </cell>
          <cell r="AD281">
            <v>0</v>
          </cell>
          <cell r="AF281">
            <v>0</v>
          </cell>
          <cell r="AG281">
            <v>83333</v>
          </cell>
          <cell r="AH281">
            <v>0</v>
          </cell>
          <cell r="AI281">
            <v>306851</v>
          </cell>
          <cell r="AJ281">
            <v>0</v>
          </cell>
          <cell r="AK281">
            <v>0</v>
          </cell>
          <cell r="AL281">
            <v>2383340</v>
          </cell>
          <cell r="AM281">
            <v>2383340</v>
          </cell>
          <cell r="AN281">
            <v>0</v>
          </cell>
          <cell r="AO281">
            <v>324411</v>
          </cell>
          <cell r="AQ281">
            <v>0</v>
          </cell>
          <cell r="AS281">
            <v>0</v>
          </cell>
          <cell r="AT281">
            <v>324411</v>
          </cell>
          <cell r="AU281">
            <v>0</v>
          </cell>
        </row>
        <row r="282">
          <cell r="A282">
            <v>270</v>
          </cell>
          <cell r="B282" t="str">
            <v>0829</v>
          </cell>
          <cell r="C282" t="str">
            <v>S12-0829</v>
          </cell>
          <cell r="D282" t="str">
            <v>HOÀ THANH TUØNG</v>
          </cell>
          <cell r="E282" t="str">
            <v>C. 12</v>
          </cell>
          <cell r="F282" t="str">
            <v>CN</v>
          </cell>
          <cell r="G282" t="str">
            <v>09/12/2014</v>
          </cell>
          <cell r="H282">
            <v>0</v>
          </cell>
          <cell r="I282">
            <v>12.5</v>
          </cell>
          <cell r="J282">
            <v>100</v>
          </cell>
          <cell r="K282">
            <v>449077</v>
          </cell>
          <cell r="N282">
            <v>449077</v>
          </cell>
          <cell r="O282">
            <v>4</v>
          </cell>
          <cell r="P282">
            <v>475327</v>
          </cell>
          <cell r="Q282">
            <v>11</v>
          </cell>
          <cell r="R282">
            <v>22252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X282">
            <v>0</v>
          </cell>
          <cell r="Z282">
            <v>0</v>
          </cell>
          <cell r="AA282">
            <v>5</v>
          </cell>
          <cell r="AB282">
            <v>594159</v>
          </cell>
          <cell r="AC282">
            <v>4</v>
          </cell>
          <cell r="AD282">
            <v>60000</v>
          </cell>
          <cell r="AF282">
            <v>0</v>
          </cell>
          <cell r="AG282">
            <v>104167</v>
          </cell>
          <cell r="AH282">
            <v>0</v>
          </cell>
          <cell r="AI282">
            <v>1028307</v>
          </cell>
          <cell r="AJ282">
            <v>0</v>
          </cell>
          <cell r="AK282">
            <v>0</v>
          </cell>
          <cell r="AL282">
            <v>2733289</v>
          </cell>
          <cell r="AM282">
            <v>2733289</v>
          </cell>
          <cell r="AN282">
            <v>0</v>
          </cell>
          <cell r="AO282">
            <v>0</v>
          </cell>
          <cell r="AQ282">
            <v>0</v>
          </cell>
          <cell r="AS282">
            <v>0</v>
          </cell>
          <cell r="AT282">
            <v>0</v>
          </cell>
          <cell r="AU282">
            <v>0</v>
          </cell>
        </row>
        <row r="283">
          <cell r="A283">
            <v>271</v>
          </cell>
          <cell r="B283" t="str">
            <v>0830</v>
          </cell>
          <cell r="C283" t="str">
            <v>S12-0830</v>
          </cell>
          <cell r="D283" t="str">
            <v>LEÂ THAÅM KIEÀU</v>
          </cell>
          <cell r="E283" t="str">
            <v>C. 12</v>
          </cell>
          <cell r="F283" t="str">
            <v>CN</v>
          </cell>
          <cell r="G283" t="str">
            <v>04/12/2014</v>
          </cell>
          <cell r="H283">
            <v>0</v>
          </cell>
          <cell r="I283">
            <v>13</v>
          </cell>
          <cell r="J283">
            <v>104</v>
          </cell>
          <cell r="K283">
            <v>737490</v>
          </cell>
          <cell r="N283">
            <v>737490</v>
          </cell>
          <cell r="O283">
            <v>4</v>
          </cell>
          <cell r="P283">
            <v>475327</v>
          </cell>
          <cell r="Q283">
            <v>11</v>
          </cell>
          <cell r="R283">
            <v>35271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X283">
            <v>0</v>
          </cell>
          <cell r="Z283">
            <v>0</v>
          </cell>
          <cell r="AA283">
            <v>5</v>
          </cell>
          <cell r="AB283">
            <v>594159</v>
          </cell>
          <cell r="AC283">
            <v>4</v>
          </cell>
          <cell r="AD283">
            <v>60000</v>
          </cell>
          <cell r="AF283">
            <v>0</v>
          </cell>
          <cell r="AG283">
            <v>108333</v>
          </cell>
          <cell r="AH283">
            <v>0</v>
          </cell>
          <cell r="AI283">
            <v>798990</v>
          </cell>
          <cell r="AJ283">
            <v>0</v>
          </cell>
          <cell r="AK283">
            <v>0</v>
          </cell>
          <cell r="AL283">
            <v>2809570</v>
          </cell>
          <cell r="AM283">
            <v>2809570</v>
          </cell>
          <cell r="AN283">
            <v>0</v>
          </cell>
          <cell r="AO283">
            <v>0</v>
          </cell>
          <cell r="AQ283">
            <v>0</v>
          </cell>
          <cell r="AS283">
            <v>0</v>
          </cell>
          <cell r="AT283">
            <v>0</v>
          </cell>
          <cell r="AU283">
            <v>0</v>
          </cell>
        </row>
        <row r="284">
          <cell r="A284">
            <v>272</v>
          </cell>
          <cell r="B284" t="str">
            <v>0835</v>
          </cell>
          <cell r="C284" t="str">
            <v>S12-0835</v>
          </cell>
          <cell r="D284" t="str">
            <v>NGUYEÃN THÒ NGOÏC THAÛO</v>
          </cell>
          <cell r="E284" t="str">
            <v>C. 12</v>
          </cell>
          <cell r="F284" t="str">
            <v>CN</v>
          </cell>
          <cell r="G284" t="str">
            <v>09/01/2015</v>
          </cell>
          <cell r="H284">
            <v>3089625</v>
          </cell>
          <cell r="I284">
            <v>15</v>
          </cell>
          <cell r="J284">
            <v>120</v>
          </cell>
          <cell r="K284">
            <v>344162</v>
          </cell>
          <cell r="N284">
            <v>344162</v>
          </cell>
          <cell r="O284">
            <v>4</v>
          </cell>
          <cell r="P284">
            <v>475327</v>
          </cell>
          <cell r="Q284">
            <v>11</v>
          </cell>
          <cell r="R284">
            <v>14450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X284">
            <v>0</v>
          </cell>
          <cell r="Z284">
            <v>0</v>
          </cell>
          <cell r="AA284">
            <v>5</v>
          </cell>
          <cell r="AB284">
            <v>594159</v>
          </cell>
          <cell r="AC284">
            <v>14</v>
          </cell>
          <cell r="AD284">
            <v>300000</v>
          </cell>
          <cell r="AF284">
            <v>0</v>
          </cell>
          <cell r="AG284">
            <v>125000</v>
          </cell>
          <cell r="AH284">
            <v>22281</v>
          </cell>
          <cell r="AI284">
            <v>1428699</v>
          </cell>
          <cell r="AJ284">
            <v>0</v>
          </cell>
          <cell r="AK284">
            <v>0</v>
          </cell>
          <cell r="AL284">
            <v>3304078</v>
          </cell>
          <cell r="AM284">
            <v>3304078</v>
          </cell>
          <cell r="AN284">
            <v>0</v>
          </cell>
          <cell r="AO284">
            <v>0</v>
          </cell>
          <cell r="AQ284">
            <v>0</v>
          </cell>
          <cell r="AS284">
            <v>0</v>
          </cell>
          <cell r="AT284">
            <v>0</v>
          </cell>
          <cell r="AU284">
            <v>0</v>
          </cell>
        </row>
        <row r="285">
          <cell r="A285">
            <v>273</v>
          </cell>
          <cell r="B285" t="str">
            <v>0009</v>
          </cell>
          <cell r="C285" t="str">
            <v>C-0009</v>
          </cell>
          <cell r="D285" t="str">
            <v>LEÂ KIM THANH</v>
          </cell>
          <cell r="E285" t="str">
            <v>BP. CAÉT</v>
          </cell>
          <cell r="F285" t="str">
            <v>CN</v>
          </cell>
          <cell r="G285" t="str">
            <v>01/05/1988</v>
          </cell>
          <cell r="H285">
            <v>4793525</v>
          </cell>
          <cell r="I285">
            <v>15</v>
          </cell>
          <cell r="J285">
            <v>120</v>
          </cell>
          <cell r="K285">
            <v>2056518</v>
          </cell>
          <cell r="N285">
            <v>2032480</v>
          </cell>
          <cell r="O285">
            <v>4</v>
          </cell>
          <cell r="P285">
            <v>737465</v>
          </cell>
          <cell r="Q285">
            <v>6</v>
          </cell>
          <cell r="R285">
            <v>48965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X285">
            <v>0</v>
          </cell>
          <cell r="Z285">
            <v>0</v>
          </cell>
          <cell r="AA285">
            <v>5</v>
          </cell>
          <cell r="AB285">
            <v>921832</v>
          </cell>
          <cell r="AC285">
            <v>14</v>
          </cell>
          <cell r="AD285">
            <v>300000</v>
          </cell>
          <cell r="AF285">
            <v>187500</v>
          </cell>
          <cell r="AG285">
            <v>125000</v>
          </cell>
          <cell r="AH285">
            <v>34569</v>
          </cell>
          <cell r="AI285">
            <v>0</v>
          </cell>
          <cell r="AJ285">
            <v>0</v>
          </cell>
          <cell r="AK285">
            <v>0</v>
          </cell>
          <cell r="AL285">
            <v>4387811</v>
          </cell>
          <cell r="AM285">
            <v>4387811</v>
          </cell>
          <cell r="AN285">
            <v>0</v>
          </cell>
          <cell r="AO285">
            <v>503320</v>
          </cell>
          <cell r="AQ285">
            <v>0</v>
          </cell>
          <cell r="AS285">
            <v>46389</v>
          </cell>
          <cell r="AT285">
            <v>549709</v>
          </cell>
          <cell r="AU285">
            <v>0</v>
          </cell>
        </row>
        <row r="286">
          <cell r="A286">
            <v>274</v>
          </cell>
          <cell r="B286" t="str">
            <v>0020</v>
          </cell>
          <cell r="C286" t="str">
            <v>C-0020</v>
          </cell>
          <cell r="D286" t="str">
            <v>NGOÂ VAÊN TUØNG</v>
          </cell>
          <cell r="E286" t="str">
            <v>BP. CAÉT</v>
          </cell>
          <cell r="F286" t="str">
            <v>CN</v>
          </cell>
          <cell r="G286" t="str">
            <v>01/02/1990</v>
          </cell>
          <cell r="H286">
            <v>4793525</v>
          </cell>
          <cell r="I286">
            <v>14</v>
          </cell>
          <cell r="J286">
            <v>112</v>
          </cell>
          <cell r="K286">
            <v>1967070</v>
          </cell>
          <cell r="N286">
            <v>1944633</v>
          </cell>
          <cell r="O286">
            <v>5</v>
          </cell>
          <cell r="P286">
            <v>921832</v>
          </cell>
          <cell r="Q286">
            <v>5</v>
          </cell>
          <cell r="R286">
            <v>42031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X286">
            <v>0</v>
          </cell>
          <cell r="Z286">
            <v>0</v>
          </cell>
          <cell r="AA286">
            <v>5</v>
          </cell>
          <cell r="AB286">
            <v>921832</v>
          </cell>
          <cell r="AC286">
            <v>7</v>
          </cell>
          <cell r="AD286">
            <v>120000</v>
          </cell>
          <cell r="AF286">
            <v>175000</v>
          </cell>
          <cell r="AG286">
            <v>116667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4241995</v>
          </cell>
          <cell r="AM286">
            <v>4241995</v>
          </cell>
          <cell r="AN286">
            <v>0</v>
          </cell>
          <cell r="AO286">
            <v>503320</v>
          </cell>
          <cell r="AQ286">
            <v>0</v>
          </cell>
          <cell r="AS286">
            <v>43296</v>
          </cell>
          <cell r="AT286">
            <v>546616</v>
          </cell>
          <cell r="AU286">
            <v>0</v>
          </cell>
        </row>
        <row r="287">
          <cell r="A287">
            <v>275</v>
          </cell>
          <cell r="B287" t="str">
            <v>0034</v>
          </cell>
          <cell r="C287" t="str">
            <v>C-0034</v>
          </cell>
          <cell r="D287" t="str">
            <v>HUYØNH THÒ DÖ PHÖÔNG</v>
          </cell>
          <cell r="E287" t="str">
            <v>BP. CAÉT</v>
          </cell>
          <cell r="F287" t="str">
            <v>CN</v>
          </cell>
          <cell r="G287" t="str">
            <v>01/08/1991</v>
          </cell>
          <cell r="H287">
            <v>4793525</v>
          </cell>
          <cell r="I287">
            <v>15</v>
          </cell>
          <cell r="J287">
            <v>120</v>
          </cell>
          <cell r="K287">
            <v>2104382</v>
          </cell>
          <cell r="N287">
            <v>2080344</v>
          </cell>
          <cell r="O287">
            <v>4</v>
          </cell>
          <cell r="P287">
            <v>737465</v>
          </cell>
          <cell r="Q287">
            <v>6</v>
          </cell>
          <cell r="R287">
            <v>50104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X287">
            <v>0</v>
          </cell>
          <cell r="Z287">
            <v>0</v>
          </cell>
          <cell r="AA287">
            <v>5</v>
          </cell>
          <cell r="AB287">
            <v>921832</v>
          </cell>
          <cell r="AC287">
            <v>14</v>
          </cell>
          <cell r="AD287">
            <v>300000</v>
          </cell>
          <cell r="AF287">
            <v>187500</v>
          </cell>
          <cell r="AG287">
            <v>125000</v>
          </cell>
          <cell r="AH287">
            <v>34569</v>
          </cell>
          <cell r="AI287">
            <v>0</v>
          </cell>
          <cell r="AJ287">
            <v>0</v>
          </cell>
          <cell r="AK287">
            <v>0</v>
          </cell>
          <cell r="AL287">
            <v>4436814</v>
          </cell>
          <cell r="AM287">
            <v>4436814</v>
          </cell>
          <cell r="AN287">
            <v>0</v>
          </cell>
          <cell r="AO287">
            <v>503320</v>
          </cell>
          <cell r="AQ287">
            <v>0</v>
          </cell>
          <cell r="AS287">
            <v>46389</v>
          </cell>
          <cell r="AT287">
            <v>549709</v>
          </cell>
          <cell r="AU287">
            <v>0</v>
          </cell>
        </row>
        <row r="288">
          <cell r="A288">
            <v>276</v>
          </cell>
          <cell r="B288" t="str">
            <v>0061</v>
          </cell>
          <cell r="C288" t="str">
            <v>C-0061</v>
          </cell>
          <cell r="D288" t="str">
            <v>TRAÀN THÒ HOÀNG HAÏNH</v>
          </cell>
          <cell r="E288" t="str">
            <v>BP. CAÉT</v>
          </cell>
          <cell r="F288" t="str">
            <v>CN</v>
          </cell>
          <cell r="G288" t="str">
            <v>01/01/1995</v>
          </cell>
          <cell r="H288">
            <v>3943525</v>
          </cell>
          <cell r="I288">
            <v>13</v>
          </cell>
          <cell r="J288">
            <v>104</v>
          </cell>
          <cell r="K288">
            <v>2022578</v>
          </cell>
          <cell r="N288">
            <v>2001745</v>
          </cell>
          <cell r="O288">
            <v>4</v>
          </cell>
          <cell r="P288">
            <v>606696</v>
          </cell>
          <cell r="Q288">
            <v>5</v>
          </cell>
          <cell r="R288">
            <v>46389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X288">
            <v>0</v>
          </cell>
          <cell r="Z288">
            <v>0</v>
          </cell>
          <cell r="AA288">
            <v>5</v>
          </cell>
          <cell r="AB288">
            <v>758370</v>
          </cell>
          <cell r="AC288">
            <v>7</v>
          </cell>
          <cell r="AD288">
            <v>120000</v>
          </cell>
          <cell r="AF288">
            <v>162500</v>
          </cell>
          <cell r="AG288">
            <v>108333</v>
          </cell>
          <cell r="AH288">
            <v>28439</v>
          </cell>
          <cell r="AI288">
            <v>0</v>
          </cell>
          <cell r="AJ288">
            <v>0</v>
          </cell>
          <cell r="AK288">
            <v>0</v>
          </cell>
          <cell r="AL288">
            <v>3832472</v>
          </cell>
          <cell r="AM288">
            <v>3832472</v>
          </cell>
          <cell r="AN288">
            <v>0</v>
          </cell>
          <cell r="AO288">
            <v>414070</v>
          </cell>
          <cell r="AQ288">
            <v>0</v>
          </cell>
          <cell r="AS288">
            <v>33075</v>
          </cell>
          <cell r="AT288">
            <v>447145</v>
          </cell>
          <cell r="AU288">
            <v>0</v>
          </cell>
        </row>
        <row r="289">
          <cell r="A289">
            <v>277</v>
          </cell>
          <cell r="B289" t="str">
            <v>0063</v>
          </cell>
          <cell r="C289" t="str">
            <v>C-0063</v>
          </cell>
          <cell r="D289" t="str">
            <v>ÑAËNG THÒ PHÖÔNG ANH</v>
          </cell>
          <cell r="E289" t="str">
            <v>BP. CAÉT</v>
          </cell>
          <cell r="F289" t="str">
            <v>CN</v>
          </cell>
          <cell r="G289" t="str">
            <v>01/04/1996</v>
          </cell>
          <cell r="H289">
            <v>3943525</v>
          </cell>
          <cell r="I289">
            <v>15</v>
          </cell>
          <cell r="J289">
            <v>120</v>
          </cell>
          <cell r="K289">
            <v>2538778</v>
          </cell>
          <cell r="N289">
            <v>2514740</v>
          </cell>
          <cell r="O289">
            <v>4</v>
          </cell>
          <cell r="P289">
            <v>606696</v>
          </cell>
          <cell r="Q289">
            <v>6</v>
          </cell>
          <cell r="R289">
            <v>60447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X289">
            <v>0</v>
          </cell>
          <cell r="Z289">
            <v>0</v>
          </cell>
          <cell r="AA289">
            <v>5</v>
          </cell>
          <cell r="AB289">
            <v>758370</v>
          </cell>
          <cell r="AC289">
            <v>14</v>
          </cell>
          <cell r="AD289">
            <v>300000</v>
          </cell>
          <cell r="AF289">
            <v>187500</v>
          </cell>
          <cell r="AG289">
            <v>125000</v>
          </cell>
          <cell r="AH289">
            <v>28439</v>
          </cell>
          <cell r="AI289">
            <v>0</v>
          </cell>
          <cell r="AJ289">
            <v>0</v>
          </cell>
          <cell r="AK289">
            <v>0</v>
          </cell>
          <cell r="AL289">
            <v>4581192</v>
          </cell>
          <cell r="AM289">
            <v>4581192</v>
          </cell>
          <cell r="AN289">
            <v>0</v>
          </cell>
          <cell r="AO289">
            <v>414070</v>
          </cell>
          <cell r="AQ289">
            <v>0</v>
          </cell>
          <cell r="AS289">
            <v>38163</v>
          </cell>
          <cell r="AT289">
            <v>452233</v>
          </cell>
          <cell r="AU289">
            <v>0</v>
          </cell>
        </row>
        <row r="290">
          <cell r="A290">
            <v>278</v>
          </cell>
          <cell r="B290" t="str">
            <v>0069</v>
          </cell>
          <cell r="C290" t="str">
            <v>C-0069</v>
          </cell>
          <cell r="D290" t="str">
            <v>PHAN THÒ THANH VAÂN</v>
          </cell>
          <cell r="E290" t="str">
            <v>BP. CAÉT</v>
          </cell>
          <cell r="F290" t="str">
            <v>CN</v>
          </cell>
          <cell r="G290" t="str">
            <v>01/08/1996</v>
          </cell>
          <cell r="H290">
            <v>3943525</v>
          </cell>
          <cell r="I290">
            <v>14.5</v>
          </cell>
          <cell r="J290">
            <v>116</v>
          </cell>
          <cell r="K290">
            <v>2156674</v>
          </cell>
          <cell r="N290">
            <v>2133437</v>
          </cell>
          <cell r="O290">
            <v>4</v>
          </cell>
          <cell r="P290">
            <v>606696</v>
          </cell>
          <cell r="Q290">
            <v>22</v>
          </cell>
          <cell r="R290">
            <v>171909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X290">
            <v>0</v>
          </cell>
          <cell r="Z290">
            <v>0</v>
          </cell>
          <cell r="AA290">
            <v>5</v>
          </cell>
          <cell r="AB290">
            <v>758370</v>
          </cell>
          <cell r="AC290">
            <v>13</v>
          </cell>
          <cell r="AD290">
            <v>280000</v>
          </cell>
          <cell r="AF290">
            <v>181250</v>
          </cell>
          <cell r="AG290">
            <v>120833</v>
          </cell>
          <cell r="AH290">
            <v>28439</v>
          </cell>
          <cell r="AI290">
            <v>0</v>
          </cell>
          <cell r="AJ290">
            <v>0</v>
          </cell>
          <cell r="AK290">
            <v>0</v>
          </cell>
          <cell r="AL290">
            <v>4280934</v>
          </cell>
          <cell r="AM290">
            <v>4280934</v>
          </cell>
          <cell r="AN290">
            <v>0</v>
          </cell>
          <cell r="AO290">
            <v>414070</v>
          </cell>
          <cell r="AQ290">
            <v>0</v>
          </cell>
          <cell r="AS290">
            <v>36891</v>
          </cell>
          <cell r="AT290">
            <v>450961</v>
          </cell>
          <cell r="AU290">
            <v>0</v>
          </cell>
        </row>
        <row r="291">
          <cell r="A291">
            <v>279</v>
          </cell>
          <cell r="B291" t="str">
            <v>0084</v>
          </cell>
          <cell r="C291" t="str">
            <v>C-0084</v>
          </cell>
          <cell r="D291" t="str">
            <v>VOÕ THÒ HAI</v>
          </cell>
          <cell r="E291" t="str">
            <v>BP. CAÉT</v>
          </cell>
          <cell r="F291" t="str">
            <v>CN</v>
          </cell>
          <cell r="G291" t="str">
            <v>01/04/2000</v>
          </cell>
          <cell r="H291">
            <v>3244125</v>
          </cell>
          <cell r="I291">
            <v>15</v>
          </cell>
          <cell r="J291">
            <v>120</v>
          </cell>
          <cell r="K291">
            <v>1983376</v>
          </cell>
          <cell r="N291">
            <v>1959338</v>
          </cell>
          <cell r="O291">
            <v>4</v>
          </cell>
          <cell r="P291">
            <v>499096</v>
          </cell>
          <cell r="Q291">
            <v>22</v>
          </cell>
          <cell r="R291">
            <v>153642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X291">
            <v>0</v>
          </cell>
          <cell r="Z291">
            <v>0</v>
          </cell>
          <cell r="AA291">
            <v>5</v>
          </cell>
          <cell r="AB291">
            <v>623870</v>
          </cell>
          <cell r="AC291">
            <v>14</v>
          </cell>
          <cell r="AD291">
            <v>300000</v>
          </cell>
          <cell r="AF291">
            <v>187500</v>
          </cell>
          <cell r="AG291">
            <v>125000</v>
          </cell>
          <cell r="AH291">
            <v>23395</v>
          </cell>
          <cell r="AI291">
            <v>0</v>
          </cell>
          <cell r="AJ291">
            <v>0</v>
          </cell>
          <cell r="AK291">
            <v>0</v>
          </cell>
          <cell r="AL291">
            <v>3871841</v>
          </cell>
          <cell r="AM291">
            <v>3871841</v>
          </cell>
          <cell r="AN291">
            <v>0</v>
          </cell>
          <cell r="AO291">
            <v>340633</v>
          </cell>
          <cell r="AQ291">
            <v>0</v>
          </cell>
          <cell r="AS291">
            <v>31395</v>
          </cell>
          <cell r="AT291">
            <v>372028</v>
          </cell>
          <cell r="AU291">
            <v>0</v>
          </cell>
        </row>
        <row r="292">
          <cell r="A292">
            <v>280</v>
          </cell>
          <cell r="B292" t="str">
            <v>0102</v>
          </cell>
          <cell r="C292" t="str">
            <v>C-0102</v>
          </cell>
          <cell r="D292" t="str">
            <v>NGUYEÃN THÒ ANH THU</v>
          </cell>
          <cell r="E292" t="str">
            <v>BP. CAÉT</v>
          </cell>
          <cell r="F292" t="str">
            <v>CN</v>
          </cell>
          <cell r="G292" t="str">
            <v>01/10/2002</v>
          </cell>
          <cell r="H292">
            <v>3244125</v>
          </cell>
          <cell r="I292">
            <v>14</v>
          </cell>
          <cell r="J292">
            <v>112</v>
          </cell>
          <cell r="K292">
            <v>2156247</v>
          </cell>
          <cell r="N292">
            <v>2133810</v>
          </cell>
          <cell r="O292">
            <v>4</v>
          </cell>
          <cell r="P292">
            <v>499096</v>
          </cell>
          <cell r="Q292">
            <v>5</v>
          </cell>
          <cell r="R292">
            <v>46074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X292">
            <v>0</v>
          </cell>
          <cell r="Z292">
            <v>0</v>
          </cell>
          <cell r="AA292">
            <v>5</v>
          </cell>
          <cell r="AB292">
            <v>623870</v>
          </cell>
          <cell r="AC292">
            <v>7</v>
          </cell>
          <cell r="AD292">
            <v>120000</v>
          </cell>
          <cell r="AF292">
            <v>175000</v>
          </cell>
          <cell r="AG292">
            <v>116667</v>
          </cell>
          <cell r="AH292">
            <v>23395</v>
          </cell>
          <cell r="AI292">
            <v>0</v>
          </cell>
          <cell r="AJ292">
            <v>0</v>
          </cell>
          <cell r="AK292">
            <v>0</v>
          </cell>
          <cell r="AL292">
            <v>3737912</v>
          </cell>
          <cell r="AM292">
            <v>3737912</v>
          </cell>
          <cell r="AN292">
            <v>0</v>
          </cell>
          <cell r="AO292">
            <v>340633</v>
          </cell>
          <cell r="AQ292">
            <v>0</v>
          </cell>
          <cell r="AS292">
            <v>29302</v>
          </cell>
          <cell r="AT292">
            <v>369935</v>
          </cell>
          <cell r="AU292">
            <v>0</v>
          </cell>
        </row>
        <row r="293">
          <cell r="A293">
            <v>281</v>
          </cell>
          <cell r="B293" t="str">
            <v>0133</v>
          </cell>
          <cell r="C293" t="str">
            <v>C-0133</v>
          </cell>
          <cell r="D293" t="str">
            <v>NGUYEÃN HUYØNH THANH</v>
          </cell>
          <cell r="E293" t="str">
            <v>BP. CAÉT</v>
          </cell>
          <cell r="F293" t="str">
            <v>CN</v>
          </cell>
          <cell r="G293" t="str">
            <v>01/02/2006</v>
          </cell>
          <cell r="H293">
            <v>3089625</v>
          </cell>
          <cell r="I293">
            <v>15</v>
          </cell>
          <cell r="J293">
            <v>120</v>
          </cell>
          <cell r="K293">
            <v>1963353</v>
          </cell>
          <cell r="N293">
            <v>1939315</v>
          </cell>
          <cell r="O293">
            <v>4</v>
          </cell>
          <cell r="P293">
            <v>475327</v>
          </cell>
          <cell r="Q293">
            <v>22</v>
          </cell>
          <cell r="R293">
            <v>152091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X293">
            <v>0</v>
          </cell>
          <cell r="Z293">
            <v>0</v>
          </cell>
          <cell r="AA293">
            <v>5</v>
          </cell>
          <cell r="AB293">
            <v>594159</v>
          </cell>
          <cell r="AC293">
            <v>14</v>
          </cell>
          <cell r="AD293">
            <v>300000</v>
          </cell>
          <cell r="AF293">
            <v>187500</v>
          </cell>
          <cell r="AG293">
            <v>125000</v>
          </cell>
          <cell r="AH293">
            <v>22281</v>
          </cell>
          <cell r="AI293">
            <v>0</v>
          </cell>
          <cell r="AJ293">
            <v>0</v>
          </cell>
          <cell r="AK293">
            <v>0</v>
          </cell>
          <cell r="AL293">
            <v>3795673</v>
          </cell>
          <cell r="AM293">
            <v>3795673</v>
          </cell>
          <cell r="AN293">
            <v>0</v>
          </cell>
          <cell r="AO293">
            <v>324411</v>
          </cell>
          <cell r="AQ293">
            <v>0</v>
          </cell>
          <cell r="AS293">
            <v>29900</v>
          </cell>
          <cell r="AT293">
            <v>354311</v>
          </cell>
          <cell r="AU293">
            <v>0</v>
          </cell>
        </row>
        <row r="294">
          <cell r="A294">
            <v>282</v>
          </cell>
          <cell r="B294" t="str">
            <v>0138</v>
          </cell>
          <cell r="C294" t="str">
            <v>C-0138</v>
          </cell>
          <cell r="D294" t="str">
            <v>NGUYEÃN NGOÏC SÖÔNG</v>
          </cell>
          <cell r="E294" t="str">
            <v>BP. CAÉT</v>
          </cell>
          <cell r="F294" t="str">
            <v>CN</v>
          </cell>
          <cell r="G294" t="str">
            <v>01/05/2006</v>
          </cell>
          <cell r="H294">
            <v>3089625</v>
          </cell>
          <cell r="I294">
            <v>15</v>
          </cell>
          <cell r="J294">
            <v>120</v>
          </cell>
          <cell r="K294">
            <v>2539963</v>
          </cell>
          <cell r="N294">
            <v>2515925</v>
          </cell>
          <cell r="O294">
            <v>4</v>
          </cell>
          <cell r="P294">
            <v>475327</v>
          </cell>
          <cell r="Q294">
            <v>5</v>
          </cell>
          <cell r="R294">
            <v>50799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X294">
            <v>0</v>
          </cell>
          <cell r="Z294">
            <v>0</v>
          </cell>
          <cell r="AA294">
            <v>5</v>
          </cell>
          <cell r="AB294">
            <v>594159</v>
          </cell>
          <cell r="AC294">
            <v>14</v>
          </cell>
          <cell r="AD294">
            <v>300000</v>
          </cell>
          <cell r="AF294">
            <v>187500</v>
          </cell>
          <cell r="AG294">
            <v>125000</v>
          </cell>
          <cell r="AH294">
            <v>22281</v>
          </cell>
          <cell r="AI294">
            <v>0</v>
          </cell>
          <cell r="AJ294">
            <v>0</v>
          </cell>
          <cell r="AK294">
            <v>0</v>
          </cell>
          <cell r="AL294">
            <v>4270991</v>
          </cell>
          <cell r="AM294">
            <v>4270991</v>
          </cell>
          <cell r="AN294">
            <v>0</v>
          </cell>
          <cell r="AO294">
            <v>324411</v>
          </cell>
          <cell r="AQ294">
            <v>0</v>
          </cell>
          <cell r="AS294">
            <v>29900</v>
          </cell>
          <cell r="AT294">
            <v>354311</v>
          </cell>
          <cell r="AU294">
            <v>0</v>
          </cell>
        </row>
        <row r="295">
          <cell r="A295">
            <v>283</v>
          </cell>
          <cell r="B295" t="str">
            <v>0139</v>
          </cell>
          <cell r="C295" t="str">
            <v>C-0139</v>
          </cell>
          <cell r="D295" t="str">
            <v>NGUYEÃN THÒ KIM OANH</v>
          </cell>
          <cell r="E295" t="str">
            <v>BP. CAÉT</v>
          </cell>
          <cell r="F295" t="str">
            <v>CN</v>
          </cell>
          <cell r="G295" t="str">
            <v>18/11/2014</v>
          </cell>
          <cell r="H295">
            <v>2696400</v>
          </cell>
          <cell r="I295">
            <v>15</v>
          </cell>
          <cell r="J295">
            <v>120</v>
          </cell>
          <cell r="K295">
            <v>1773497</v>
          </cell>
          <cell r="N295">
            <v>1772861</v>
          </cell>
          <cell r="O295">
            <v>4</v>
          </cell>
          <cell r="P295">
            <v>414831</v>
          </cell>
          <cell r="Q295">
            <v>6</v>
          </cell>
          <cell r="R295">
            <v>42226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X295">
            <v>0</v>
          </cell>
          <cell r="Z295">
            <v>0</v>
          </cell>
          <cell r="AA295">
            <v>5</v>
          </cell>
          <cell r="AB295">
            <v>518538</v>
          </cell>
          <cell r="AC295">
            <v>13</v>
          </cell>
          <cell r="AD295">
            <v>280000</v>
          </cell>
          <cell r="AF295">
            <v>0</v>
          </cell>
          <cell r="AG295">
            <v>125000</v>
          </cell>
          <cell r="AH295">
            <v>19445</v>
          </cell>
          <cell r="AI295">
            <v>0</v>
          </cell>
          <cell r="AJ295">
            <v>50000</v>
          </cell>
          <cell r="AK295">
            <v>0</v>
          </cell>
          <cell r="AL295">
            <v>3222901</v>
          </cell>
          <cell r="AM295">
            <v>3222901</v>
          </cell>
          <cell r="AN295">
            <v>0</v>
          </cell>
          <cell r="AO295">
            <v>324411</v>
          </cell>
          <cell r="AQ295">
            <v>0</v>
          </cell>
          <cell r="AS295">
            <v>26094</v>
          </cell>
          <cell r="AT295">
            <v>350505</v>
          </cell>
          <cell r="AU295">
            <v>0</v>
          </cell>
        </row>
        <row r="296">
          <cell r="A296">
            <v>284</v>
          </cell>
          <cell r="B296" t="str">
            <v>0140</v>
          </cell>
          <cell r="C296" t="str">
            <v>C-0140</v>
          </cell>
          <cell r="D296" t="str">
            <v>LEÂ KIM NGAÂN-GS</v>
          </cell>
          <cell r="E296" t="str">
            <v>BP. CAÉT</v>
          </cell>
          <cell r="F296" t="str">
            <v>CN</v>
          </cell>
          <cell r="G296" t="str">
            <v>16/05/2006</v>
          </cell>
          <cell r="H296">
            <v>3089625</v>
          </cell>
          <cell r="I296">
            <v>15</v>
          </cell>
          <cell r="J296">
            <v>120</v>
          </cell>
          <cell r="K296">
            <v>1801052</v>
          </cell>
          <cell r="N296">
            <v>1777014</v>
          </cell>
          <cell r="O296">
            <v>4</v>
          </cell>
          <cell r="P296">
            <v>475327</v>
          </cell>
          <cell r="Q296">
            <v>12</v>
          </cell>
          <cell r="R296">
            <v>81866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X296">
            <v>0</v>
          </cell>
          <cell r="Z296">
            <v>0</v>
          </cell>
          <cell r="AA296">
            <v>5</v>
          </cell>
          <cell r="AB296">
            <v>594159</v>
          </cell>
          <cell r="AC296">
            <v>13</v>
          </cell>
          <cell r="AD296">
            <v>280000</v>
          </cell>
          <cell r="AF296">
            <v>187500</v>
          </cell>
          <cell r="AG296">
            <v>125000</v>
          </cell>
          <cell r="AH296">
            <v>22281</v>
          </cell>
          <cell r="AI296">
            <v>0</v>
          </cell>
          <cell r="AJ296">
            <v>436203</v>
          </cell>
          <cell r="AK296">
            <v>0</v>
          </cell>
          <cell r="AL296">
            <v>3979350</v>
          </cell>
          <cell r="AM296">
            <v>3979350</v>
          </cell>
          <cell r="AN296">
            <v>0</v>
          </cell>
          <cell r="AO296">
            <v>324411</v>
          </cell>
          <cell r="AQ296">
            <v>0</v>
          </cell>
          <cell r="AS296">
            <v>29900</v>
          </cell>
          <cell r="AT296">
            <v>354311</v>
          </cell>
          <cell r="AU296">
            <v>0</v>
          </cell>
        </row>
        <row r="297">
          <cell r="A297">
            <v>285</v>
          </cell>
          <cell r="B297" t="str">
            <v>0145</v>
          </cell>
          <cell r="C297" t="str">
            <v>C-0145</v>
          </cell>
          <cell r="D297" t="str">
            <v>NGUYEÃN THAÙI HOØA</v>
          </cell>
          <cell r="E297" t="str">
            <v>BP. CAÉT</v>
          </cell>
          <cell r="F297" t="str">
            <v>CN</v>
          </cell>
          <cell r="G297" t="str">
            <v>01/08/2006</v>
          </cell>
          <cell r="H297">
            <v>3089625</v>
          </cell>
          <cell r="I297">
            <v>4</v>
          </cell>
          <cell r="J297">
            <v>32</v>
          </cell>
          <cell r="K297">
            <v>638634</v>
          </cell>
          <cell r="N297">
            <v>636070</v>
          </cell>
          <cell r="O297">
            <v>5</v>
          </cell>
          <cell r="P297">
            <v>594159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X297">
            <v>0</v>
          </cell>
          <cell r="Z297">
            <v>0</v>
          </cell>
          <cell r="AA297">
            <v>5</v>
          </cell>
          <cell r="AB297">
            <v>594159</v>
          </cell>
          <cell r="AD297">
            <v>0</v>
          </cell>
          <cell r="AF297">
            <v>0</v>
          </cell>
          <cell r="AG297">
            <v>33333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1857721</v>
          </cell>
          <cell r="AM297">
            <v>1857721</v>
          </cell>
          <cell r="AN297">
            <v>0</v>
          </cell>
          <cell r="AO297">
            <v>324411</v>
          </cell>
          <cell r="AQ297">
            <v>0</v>
          </cell>
          <cell r="AS297">
            <v>0</v>
          </cell>
          <cell r="AT297">
            <v>324411</v>
          </cell>
          <cell r="AU297">
            <v>0</v>
          </cell>
        </row>
        <row r="298">
          <cell r="A298">
            <v>286</v>
          </cell>
          <cell r="B298" t="str">
            <v>0146</v>
          </cell>
          <cell r="C298" t="str">
            <v>C-0146</v>
          </cell>
          <cell r="D298" t="str">
            <v>NGUYEÃN NGOÏC PHÖÔÏNG</v>
          </cell>
          <cell r="E298" t="str">
            <v>BP. CAÉT</v>
          </cell>
          <cell r="F298" t="str">
            <v>CN</v>
          </cell>
          <cell r="G298" t="str">
            <v>01/08/2006</v>
          </cell>
          <cell r="H298">
            <v>3089625</v>
          </cell>
          <cell r="I298">
            <v>15</v>
          </cell>
          <cell r="J298">
            <v>120</v>
          </cell>
          <cell r="K298">
            <v>1984161</v>
          </cell>
          <cell r="N298">
            <v>1960123</v>
          </cell>
          <cell r="O298">
            <v>4</v>
          </cell>
          <cell r="P298">
            <v>475327</v>
          </cell>
          <cell r="Q298">
            <v>22</v>
          </cell>
          <cell r="R298">
            <v>153703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X298">
            <v>0</v>
          </cell>
          <cell r="Z298">
            <v>0</v>
          </cell>
          <cell r="AA298">
            <v>5</v>
          </cell>
          <cell r="AB298">
            <v>594159</v>
          </cell>
          <cell r="AC298">
            <v>14</v>
          </cell>
          <cell r="AD298">
            <v>300000</v>
          </cell>
          <cell r="AF298">
            <v>187500</v>
          </cell>
          <cell r="AG298">
            <v>125000</v>
          </cell>
          <cell r="AH298">
            <v>22281</v>
          </cell>
          <cell r="AI298">
            <v>0</v>
          </cell>
          <cell r="AJ298">
            <v>0</v>
          </cell>
          <cell r="AK298">
            <v>0</v>
          </cell>
          <cell r="AL298">
            <v>3818093</v>
          </cell>
          <cell r="AM298">
            <v>3818093</v>
          </cell>
          <cell r="AN298">
            <v>0</v>
          </cell>
          <cell r="AO298">
            <v>324411</v>
          </cell>
          <cell r="AQ298">
            <v>0</v>
          </cell>
          <cell r="AS298">
            <v>29900</v>
          </cell>
          <cell r="AT298">
            <v>354311</v>
          </cell>
          <cell r="AU298">
            <v>0</v>
          </cell>
        </row>
        <row r="299">
          <cell r="A299">
            <v>287</v>
          </cell>
          <cell r="B299" t="str">
            <v>0151</v>
          </cell>
          <cell r="C299" t="str">
            <v>C-0151</v>
          </cell>
          <cell r="D299" t="str">
            <v>TRÖÔNG THÒ PHÖÔÏNG</v>
          </cell>
          <cell r="E299" t="str">
            <v>BP. CAÉT</v>
          </cell>
          <cell r="F299" t="str">
            <v>CN</v>
          </cell>
          <cell r="G299" t="str">
            <v>15/03/2007</v>
          </cell>
          <cell r="H299">
            <v>3089625</v>
          </cell>
          <cell r="I299">
            <v>15</v>
          </cell>
          <cell r="J299">
            <v>120</v>
          </cell>
          <cell r="K299">
            <v>1983964</v>
          </cell>
          <cell r="N299">
            <v>1959926</v>
          </cell>
          <cell r="O299">
            <v>4</v>
          </cell>
          <cell r="P299">
            <v>475327</v>
          </cell>
          <cell r="Q299">
            <v>22</v>
          </cell>
          <cell r="R299">
            <v>153687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X299">
            <v>0</v>
          </cell>
          <cell r="Z299">
            <v>0</v>
          </cell>
          <cell r="AA299">
            <v>5</v>
          </cell>
          <cell r="AB299">
            <v>594159</v>
          </cell>
          <cell r="AC299">
            <v>14</v>
          </cell>
          <cell r="AD299">
            <v>300000</v>
          </cell>
          <cell r="AF299">
            <v>187500</v>
          </cell>
          <cell r="AG299">
            <v>125000</v>
          </cell>
          <cell r="AH299">
            <v>22281</v>
          </cell>
          <cell r="AI299">
            <v>0</v>
          </cell>
          <cell r="AJ299">
            <v>0</v>
          </cell>
          <cell r="AK299">
            <v>0</v>
          </cell>
          <cell r="AL299">
            <v>3817880</v>
          </cell>
          <cell r="AM299">
            <v>3817880</v>
          </cell>
          <cell r="AN299">
            <v>0</v>
          </cell>
          <cell r="AO299">
            <v>324411</v>
          </cell>
          <cell r="AQ299">
            <v>0</v>
          </cell>
          <cell r="AS299">
            <v>29900</v>
          </cell>
          <cell r="AT299">
            <v>354311</v>
          </cell>
          <cell r="AU299">
            <v>0</v>
          </cell>
        </row>
        <row r="300">
          <cell r="A300">
            <v>288</v>
          </cell>
          <cell r="B300" t="str">
            <v>0158</v>
          </cell>
          <cell r="C300" t="str">
            <v>C-0158</v>
          </cell>
          <cell r="D300" t="str">
            <v>NGUYEÃN THÒ HOÀNG NGAÂN</v>
          </cell>
          <cell r="E300" t="str">
            <v>BP. CAÉT</v>
          </cell>
          <cell r="F300" t="str">
            <v>CN</v>
          </cell>
          <cell r="G300" t="str">
            <v>01/03/2006</v>
          </cell>
          <cell r="H300">
            <v>3089625</v>
          </cell>
          <cell r="I300">
            <v>14</v>
          </cell>
          <cell r="J300">
            <v>112</v>
          </cell>
          <cell r="K300">
            <v>1674542</v>
          </cell>
          <cell r="N300">
            <v>1652105</v>
          </cell>
          <cell r="O300">
            <v>4</v>
          </cell>
          <cell r="P300">
            <v>475327</v>
          </cell>
          <cell r="Q300">
            <v>6</v>
          </cell>
          <cell r="R300">
            <v>42573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X300">
            <v>0</v>
          </cell>
          <cell r="Z300">
            <v>0</v>
          </cell>
          <cell r="AA300">
            <v>5</v>
          </cell>
          <cell r="AB300">
            <v>594159</v>
          </cell>
          <cell r="AC300">
            <v>7</v>
          </cell>
          <cell r="AD300">
            <v>120000</v>
          </cell>
          <cell r="AF300">
            <v>175000</v>
          </cell>
          <cell r="AG300">
            <v>116667</v>
          </cell>
          <cell r="AH300">
            <v>22281</v>
          </cell>
          <cell r="AI300">
            <v>0</v>
          </cell>
          <cell r="AJ300">
            <v>0</v>
          </cell>
          <cell r="AK300">
            <v>0</v>
          </cell>
          <cell r="AL300">
            <v>3198112</v>
          </cell>
          <cell r="AM300">
            <v>3198112</v>
          </cell>
          <cell r="AN300">
            <v>0</v>
          </cell>
          <cell r="AO300">
            <v>324411</v>
          </cell>
          <cell r="AQ300">
            <v>0</v>
          </cell>
          <cell r="AS300">
            <v>27906</v>
          </cell>
          <cell r="AT300">
            <v>352317</v>
          </cell>
          <cell r="AU300">
            <v>0</v>
          </cell>
        </row>
        <row r="301">
          <cell r="A301">
            <v>289</v>
          </cell>
          <cell r="B301" t="str">
            <v>0210</v>
          </cell>
          <cell r="C301" t="str">
            <v>C-0210</v>
          </cell>
          <cell r="D301" t="str">
            <v>NGUYEÃN HOAØNG THUÛY TIEÂN</v>
          </cell>
          <cell r="E301" t="str">
            <v>BP. CAÉT</v>
          </cell>
          <cell r="F301" t="str">
            <v>CN</v>
          </cell>
          <cell r="G301" t="str">
            <v>05/12/2011</v>
          </cell>
          <cell r="H301">
            <v>3089625</v>
          </cell>
          <cell r="I301">
            <v>15</v>
          </cell>
          <cell r="J301">
            <v>120</v>
          </cell>
          <cell r="K301">
            <v>1792497</v>
          </cell>
          <cell r="N301">
            <v>1775670</v>
          </cell>
          <cell r="O301">
            <v>4</v>
          </cell>
          <cell r="P301">
            <v>475327</v>
          </cell>
          <cell r="Q301">
            <v>6</v>
          </cell>
          <cell r="R301">
            <v>42679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X301">
            <v>0</v>
          </cell>
          <cell r="Z301">
            <v>0</v>
          </cell>
          <cell r="AA301">
            <v>5</v>
          </cell>
          <cell r="AB301">
            <v>594159</v>
          </cell>
          <cell r="AC301">
            <v>14</v>
          </cell>
          <cell r="AD301">
            <v>300000</v>
          </cell>
          <cell r="AF301">
            <v>93750</v>
          </cell>
          <cell r="AG301">
            <v>125000</v>
          </cell>
          <cell r="AH301">
            <v>22281</v>
          </cell>
          <cell r="AI301">
            <v>0</v>
          </cell>
          <cell r="AJ301">
            <v>0</v>
          </cell>
          <cell r="AK301">
            <v>0</v>
          </cell>
          <cell r="AL301">
            <v>3428866</v>
          </cell>
          <cell r="AM301">
            <v>3428866</v>
          </cell>
          <cell r="AN301">
            <v>0</v>
          </cell>
          <cell r="AO301">
            <v>324411</v>
          </cell>
          <cell r="AQ301">
            <v>0</v>
          </cell>
          <cell r="AS301">
            <v>29900</v>
          </cell>
          <cell r="AT301">
            <v>354311</v>
          </cell>
          <cell r="AU301">
            <v>0</v>
          </cell>
        </row>
        <row r="302">
          <cell r="A302">
            <v>290</v>
          </cell>
          <cell r="B302" t="str">
            <v>0215</v>
          </cell>
          <cell r="C302" t="str">
            <v>C-0215</v>
          </cell>
          <cell r="D302" t="str">
            <v>HOÀ VAÊN THAÄT</v>
          </cell>
          <cell r="E302" t="str">
            <v>BP. CAÉT</v>
          </cell>
          <cell r="F302" t="str">
            <v>CN</v>
          </cell>
          <cell r="G302" t="str">
            <v>13/06/2011</v>
          </cell>
          <cell r="H302">
            <v>3089625</v>
          </cell>
          <cell r="I302">
            <v>14.5</v>
          </cell>
          <cell r="J302">
            <v>116</v>
          </cell>
          <cell r="K302">
            <v>2538816</v>
          </cell>
          <cell r="N302">
            <v>2522550</v>
          </cell>
          <cell r="O302">
            <v>4.5</v>
          </cell>
          <cell r="P302">
            <v>534743</v>
          </cell>
          <cell r="Q302">
            <v>8</v>
          </cell>
          <cell r="R302">
            <v>81897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X302">
            <v>0</v>
          </cell>
          <cell r="Z302">
            <v>0</v>
          </cell>
          <cell r="AA302">
            <v>5</v>
          </cell>
          <cell r="AB302">
            <v>594159</v>
          </cell>
          <cell r="AC302">
            <v>14</v>
          </cell>
          <cell r="AD302">
            <v>300000</v>
          </cell>
          <cell r="AF302">
            <v>90625</v>
          </cell>
          <cell r="AG302">
            <v>120833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4244807</v>
          </cell>
          <cell r="AM302">
            <v>4244807</v>
          </cell>
          <cell r="AN302">
            <v>0</v>
          </cell>
          <cell r="AO302">
            <v>324411</v>
          </cell>
          <cell r="AQ302">
            <v>0</v>
          </cell>
          <cell r="AS302">
            <v>28903</v>
          </cell>
          <cell r="AT302">
            <v>353314</v>
          </cell>
          <cell r="AU302">
            <v>0</v>
          </cell>
        </row>
        <row r="303">
          <cell r="A303">
            <v>291</v>
          </cell>
          <cell r="B303" t="str">
            <v>0219</v>
          </cell>
          <cell r="C303" t="str">
            <v>C-0219</v>
          </cell>
          <cell r="D303" t="str">
            <v>NGUYEÃN HUYØNH BAÛO TRANG</v>
          </cell>
          <cell r="E303" t="str">
            <v>BP. CAÉT</v>
          </cell>
          <cell r="F303" t="str">
            <v>CN</v>
          </cell>
          <cell r="G303" t="str">
            <v>02/06/2011</v>
          </cell>
          <cell r="H303">
            <v>3089625</v>
          </cell>
          <cell r="I303">
            <v>14</v>
          </cell>
          <cell r="J303">
            <v>112</v>
          </cell>
          <cell r="K303">
            <v>1663118</v>
          </cell>
          <cell r="N303">
            <v>1647938</v>
          </cell>
          <cell r="O303">
            <v>4</v>
          </cell>
          <cell r="P303">
            <v>475327</v>
          </cell>
          <cell r="Q303">
            <v>6</v>
          </cell>
          <cell r="R303">
            <v>42283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X303">
            <v>0</v>
          </cell>
          <cell r="Z303">
            <v>0</v>
          </cell>
          <cell r="AA303">
            <v>5</v>
          </cell>
          <cell r="AB303">
            <v>594159</v>
          </cell>
          <cell r="AC303">
            <v>7</v>
          </cell>
          <cell r="AD303">
            <v>120000</v>
          </cell>
          <cell r="AF303">
            <v>87500</v>
          </cell>
          <cell r="AG303">
            <v>116667</v>
          </cell>
          <cell r="AH303">
            <v>22281</v>
          </cell>
          <cell r="AI303">
            <v>0</v>
          </cell>
          <cell r="AJ303">
            <v>50000</v>
          </cell>
          <cell r="AK303">
            <v>0</v>
          </cell>
          <cell r="AL303">
            <v>3156155</v>
          </cell>
          <cell r="AM303">
            <v>3156155</v>
          </cell>
          <cell r="AN303">
            <v>0</v>
          </cell>
          <cell r="AO303">
            <v>324411</v>
          </cell>
          <cell r="AQ303">
            <v>0</v>
          </cell>
          <cell r="AS303">
            <v>27906</v>
          </cell>
          <cell r="AT303">
            <v>352317</v>
          </cell>
          <cell r="AU303">
            <v>0</v>
          </cell>
        </row>
        <row r="304">
          <cell r="A304">
            <v>292</v>
          </cell>
          <cell r="B304" t="str">
            <v>0232</v>
          </cell>
          <cell r="C304" t="str">
            <v>C-0232</v>
          </cell>
          <cell r="D304" t="str">
            <v>ÑAØO THÒ KIM THANH</v>
          </cell>
          <cell r="E304" t="str">
            <v>BP. CAÉT</v>
          </cell>
          <cell r="F304" t="str">
            <v>CN</v>
          </cell>
          <cell r="G304" t="str">
            <v>06/10/2011</v>
          </cell>
          <cell r="H304">
            <v>3089625</v>
          </cell>
          <cell r="I304">
            <v>15</v>
          </cell>
          <cell r="J304">
            <v>120</v>
          </cell>
          <cell r="K304">
            <v>1936314</v>
          </cell>
          <cell r="N304">
            <v>1919487</v>
          </cell>
          <cell r="O304">
            <v>4</v>
          </cell>
          <cell r="P304">
            <v>475327</v>
          </cell>
          <cell r="Q304">
            <v>22</v>
          </cell>
          <cell r="R304">
            <v>149996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X304">
            <v>0</v>
          </cell>
          <cell r="Z304">
            <v>0</v>
          </cell>
          <cell r="AA304">
            <v>5</v>
          </cell>
          <cell r="AB304">
            <v>594159</v>
          </cell>
          <cell r="AC304">
            <v>14</v>
          </cell>
          <cell r="AD304">
            <v>300000</v>
          </cell>
          <cell r="AF304">
            <v>93750</v>
          </cell>
          <cell r="AG304">
            <v>125000</v>
          </cell>
          <cell r="AH304">
            <v>22281</v>
          </cell>
          <cell r="AI304">
            <v>0</v>
          </cell>
          <cell r="AJ304">
            <v>0</v>
          </cell>
          <cell r="AK304">
            <v>0</v>
          </cell>
          <cell r="AL304">
            <v>3680000</v>
          </cell>
          <cell r="AM304">
            <v>3680000</v>
          </cell>
          <cell r="AN304">
            <v>0</v>
          </cell>
          <cell r="AO304">
            <v>324411</v>
          </cell>
          <cell r="AQ304">
            <v>0</v>
          </cell>
          <cell r="AS304">
            <v>29900</v>
          </cell>
          <cell r="AT304">
            <v>354311</v>
          </cell>
          <cell r="AU304">
            <v>0</v>
          </cell>
        </row>
        <row r="305">
          <cell r="A305">
            <v>293</v>
          </cell>
          <cell r="B305" t="str">
            <v>0287</v>
          </cell>
          <cell r="C305" t="str">
            <v>C-0287</v>
          </cell>
          <cell r="D305" t="str">
            <v>VOÕ MINH LÖÏC</v>
          </cell>
          <cell r="E305" t="str">
            <v>BP. CAÉT</v>
          </cell>
          <cell r="F305" t="str">
            <v>CN</v>
          </cell>
          <cell r="G305" t="str">
            <v>03/10/2012</v>
          </cell>
          <cell r="H305">
            <v>3089625</v>
          </cell>
          <cell r="I305">
            <v>14</v>
          </cell>
          <cell r="J305">
            <v>112</v>
          </cell>
          <cell r="K305">
            <v>2021477</v>
          </cell>
          <cell r="N305">
            <v>2008015</v>
          </cell>
          <cell r="O305">
            <v>5</v>
          </cell>
          <cell r="P305">
            <v>594159</v>
          </cell>
          <cell r="Q305">
            <v>5</v>
          </cell>
          <cell r="R305">
            <v>43194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X305">
            <v>0</v>
          </cell>
          <cell r="Z305">
            <v>0</v>
          </cell>
          <cell r="AA305">
            <v>5</v>
          </cell>
          <cell r="AB305">
            <v>594159</v>
          </cell>
          <cell r="AC305">
            <v>7</v>
          </cell>
          <cell r="AD305">
            <v>120000</v>
          </cell>
          <cell r="AF305">
            <v>58333</v>
          </cell>
          <cell r="AG305">
            <v>116667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3534527</v>
          </cell>
          <cell r="AM305">
            <v>3534527</v>
          </cell>
          <cell r="AN305">
            <v>0</v>
          </cell>
          <cell r="AO305">
            <v>324411</v>
          </cell>
          <cell r="AQ305">
            <v>0</v>
          </cell>
          <cell r="AS305">
            <v>27906</v>
          </cell>
          <cell r="AT305">
            <v>352317</v>
          </cell>
          <cell r="AU305">
            <v>0</v>
          </cell>
        </row>
        <row r="306">
          <cell r="A306">
            <v>294</v>
          </cell>
          <cell r="B306" t="str">
            <v>0359</v>
          </cell>
          <cell r="C306" t="str">
            <v>C-0359</v>
          </cell>
          <cell r="D306" t="str">
            <v>TRAÀN THÒ KIM THAÛO</v>
          </cell>
          <cell r="E306" t="str">
            <v>BP. CAÉT</v>
          </cell>
          <cell r="F306" t="str">
            <v>CN</v>
          </cell>
          <cell r="G306" t="str">
            <v>13/12/2013</v>
          </cell>
          <cell r="H306">
            <v>3089625</v>
          </cell>
          <cell r="I306">
            <v>12</v>
          </cell>
          <cell r="J306">
            <v>96</v>
          </cell>
          <cell r="K306">
            <v>1549782</v>
          </cell>
          <cell r="N306">
            <v>1494809</v>
          </cell>
          <cell r="O306">
            <v>4</v>
          </cell>
          <cell r="P306">
            <v>475327</v>
          </cell>
          <cell r="Q306">
            <v>21</v>
          </cell>
          <cell r="R306">
            <v>139083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X306">
            <v>0</v>
          </cell>
          <cell r="Z306">
            <v>0</v>
          </cell>
          <cell r="AA306">
            <v>5</v>
          </cell>
          <cell r="AB306">
            <v>594159</v>
          </cell>
          <cell r="AC306">
            <v>7</v>
          </cell>
          <cell r="AD306">
            <v>120000</v>
          </cell>
          <cell r="AF306">
            <v>25000</v>
          </cell>
          <cell r="AG306">
            <v>100000</v>
          </cell>
          <cell r="AH306">
            <v>22281</v>
          </cell>
          <cell r="AI306">
            <v>0</v>
          </cell>
          <cell r="AJ306">
            <v>0</v>
          </cell>
          <cell r="AK306">
            <v>0</v>
          </cell>
          <cell r="AL306">
            <v>2970659</v>
          </cell>
          <cell r="AM306">
            <v>2970659</v>
          </cell>
          <cell r="AN306">
            <v>0</v>
          </cell>
          <cell r="AO306">
            <v>324411</v>
          </cell>
          <cell r="AQ306">
            <v>0</v>
          </cell>
          <cell r="AS306">
            <v>23920</v>
          </cell>
          <cell r="AT306">
            <v>348331</v>
          </cell>
          <cell r="AU306">
            <v>0</v>
          </cell>
        </row>
        <row r="307">
          <cell r="A307">
            <v>295</v>
          </cell>
          <cell r="B307" t="str">
            <v>0494</v>
          </cell>
          <cell r="C307" t="str">
            <v>C-0494</v>
          </cell>
          <cell r="D307" t="str">
            <v>PHAÏM MINH PHÖÔÙC</v>
          </cell>
          <cell r="E307" t="str">
            <v>BP. CAÉT</v>
          </cell>
          <cell r="F307" t="str">
            <v>CN</v>
          </cell>
          <cell r="G307" t="str">
            <v>02/04/2014</v>
          </cell>
          <cell r="H307">
            <v>3089625</v>
          </cell>
          <cell r="I307">
            <v>14</v>
          </cell>
          <cell r="J307">
            <v>112</v>
          </cell>
          <cell r="K307">
            <v>2037952</v>
          </cell>
          <cell r="N307">
            <v>2028977</v>
          </cell>
          <cell r="O307">
            <v>4</v>
          </cell>
          <cell r="P307">
            <v>475327</v>
          </cell>
          <cell r="Q307">
            <v>6</v>
          </cell>
          <cell r="R307">
            <v>51812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X307">
            <v>0</v>
          </cell>
          <cell r="Z307">
            <v>0</v>
          </cell>
          <cell r="AA307">
            <v>5</v>
          </cell>
          <cell r="AB307">
            <v>594159</v>
          </cell>
          <cell r="AC307">
            <v>7</v>
          </cell>
          <cell r="AD307">
            <v>120000</v>
          </cell>
          <cell r="AF307">
            <v>0</v>
          </cell>
          <cell r="AG307">
            <v>116667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3386942</v>
          </cell>
          <cell r="AM307">
            <v>3386942</v>
          </cell>
          <cell r="AN307">
            <v>0</v>
          </cell>
          <cell r="AO307">
            <v>324411</v>
          </cell>
          <cell r="AQ307">
            <v>0</v>
          </cell>
          <cell r="AS307">
            <v>0</v>
          </cell>
          <cell r="AT307">
            <v>324411</v>
          </cell>
          <cell r="AU307">
            <v>0</v>
          </cell>
        </row>
        <row r="308">
          <cell r="A308">
            <v>296</v>
          </cell>
          <cell r="B308" t="str">
            <v>0560</v>
          </cell>
          <cell r="C308" t="str">
            <v>C-0560</v>
          </cell>
          <cell r="D308" t="str">
            <v>NGUYEÃN THÒ NHIEÀU</v>
          </cell>
          <cell r="E308" t="str">
            <v>BP. CAÉT</v>
          </cell>
          <cell r="F308" t="str">
            <v>CN</v>
          </cell>
          <cell r="G308" t="str">
            <v>12/05/2014</v>
          </cell>
          <cell r="H308">
            <v>3089625</v>
          </cell>
          <cell r="I308">
            <v>14.5</v>
          </cell>
          <cell r="J308">
            <v>116</v>
          </cell>
          <cell r="K308">
            <v>1936123</v>
          </cell>
          <cell r="N308">
            <v>1926828</v>
          </cell>
          <cell r="O308">
            <v>4.5</v>
          </cell>
          <cell r="P308">
            <v>534743</v>
          </cell>
          <cell r="Q308">
            <v>18</v>
          </cell>
          <cell r="R308">
            <v>130038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X308">
            <v>0</v>
          </cell>
          <cell r="Z308">
            <v>0</v>
          </cell>
          <cell r="AA308">
            <v>5</v>
          </cell>
          <cell r="AB308">
            <v>594159</v>
          </cell>
          <cell r="AC308">
            <v>14</v>
          </cell>
          <cell r="AD308">
            <v>300000</v>
          </cell>
          <cell r="AF308">
            <v>0</v>
          </cell>
          <cell r="AG308">
            <v>120833</v>
          </cell>
          <cell r="AH308">
            <v>22281</v>
          </cell>
          <cell r="AI308">
            <v>0</v>
          </cell>
          <cell r="AJ308">
            <v>0</v>
          </cell>
          <cell r="AK308">
            <v>0</v>
          </cell>
          <cell r="AL308">
            <v>3628882</v>
          </cell>
          <cell r="AM308">
            <v>3628882</v>
          </cell>
          <cell r="AN308">
            <v>0</v>
          </cell>
          <cell r="AO308">
            <v>324411</v>
          </cell>
          <cell r="AQ308">
            <v>0</v>
          </cell>
          <cell r="AS308">
            <v>0</v>
          </cell>
          <cell r="AT308">
            <v>324411</v>
          </cell>
          <cell r="AU308">
            <v>0</v>
          </cell>
        </row>
        <row r="309">
          <cell r="A309">
            <v>297</v>
          </cell>
          <cell r="B309" t="str">
            <v>0561</v>
          </cell>
          <cell r="C309" t="str">
            <v>C-0561</v>
          </cell>
          <cell r="D309" t="str">
            <v>HUYØNH NGOÏC TAÁN</v>
          </cell>
          <cell r="E309" t="str">
            <v>BP. CAÉT</v>
          </cell>
          <cell r="F309" t="str">
            <v>CN</v>
          </cell>
          <cell r="G309" t="str">
            <v>12/05/2014</v>
          </cell>
          <cell r="H309">
            <v>3089625</v>
          </cell>
          <cell r="I309">
            <v>11</v>
          </cell>
          <cell r="J309">
            <v>88</v>
          </cell>
          <cell r="K309">
            <v>1613714</v>
          </cell>
          <cell r="N309">
            <v>1606662</v>
          </cell>
          <cell r="O309">
            <v>4</v>
          </cell>
          <cell r="P309">
            <v>475327</v>
          </cell>
          <cell r="Q309">
            <v>5</v>
          </cell>
          <cell r="R309">
            <v>43379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X309">
            <v>0</v>
          </cell>
          <cell r="Z309">
            <v>0</v>
          </cell>
          <cell r="AA309">
            <v>5</v>
          </cell>
          <cell r="AB309">
            <v>594159</v>
          </cell>
          <cell r="AC309">
            <v>7</v>
          </cell>
          <cell r="AD309">
            <v>120000</v>
          </cell>
          <cell r="AF309">
            <v>0</v>
          </cell>
          <cell r="AG309">
            <v>91667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2931194</v>
          </cell>
          <cell r="AM309">
            <v>2931194</v>
          </cell>
          <cell r="AN309">
            <v>0</v>
          </cell>
          <cell r="AO309">
            <v>324411</v>
          </cell>
          <cell r="AQ309">
            <v>0</v>
          </cell>
          <cell r="AS309">
            <v>0</v>
          </cell>
          <cell r="AT309">
            <v>324411</v>
          </cell>
          <cell r="AU309">
            <v>0</v>
          </cell>
        </row>
        <row r="310">
          <cell r="A310">
            <v>298</v>
          </cell>
          <cell r="B310" t="str">
            <v>0613</v>
          </cell>
          <cell r="C310" t="str">
            <v>C-0613</v>
          </cell>
          <cell r="D310" t="str">
            <v>NGUYEÃN THANH LONG</v>
          </cell>
          <cell r="E310" t="str">
            <v>BP. CAÉT</v>
          </cell>
          <cell r="F310" t="str">
            <v>CN</v>
          </cell>
          <cell r="G310" t="str">
            <v>09/06/2014</v>
          </cell>
          <cell r="H310">
            <v>3089625</v>
          </cell>
          <cell r="I310">
            <v>12</v>
          </cell>
          <cell r="J310">
            <v>96</v>
          </cell>
          <cell r="K310">
            <v>1745525</v>
          </cell>
          <cell r="N310">
            <v>1737833</v>
          </cell>
          <cell r="O310">
            <v>4</v>
          </cell>
          <cell r="P310">
            <v>475327</v>
          </cell>
          <cell r="Q310">
            <v>5</v>
          </cell>
          <cell r="R310">
            <v>43206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X310">
            <v>0</v>
          </cell>
          <cell r="Z310">
            <v>0</v>
          </cell>
          <cell r="AA310">
            <v>5</v>
          </cell>
          <cell r="AB310">
            <v>594159</v>
          </cell>
          <cell r="AC310">
            <v>7</v>
          </cell>
          <cell r="AD310">
            <v>120000</v>
          </cell>
          <cell r="AF310">
            <v>0</v>
          </cell>
          <cell r="AG310">
            <v>100000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3070525</v>
          </cell>
          <cell r="AM310">
            <v>3070525</v>
          </cell>
          <cell r="AN310">
            <v>0</v>
          </cell>
          <cell r="AO310">
            <v>324411</v>
          </cell>
          <cell r="AQ310">
            <v>0</v>
          </cell>
          <cell r="AS310">
            <v>0</v>
          </cell>
          <cell r="AT310">
            <v>324411</v>
          </cell>
          <cell r="AU310">
            <v>0</v>
          </cell>
        </row>
        <row r="311">
          <cell r="A311">
            <v>299</v>
          </cell>
          <cell r="B311" t="str">
            <v>0620</v>
          </cell>
          <cell r="C311" t="str">
            <v>C-0620</v>
          </cell>
          <cell r="D311" t="str">
            <v>ÑAËNG NGOÏC DUY QUANG</v>
          </cell>
          <cell r="E311" t="str">
            <v>BP. CAÉT</v>
          </cell>
          <cell r="F311" t="str">
            <v>CN</v>
          </cell>
          <cell r="G311" t="str">
            <v>16/06/2014</v>
          </cell>
          <cell r="H311">
            <v>3089625</v>
          </cell>
          <cell r="I311">
            <v>14</v>
          </cell>
          <cell r="J311">
            <v>112</v>
          </cell>
          <cell r="K311">
            <v>2359074</v>
          </cell>
          <cell r="N311">
            <v>2350099</v>
          </cell>
          <cell r="O311">
            <v>4</v>
          </cell>
          <cell r="P311">
            <v>475327</v>
          </cell>
          <cell r="Q311">
            <v>5</v>
          </cell>
          <cell r="R311">
            <v>50408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X311">
            <v>0</v>
          </cell>
          <cell r="Z311">
            <v>0</v>
          </cell>
          <cell r="AA311">
            <v>5</v>
          </cell>
          <cell r="AB311">
            <v>594159</v>
          </cell>
          <cell r="AC311">
            <v>6</v>
          </cell>
          <cell r="AD311">
            <v>100000</v>
          </cell>
          <cell r="AF311">
            <v>0</v>
          </cell>
          <cell r="AG311">
            <v>116667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3686660</v>
          </cell>
          <cell r="AM311">
            <v>3686660</v>
          </cell>
          <cell r="AN311">
            <v>0</v>
          </cell>
          <cell r="AO311">
            <v>324411</v>
          </cell>
          <cell r="AQ311">
            <v>0</v>
          </cell>
          <cell r="AS311">
            <v>0</v>
          </cell>
          <cell r="AT311">
            <v>324411</v>
          </cell>
          <cell r="AU311">
            <v>0</v>
          </cell>
        </row>
        <row r="312">
          <cell r="A312">
            <v>300</v>
          </cell>
          <cell r="B312" t="str">
            <v>0652</v>
          </cell>
          <cell r="C312" t="str">
            <v>C-0652</v>
          </cell>
          <cell r="D312" t="str">
            <v>LAÂM QUOÁC TAØI</v>
          </cell>
          <cell r="E312" t="str">
            <v>BP. CAÉT</v>
          </cell>
          <cell r="F312" t="str">
            <v>CN</v>
          </cell>
          <cell r="G312" t="str">
            <v>26/06/2014</v>
          </cell>
          <cell r="H312">
            <v>3089625</v>
          </cell>
          <cell r="I312">
            <v>15</v>
          </cell>
          <cell r="J312">
            <v>120</v>
          </cell>
          <cell r="K312">
            <v>2179731</v>
          </cell>
          <cell r="N312">
            <v>2170116</v>
          </cell>
          <cell r="O312">
            <v>4</v>
          </cell>
          <cell r="P312">
            <v>475327</v>
          </cell>
          <cell r="Q312">
            <v>6</v>
          </cell>
          <cell r="R312">
            <v>51898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X312">
            <v>0</v>
          </cell>
          <cell r="Z312">
            <v>0</v>
          </cell>
          <cell r="AA312">
            <v>5</v>
          </cell>
          <cell r="AB312">
            <v>594159</v>
          </cell>
          <cell r="AC312">
            <v>13</v>
          </cell>
          <cell r="AD312">
            <v>280000</v>
          </cell>
          <cell r="AF312">
            <v>0</v>
          </cell>
          <cell r="AG312">
            <v>125000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3696500</v>
          </cell>
          <cell r="AM312">
            <v>3696500</v>
          </cell>
          <cell r="AN312">
            <v>0</v>
          </cell>
          <cell r="AO312">
            <v>324411</v>
          </cell>
          <cell r="AQ312">
            <v>0</v>
          </cell>
          <cell r="AS312">
            <v>0</v>
          </cell>
          <cell r="AT312">
            <v>324411</v>
          </cell>
          <cell r="AU312">
            <v>0</v>
          </cell>
        </row>
        <row r="313">
          <cell r="A313">
            <v>301</v>
          </cell>
          <cell r="B313" t="str">
            <v>0653</v>
          </cell>
          <cell r="C313" t="str">
            <v>C-0653</v>
          </cell>
          <cell r="D313" t="str">
            <v>LEÂ NGOÏC QUYEÂN CHI</v>
          </cell>
          <cell r="E313" t="str">
            <v>BP. CAÉT</v>
          </cell>
          <cell r="F313" t="str">
            <v>CN</v>
          </cell>
          <cell r="G313" t="str">
            <v>30/06/2014</v>
          </cell>
          <cell r="H313">
            <v>3089625</v>
          </cell>
          <cell r="I313">
            <v>15</v>
          </cell>
          <cell r="J313">
            <v>120</v>
          </cell>
          <cell r="K313">
            <v>1789380</v>
          </cell>
          <cell r="N313">
            <v>1779765</v>
          </cell>
          <cell r="O313">
            <v>4</v>
          </cell>
          <cell r="P313">
            <v>475327</v>
          </cell>
          <cell r="Q313">
            <v>6</v>
          </cell>
          <cell r="R313">
            <v>42604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X313">
            <v>0</v>
          </cell>
          <cell r="Z313">
            <v>0</v>
          </cell>
          <cell r="AA313">
            <v>5</v>
          </cell>
          <cell r="AB313">
            <v>594159</v>
          </cell>
          <cell r="AC313">
            <v>14</v>
          </cell>
          <cell r="AD313">
            <v>300000</v>
          </cell>
          <cell r="AF313">
            <v>0</v>
          </cell>
          <cell r="AG313">
            <v>125000</v>
          </cell>
          <cell r="AH313">
            <v>22281</v>
          </cell>
          <cell r="AI313">
            <v>0</v>
          </cell>
          <cell r="AJ313">
            <v>50000</v>
          </cell>
          <cell r="AK313">
            <v>0</v>
          </cell>
          <cell r="AL313">
            <v>3389136</v>
          </cell>
          <cell r="AM313">
            <v>3389136</v>
          </cell>
          <cell r="AN313">
            <v>0</v>
          </cell>
          <cell r="AO313">
            <v>324411</v>
          </cell>
          <cell r="AQ313">
            <v>0</v>
          </cell>
          <cell r="AS313">
            <v>0</v>
          </cell>
          <cell r="AT313">
            <v>324411</v>
          </cell>
          <cell r="AU313">
            <v>0</v>
          </cell>
        </row>
        <row r="314">
          <cell r="A314">
            <v>302</v>
          </cell>
          <cell r="B314" t="str">
            <v>0700</v>
          </cell>
          <cell r="C314" t="str">
            <v>C-0700</v>
          </cell>
          <cell r="D314" t="str">
            <v>TRAÀN TAÁN PHAÙT</v>
          </cell>
          <cell r="E314" t="str">
            <v>BP. CAÉT</v>
          </cell>
          <cell r="F314" t="str">
            <v>CN</v>
          </cell>
          <cell r="G314" t="str">
            <v>31/07/2014</v>
          </cell>
          <cell r="H314">
            <v>3089625</v>
          </cell>
          <cell r="I314">
            <v>15</v>
          </cell>
          <cell r="J314">
            <v>120</v>
          </cell>
          <cell r="K314">
            <v>2180772</v>
          </cell>
          <cell r="N314">
            <v>2171157</v>
          </cell>
          <cell r="O314">
            <v>4</v>
          </cell>
          <cell r="P314">
            <v>475327</v>
          </cell>
          <cell r="Q314">
            <v>6</v>
          </cell>
          <cell r="R314">
            <v>51923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X314">
            <v>0</v>
          </cell>
          <cell r="Z314">
            <v>0</v>
          </cell>
          <cell r="AA314">
            <v>5</v>
          </cell>
          <cell r="AB314">
            <v>594159</v>
          </cell>
          <cell r="AC314">
            <v>14</v>
          </cell>
          <cell r="AD314">
            <v>300000</v>
          </cell>
          <cell r="AF314">
            <v>0</v>
          </cell>
          <cell r="AG314">
            <v>125000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3717566</v>
          </cell>
          <cell r="AM314">
            <v>3717566</v>
          </cell>
          <cell r="AN314">
            <v>0</v>
          </cell>
          <cell r="AO314">
            <v>324411</v>
          </cell>
          <cell r="AQ314">
            <v>0</v>
          </cell>
          <cell r="AS314">
            <v>0</v>
          </cell>
          <cell r="AT314">
            <v>324411</v>
          </cell>
          <cell r="AU314">
            <v>0</v>
          </cell>
        </row>
        <row r="315">
          <cell r="A315">
            <v>303</v>
          </cell>
          <cell r="B315" t="str">
            <v>0761</v>
          </cell>
          <cell r="C315" t="str">
            <v>C-0761</v>
          </cell>
          <cell r="D315" t="str">
            <v>TRAÀN QUANG THÒNH</v>
          </cell>
          <cell r="E315" t="str">
            <v>BP. CAÉT</v>
          </cell>
          <cell r="F315" t="str">
            <v>CN</v>
          </cell>
          <cell r="G315" t="str">
            <v>18/09/2014</v>
          </cell>
          <cell r="H315">
            <v>3089625</v>
          </cell>
          <cell r="I315">
            <v>15</v>
          </cell>
          <cell r="J315">
            <v>120</v>
          </cell>
          <cell r="K315">
            <v>2180774</v>
          </cell>
          <cell r="N315">
            <v>2171159</v>
          </cell>
          <cell r="O315">
            <v>4</v>
          </cell>
          <cell r="P315">
            <v>475327</v>
          </cell>
          <cell r="Q315">
            <v>6</v>
          </cell>
          <cell r="R315">
            <v>51923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X315">
            <v>0</v>
          </cell>
          <cell r="Z315">
            <v>0</v>
          </cell>
          <cell r="AA315">
            <v>5</v>
          </cell>
          <cell r="AB315">
            <v>594159</v>
          </cell>
          <cell r="AC315">
            <v>14</v>
          </cell>
          <cell r="AD315">
            <v>300000</v>
          </cell>
          <cell r="AF315">
            <v>0</v>
          </cell>
          <cell r="AG315">
            <v>125000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3717568</v>
          </cell>
          <cell r="AM315">
            <v>3717568</v>
          </cell>
          <cell r="AN315">
            <v>0</v>
          </cell>
          <cell r="AO315">
            <v>324411</v>
          </cell>
          <cell r="AQ315">
            <v>0</v>
          </cell>
          <cell r="AS315">
            <v>0</v>
          </cell>
          <cell r="AT315">
            <v>324411</v>
          </cell>
          <cell r="AU315">
            <v>0</v>
          </cell>
        </row>
        <row r="316">
          <cell r="A316">
            <v>304</v>
          </cell>
          <cell r="B316" t="str">
            <v>0808</v>
          </cell>
          <cell r="C316" t="str">
            <v>C-0808</v>
          </cell>
          <cell r="D316" t="str">
            <v>ÑINH MINH TUØNG</v>
          </cell>
          <cell r="E316" t="str">
            <v>BP. CAÉT</v>
          </cell>
          <cell r="F316" t="str">
            <v>CN</v>
          </cell>
          <cell r="G316" t="str">
            <v>15/11/2014</v>
          </cell>
          <cell r="H316">
            <v>3089625</v>
          </cell>
          <cell r="I316">
            <v>14</v>
          </cell>
          <cell r="J316">
            <v>112</v>
          </cell>
          <cell r="K316">
            <v>2359305</v>
          </cell>
          <cell r="N316">
            <v>2350330</v>
          </cell>
          <cell r="O316">
            <v>4</v>
          </cell>
          <cell r="P316">
            <v>475327</v>
          </cell>
          <cell r="Q316">
            <v>5</v>
          </cell>
          <cell r="R316">
            <v>50413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X316">
            <v>0</v>
          </cell>
          <cell r="Z316">
            <v>0</v>
          </cell>
          <cell r="AA316">
            <v>5</v>
          </cell>
          <cell r="AB316">
            <v>594159</v>
          </cell>
          <cell r="AC316">
            <v>7</v>
          </cell>
          <cell r="AD316">
            <v>120000</v>
          </cell>
          <cell r="AF316">
            <v>0</v>
          </cell>
          <cell r="AG316">
            <v>116667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3706896</v>
          </cell>
          <cell r="AM316">
            <v>3706896</v>
          </cell>
          <cell r="AN316">
            <v>0</v>
          </cell>
          <cell r="AO316">
            <v>324411</v>
          </cell>
          <cell r="AQ316">
            <v>0</v>
          </cell>
          <cell r="AS316">
            <v>0</v>
          </cell>
          <cell r="AT316">
            <v>324411</v>
          </cell>
          <cell r="AU316">
            <v>0</v>
          </cell>
        </row>
        <row r="317">
          <cell r="A317">
            <v>305</v>
          </cell>
          <cell r="B317" t="str">
            <v>0809</v>
          </cell>
          <cell r="C317" t="str">
            <v>C-0809</v>
          </cell>
          <cell r="D317" t="str">
            <v>LEÂ VAÊN NHANH</v>
          </cell>
          <cell r="E317" t="str">
            <v>BP. CAÉT</v>
          </cell>
          <cell r="F317" t="str">
            <v>CN</v>
          </cell>
          <cell r="G317" t="str">
            <v>15/11/2014</v>
          </cell>
          <cell r="H317">
            <v>3089625</v>
          </cell>
          <cell r="I317">
            <v>13</v>
          </cell>
          <cell r="J317">
            <v>104</v>
          </cell>
          <cell r="K317">
            <v>2202079</v>
          </cell>
          <cell r="N317">
            <v>2193746</v>
          </cell>
          <cell r="O317">
            <v>4</v>
          </cell>
          <cell r="P317">
            <v>475327</v>
          </cell>
          <cell r="Q317">
            <v>5</v>
          </cell>
          <cell r="R317">
            <v>50506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X317">
            <v>0</v>
          </cell>
          <cell r="Z317">
            <v>0</v>
          </cell>
          <cell r="AA317">
            <v>5</v>
          </cell>
          <cell r="AB317">
            <v>594159</v>
          </cell>
          <cell r="AC317">
            <v>7</v>
          </cell>
          <cell r="AD317">
            <v>120000</v>
          </cell>
          <cell r="AF317">
            <v>0</v>
          </cell>
          <cell r="AG317">
            <v>108333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3542071</v>
          </cell>
          <cell r="AM317">
            <v>3542071</v>
          </cell>
          <cell r="AN317">
            <v>0</v>
          </cell>
          <cell r="AO317">
            <v>324411</v>
          </cell>
          <cell r="AQ317">
            <v>0</v>
          </cell>
          <cell r="AS317">
            <v>0</v>
          </cell>
          <cell r="AT317">
            <v>324411</v>
          </cell>
          <cell r="AU317">
            <v>0</v>
          </cell>
        </row>
        <row r="318">
          <cell r="A318">
            <v>306</v>
          </cell>
          <cell r="B318" t="str">
            <v>0824</v>
          </cell>
          <cell r="C318" t="str">
            <v>C-0824</v>
          </cell>
          <cell r="D318" t="str">
            <v>TRAÀN COÂNG THUAÄN</v>
          </cell>
          <cell r="E318" t="str">
            <v>BP. CAÉT</v>
          </cell>
          <cell r="F318" t="str">
            <v>CN</v>
          </cell>
          <cell r="G318" t="str">
            <v>29/11/2014</v>
          </cell>
          <cell r="H318">
            <v>3089625</v>
          </cell>
          <cell r="I318">
            <v>14</v>
          </cell>
          <cell r="J318">
            <v>112</v>
          </cell>
          <cell r="K318">
            <v>2037743</v>
          </cell>
          <cell r="N318">
            <v>2028768</v>
          </cell>
          <cell r="O318">
            <v>4</v>
          </cell>
          <cell r="P318">
            <v>475327</v>
          </cell>
          <cell r="Q318">
            <v>6</v>
          </cell>
          <cell r="R318">
            <v>51807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X318">
            <v>0</v>
          </cell>
          <cell r="Z318">
            <v>0</v>
          </cell>
          <cell r="AA318">
            <v>5</v>
          </cell>
          <cell r="AB318">
            <v>594159</v>
          </cell>
          <cell r="AC318">
            <v>7</v>
          </cell>
          <cell r="AD318">
            <v>120000</v>
          </cell>
          <cell r="AF318">
            <v>0</v>
          </cell>
          <cell r="AG318">
            <v>116667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3386728</v>
          </cell>
          <cell r="AM318">
            <v>3386728</v>
          </cell>
          <cell r="AN318">
            <v>0</v>
          </cell>
          <cell r="AO318">
            <v>324411</v>
          </cell>
          <cell r="AQ318">
            <v>0</v>
          </cell>
          <cell r="AS318">
            <v>0</v>
          </cell>
          <cell r="AT318">
            <v>324411</v>
          </cell>
          <cell r="AU318">
            <v>0</v>
          </cell>
        </row>
        <row r="319">
          <cell r="A319">
            <v>307</v>
          </cell>
          <cell r="B319" t="str">
            <v>0836</v>
          </cell>
          <cell r="C319" t="str">
            <v>C-0836</v>
          </cell>
          <cell r="D319" t="str">
            <v>PHUØNG THÒ AÙNH TUYEÁT</v>
          </cell>
          <cell r="E319" t="str">
            <v>BP. CAÉT</v>
          </cell>
          <cell r="F319" t="str">
            <v>CN</v>
          </cell>
          <cell r="G319" t="str">
            <v>14/01/2015</v>
          </cell>
          <cell r="H319">
            <v>3089625</v>
          </cell>
          <cell r="I319">
            <v>15</v>
          </cell>
          <cell r="J319">
            <v>120</v>
          </cell>
          <cell r="K319">
            <v>1876067</v>
          </cell>
          <cell r="N319">
            <v>1866452</v>
          </cell>
          <cell r="O319">
            <v>4</v>
          </cell>
          <cell r="P319">
            <v>475327</v>
          </cell>
          <cell r="Q319">
            <v>6</v>
          </cell>
          <cell r="R319">
            <v>44668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X319">
            <v>0</v>
          </cell>
          <cell r="Z319">
            <v>0</v>
          </cell>
          <cell r="AA319">
            <v>5</v>
          </cell>
          <cell r="AB319">
            <v>594159</v>
          </cell>
          <cell r="AC319">
            <v>14</v>
          </cell>
          <cell r="AD319">
            <v>300000</v>
          </cell>
          <cell r="AF319">
            <v>0</v>
          </cell>
          <cell r="AG319">
            <v>125000</v>
          </cell>
          <cell r="AH319">
            <v>22281</v>
          </cell>
          <cell r="AI319">
            <v>0</v>
          </cell>
          <cell r="AJ319">
            <v>0</v>
          </cell>
          <cell r="AK319">
            <v>0</v>
          </cell>
          <cell r="AL319">
            <v>3427887</v>
          </cell>
          <cell r="AM319">
            <v>3427887</v>
          </cell>
          <cell r="AN319">
            <v>0</v>
          </cell>
          <cell r="AO319">
            <v>0</v>
          </cell>
          <cell r="AQ319">
            <v>0</v>
          </cell>
          <cell r="AS319">
            <v>0</v>
          </cell>
          <cell r="AT319">
            <v>0</v>
          </cell>
          <cell r="AU319">
            <v>0</v>
          </cell>
        </row>
        <row r="320">
          <cell r="A320">
            <v>308</v>
          </cell>
          <cell r="B320" t="str">
            <v>0144</v>
          </cell>
          <cell r="C320" t="str">
            <v>QC-0144</v>
          </cell>
          <cell r="D320" t="str">
            <v>NGUYEÃN THÒ XUAÂN MÔÙI</v>
          </cell>
          <cell r="E320" t="str">
            <v>BP. CAÉT</v>
          </cell>
          <cell r="F320" t="str">
            <v>CN</v>
          </cell>
          <cell r="G320" t="str">
            <v>01/08/2006</v>
          </cell>
          <cell r="H320">
            <v>3089625</v>
          </cell>
          <cell r="I320">
            <v>15</v>
          </cell>
          <cell r="J320">
            <v>120</v>
          </cell>
          <cell r="K320">
            <v>1866915</v>
          </cell>
          <cell r="N320">
            <v>1842877</v>
          </cell>
          <cell r="O320">
            <v>4</v>
          </cell>
          <cell r="P320">
            <v>475327</v>
          </cell>
          <cell r="Q320">
            <v>6</v>
          </cell>
          <cell r="R320">
            <v>44450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X320">
            <v>0</v>
          </cell>
          <cell r="Z320">
            <v>0</v>
          </cell>
          <cell r="AA320">
            <v>5</v>
          </cell>
          <cell r="AB320">
            <v>594159</v>
          </cell>
          <cell r="AC320">
            <v>14</v>
          </cell>
          <cell r="AD320">
            <v>300000</v>
          </cell>
          <cell r="AF320">
            <v>187500</v>
          </cell>
          <cell r="AG320">
            <v>125000</v>
          </cell>
          <cell r="AH320">
            <v>22281</v>
          </cell>
          <cell r="AI320">
            <v>0</v>
          </cell>
          <cell r="AJ320">
            <v>50000</v>
          </cell>
          <cell r="AK320">
            <v>0</v>
          </cell>
          <cell r="AL320">
            <v>3641594</v>
          </cell>
          <cell r="AM320">
            <v>3641594</v>
          </cell>
          <cell r="AN320">
            <v>0</v>
          </cell>
          <cell r="AO320">
            <v>324411</v>
          </cell>
          <cell r="AQ320">
            <v>0</v>
          </cell>
          <cell r="AS320">
            <v>29900</v>
          </cell>
          <cell r="AT320">
            <v>354311</v>
          </cell>
          <cell r="AU320">
            <v>0</v>
          </cell>
        </row>
        <row r="321">
          <cell r="A321">
            <v>309</v>
          </cell>
          <cell r="B321" t="str">
            <v>0510</v>
          </cell>
          <cell r="C321" t="str">
            <v>QC-0510</v>
          </cell>
          <cell r="D321" t="str">
            <v>NGUYEÃN THÒ THUÙY OANH</v>
          </cell>
          <cell r="E321" t="str">
            <v>BP. CAÉT</v>
          </cell>
          <cell r="F321" t="str">
            <v>CN</v>
          </cell>
          <cell r="G321" t="str">
            <v>07/04/2014</v>
          </cell>
          <cell r="H321">
            <v>3089625</v>
          </cell>
          <cell r="I321">
            <v>15</v>
          </cell>
          <cell r="J321">
            <v>120</v>
          </cell>
          <cell r="K321">
            <v>1875573</v>
          </cell>
          <cell r="N321">
            <v>1865958</v>
          </cell>
          <cell r="O321">
            <v>4</v>
          </cell>
          <cell r="P321">
            <v>475327</v>
          </cell>
          <cell r="Q321">
            <v>6</v>
          </cell>
          <cell r="R321">
            <v>44657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X321">
            <v>0</v>
          </cell>
          <cell r="Z321">
            <v>0</v>
          </cell>
          <cell r="AA321">
            <v>5</v>
          </cell>
          <cell r="AB321">
            <v>594159</v>
          </cell>
          <cell r="AC321">
            <v>14</v>
          </cell>
          <cell r="AD321">
            <v>300000</v>
          </cell>
          <cell r="AF321">
            <v>0</v>
          </cell>
          <cell r="AG321">
            <v>125000</v>
          </cell>
          <cell r="AH321">
            <v>22281</v>
          </cell>
          <cell r="AI321">
            <v>0</v>
          </cell>
          <cell r="AJ321">
            <v>50000</v>
          </cell>
          <cell r="AK321">
            <v>0</v>
          </cell>
          <cell r="AL321">
            <v>3477382</v>
          </cell>
          <cell r="AM321">
            <v>3477382</v>
          </cell>
          <cell r="AN321">
            <v>0</v>
          </cell>
          <cell r="AO321">
            <v>324411</v>
          </cell>
          <cell r="AQ321">
            <v>0</v>
          </cell>
          <cell r="AS321">
            <v>0</v>
          </cell>
          <cell r="AT321">
            <v>324411</v>
          </cell>
          <cell r="AU321">
            <v>0</v>
          </cell>
        </row>
        <row r="322">
          <cell r="A322">
            <v>310</v>
          </cell>
          <cell r="B322" t="str">
            <v>0624</v>
          </cell>
          <cell r="C322" t="str">
            <v>QC-0624</v>
          </cell>
          <cell r="D322" t="str">
            <v>NGUYEÃN VAÊN HIEÁU</v>
          </cell>
          <cell r="E322" t="str">
            <v>BP. CAÉT</v>
          </cell>
          <cell r="F322" t="str">
            <v>CN</v>
          </cell>
          <cell r="G322" t="str">
            <v>16/06/2014</v>
          </cell>
          <cell r="H322">
            <v>3089625</v>
          </cell>
          <cell r="I322">
            <v>14.5</v>
          </cell>
          <cell r="J322">
            <v>116</v>
          </cell>
          <cell r="K322">
            <v>1816441</v>
          </cell>
          <cell r="N322">
            <v>1807146</v>
          </cell>
          <cell r="O322">
            <v>4.5</v>
          </cell>
          <cell r="P322">
            <v>534743</v>
          </cell>
          <cell r="Q322">
            <v>6</v>
          </cell>
          <cell r="R322">
            <v>44667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X322">
            <v>0</v>
          </cell>
          <cell r="Z322">
            <v>0</v>
          </cell>
          <cell r="AA322">
            <v>5</v>
          </cell>
          <cell r="AB322">
            <v>594159</v>
          </cell>
          <cell r="AC322">
            <v>14</v>
          </cell>
          <cell r="AD322">
            <v>300000</v>
          </cell>
          <cell r="AF322">
            <v>0</v>
          </cell>
          <cell r="AG322">
            <v>120833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3401548</v>
          </cell>
          <cell r="AM322">
            <v>3401548</v>
          </cell>
          <cell r="AN322">
            <v>0</v>
          </cell>
          <cell r="AO322">
            <v>324411</v>
          </cell>
          <cell r="AQ322">
            <v>0</v>
          </cell>
          <cell r="AS322">
            <v>0</v>
          </cell>
          <cell r="AT322">
            <v>324411</v>
          </cell>
          <cell r="AU322">
            <v>0</v>
          </cell>
        </row>
        <row r="323">
          <cell r="A323">
            <v>311</v>
          </cell>
          <cell r="B323" t="str">
            <v>0677</v>
          </cell>
          <cell r="C323" t="str">
            <v>QC-0677</v>
          </cell>
          <cell r="D323" t="str">
            <v>NGUYEÃN THÒ XUAÂN TRUÙC</v>
          </cell>
          <cell r="E323" t="str">
            <v>BP. CAÉT</v>
          </cell>
          <cell r="F323" t="str">
            <v>CN</v>
          </cell>
          <cell r="G323" t="str">
            <v>11/07/2014</v>
          </cell>
          <cell r="H323">
            <v>3419625</v>
          </cell>
          <cell r="I323">
            <v>14.5</v>
          </cell>
          <cell r="J323">
            <v>116</v>
          </cell>
          <cell r="K323">
            <v>2458505</v>
          </cell>
          <cell r="N323">
            <v>2449210</v>
          </cell>
          <cell r="O323">
            <v>4.5</v>
          </cell>
          <cell r="P323">
            <v>591858</v>
          </cell>
          <cell r="Q323">
            <v>5</v>
          </cell>
          <cell r="R323">
            <v>50796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X323">
            <v>0</v>
          </cell>
          <cell r="Z323">
            <v>0</v>
          </cell>
          <cell r="AA323">
            <v>5</v>
          </cell>
          <cell r="AB323">
            <v>657620</v>
          </cell>
          <cell r="AC323">
            <v>14</v>
          </cell>
          <cell r="AD323">
            <v>300000</v>
          </cell>
          <cell r="AF323">
            <v>0</v>
          </cell>
          <cell r="AG323">
            <v>120833</v>
          </cell>
          <cell r="AH323">
            <v>24661</v>
          </cell>
          <cell r="AI323">
            <v>0</v>
          </cell>
          <cell r="AJ323">
            <v>0</v>
          </cell>
          <cell r="AK323">
            <v>0</v>
          </cell>
          <cell r="AL323">
            <v>4194978</v>
          </cell>
          <cell r="AM323">
            <v>4194978</v>
          </cell>
          <cell r="AN323">
            <v>0</v>
          </cell>
          <cell r="AO323">
            <v>359061</v>
          </cell>
          <cell r="AQ323">
            <v>0</v>
          </cell>
          <cell r="AS323">
            <v>0</v>
          </cell>
          <cell r="AT323">
            <v>359061</v>
          </cell>
          <cell r="AU323">
            <v>0</v>
          </cell>
        </row>
        <row r="324">
          <cell r="A324">
            <v>312</v>
          </cell>
          <cell r="B324" t="str">
            <v>0008</v>
          </cell>
          <cell r="C324" t="str">
            <v>P-0008</v>
          </cell>
          <cell r="D324" t="str">
            <v>NGUYEÃN THÒ MINH THOA</v>
          </cell>
          <cell r="E324" t="str">
            <v>B. Ñ GOÙI</v>
          </cell>
          <cell r="F324" t="str">
            <v>CN</v>
          </cell>
          <cell r="G324" t="str">
            <v>01/05/1988</v>
          </cell>
          <cell r="H324">
            <v>4793525</v>
          </cell>
          <cell r="I324">
            <v>16</v>
          </cell>
          <cell r="J324">
            <v>128</v>
          </cell>
          <cell r="K324">
            <v>2910001</v>
          </cell>
          <cell r="N324">
            <v>2884360</v>
          </cell>
          <cell r="O324">
            <v>3</v>
          </cell>
          <cell r="P324">
            <v>553099</v>
          </cell>
          <cell r="Q324">
            <v>20.5</v>
          </cell>
          <cell r="R324">
            <v>200859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X324">
            <v>0</v>
          </cell>
          <cell r="Z324">
            <v>0</v>
          </cell>
          <cell r="AA324">
            <v>5</v>
          </cell>
          <cell r="AB324">
            <v>921832</v>
          </cell>
          <cell r="AC324">
            <v>14</v>
          </cell>
          <cell r="AD324">
            <v>300000</v>
          </cell>
          <cell r="AF324">
            <v>200000</v>
          </cell>
          <cell r="AG324">
            <v>133333</v>
          </cell>
          <cell r="AH324">
            <v>34569</v>
          </cell>
          <cell r="AI324">
            <v>0</v>
          </cell>
          <cell r="AJ324">
            <v>0</v>
          </cell>
          <cell r="AK324">
            <v>0</v>
          </cell>
          <cell r="AL324">
            <v>5228052</v>
          </cell>
          <cell r="AM324">
            <v>5228052</v>
          </cell>
          <cell r="AN324">
            <v>0</v>
          </cell>
          <cell r="AO324">
            <v>503320</v>
          </cell>
          <cell r="AS324">
            <v>49482</v>
          </cell>
          <cell r="AT324">
            <v>552802</v>
          </cell>
          <cell r="AU324">
            <v>0</v>
          </cell>
        </row>
        <row r="325">
          <cell r="A325">
            <v>313</v>
          </cell>
          <cell r="B325" t="str">
            <v>0040</v>
          </cell>
          <cell r="C325" t="str">
            <v>P-0040</v>
          </cell>
          <cell r="D325" t="str">
            <v>NGUYEÃN THANH LONG</v>
          </cell>
          <cell r="E325" t="str">
            <v>B. Ñ GOÙI</v>
          </cell>
          <cell r="F325" t="str">
            <v>CN</v>
          </cell>
          <cell r="G325" t="str">
            <v>01/01/1992</v>
          </cell>
          <cell r="H325">
            <v>5033225</v>
          </cell>
          <cell r="I325">
            <v>15</v>
          </cell>
          <cell r="J325">
            <v>120</v>
          </cell>
          <cell r="K325">
            <v>2655835</v>
          </cell>
          <cell r="N325">
            <v>2631797</v>
          </cell>
          <cell r="O325">
            <v>4</v>
          </cell>
          <cell r="P325">
            <v>774342</v>
          </cell>
          <cell r="Q325">
            <v>20</v>
          </cell>
          <cell r="R325">
            <v>189703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X325">
            <v>0</v>
          </cell>
          <cell r="Z325">
            <v>0</v>
          </cell>
          <cell r="AA325">
            <v>5</v>
          </cell>
          <cell r="AB325">
            <v>967928</v>
          </cell>
          <cell r="AC325">
            <v>14</v>
          </cell>
          <cell r="AD325">
            <v>300000</v>
          </cell>
          <cell r="AF325">
            <v>187500</v>
          </cell>
          <cell r="AG325">
            <v>125000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5176270</v>
          </cell>
          <cell r="AM325">
            <v>5176270</v>
          </cell>
          <cell r="AN325">
            <v>0</v>
          </cell>
          <cell r="AO325">
            <v>528489</v>
          </cell>
          <cell r="AS325">
            <v>48709</v>
          </cell>
          <cell r="AT325">
            <v>577198</v>
          </cell>
          <cell r="AU325">
            <v>0</v>
          </cell>
        </row>
        <row r="326">
          <cell r="A326">
            <v>314</v>
          </cell>
          <cell r="B326" t="str">
            <v>0058</v>
          </cell>
          <cell r="C326" t="str">
            <v>P-0058</v>
          </cell>
          <cell r="D326" t="str">
            <v>VOÕ THÒ GAÁM</v>
          </cell>
          <cell r="E326" t="str">
            <v>B. Ñ GOÙI</v>
          </cell>
          <cell r="F326" t="str">
            <v>CN</v>
          </cell>
          <cell r="G326" t="str">
            <v>01/09/1994</v>
          </cell>
          <cell r="H326">
            <v>3943525</v>
          </cell>
          <cell r="I326">
            <v>16</v>
          </cell>
          <cell r="J326">
            <v>128</v>
          </cell>
          <cell r="K326">
            <v>2903276</v>
          </cell>
          <cell r="N326">
            <v>2877635</v>
          </cell>
          <cell r="O326">
            <v>3</v>
          </cell>
          <cell r="P326">
            <v>455022</v>
          </cell>
          <cell r="Q326">
            <v>20.5</v>
          </cell>
          <cell r="R326">
            <v>200394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X326">
            <v>0</v>
          </cell>
          <cell r="Z326">
            <v>0</v>
          </cell>
          <cell r="AA326">
            <v>5</v>
          </cell>
          <cell r="AB326">
            <v>758370</v>
          </cell>
          <cell r="AC326">
            <v>14</v>
          </cell>
          <cell r="AD326">
            <v>300000</v>
          </cell>
          <cell r="AF326">
            <v>200000</v>
          </cell>
          <cell r="AG326">
            <v>133333</v>
          </cell>
          <cell r="AH326">
            <v>28439</v>
          </cell>
          <cell r="AI326">
            <v>0</v>
          </cell>
          <cell r="AJ326">
            <v>0</v>
          </cell>
          <cell r="AK326">
            <v>0</v>
          </cell>
          <cell r="AL326">
            <v>4953193</v>
          </cell>
          <cell r="AM326">
            <v>4953193</v>
          </cell>
          <cell r="AN326">
            <v>0</v>
          </cell>
          <cell r="AO326">
            <v>414070</v>
          </cell>
          <cell r="AS326">
            <v>40707</v>
          </cell>
          <cell r="AT326">
            <v>454777</v>
          </cell>
          <cell r="AU326">
            <v>0</v>
          </cell>
        </row>
        <row r="327">
          <cell r="A327">
            <v>315</v>
          </cell>
          <cell r="B327" t="str">
            <v>0110</v>
          </cell>
          <cell r="C327" t="str">
            <v>P-0110</v>
          </cell>
          <cell r="D327" t="str">
            <v>PHAN TAÂN PHÖÔÙC</v>
          </cell>
          <cell r="E327" t="str">
            <v>B. Ñ GOÙI</v>
          </cell>
          <cell r="F327" t="str">
            <v>CN</v>
          </cell>
          <cell r="G327" t="str">
            <v>01/05/2003</v>
          </cell>
          <cell r="H327">
            <v>3943525</v>
          </cell>
          <cell r="I327">
            <v>15.5</v>
          </cell>
          <cell r="J327">
            <v>124</v>
          </cell>
          <cell r="K327">
            <v>2918029</v>
          </cell>
          <cell r="N327">
            <v>2893189</v>
          </cell>
          <cell r="O327">
            <v>3.5</v>
          </cell>
          <cell r="P327">
            <v>530859</v>
          </cell>
          <cell r="Q327">
            <v>20.5</v>
          </cell>
          <cell r="R327">
            <v>206988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14</v>
          </cell>
          <cell r="Z327">
            <v>2123437</v>
          </cell>
          <cell r="AA327">
            <v>5</v>
          </cell>
          <cell r="AB327">
            <v>758370</v>
          </cell>
          <cell r="AC327">
            <v>14</v>
          </cell>
          <cell r="AD327">
            <v>300000</v>
          </cell>
          <cell r="AF327">
            <v>193750</v>
          </cell>
          <cell r="AG327">
            <v>129167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7135760</v>
          </cell>
          <cell r="AM327">
            <v>7135760</v>
          </cell>
          <cell r="AN327">
            <v>0</v>
          </cell>
          <cell r="AO327">
            <v>414070</v>
          </cell>
          <cell r="AS327">
            <v>39435</v>
          </cell>
          <cell r="AT327">
            <v>453505</v>
          </cell>
          <cell r="AU327">
            <v>0</v>
          </cell>
        </row>
        <row r="328">
          <cell r="A328">
            <v>316</v>
          </cell>
          <cell r="B328" t="str">
            <v>0142</v>
          </cell>
          <cell r="C328" t="str">
            <v>P-0142</v>
          </cell>
          <cell r="D328" t="str">
            <v>NGOÂ THÒ HUYEÀN TRANG</v>
          </cell>
          <cell r="E328" t="str">
            <v>B. Ñ GOÙI</v>
          </cell>
          <cell r="F328" t="str">
            <v>CN</v>
          </cell>
          <cell r="G328" t="str">
            <v>01/06/2006</v>
          </cell>
          <cell r="H328">
            <v>3089625</v>
          </cell>
          <cell r="I328">
            <v>16</v>
          </cell>
          <cell r="J328">
            <v>128</v>
          </cell>
          <cell r="K328">
            <v>2959231</v>
          </cell>
          <cell r="N328">
            <v>2933590</v>
          </cell>
          <cell r="O328">
            <v>3</v>
          </cell>
          <cell r="P328">
            <v>356495</v>
          </cell>
          <cell r="Q328">
            <v>20</v>
          </cell>
          <cell r="R328">
            <v>199948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X328">
            <v>0</v>
          </cell>
          <cell r="Z328">
            <v>0</v>
          </cell>
          <cell r="AA328">
            <v>5</v>
          </cell>
          <cell r="AB328">
            <v>594159</v>
          </cell>
          <cell r="AC328">
            <v>14</v>
          </cell>
          <cell r="AD328">
            <v>300000</v>
          </cell>
          <cell r="AF328">
            <v>200000</v>
          </cell>
          <cell r="AG328">
            <v>133333</v>
          </cell>
          <cell r="AH328">
            <v>22281</v>
          </cell>
          <cell r="AI328">
            <v>0</v>
          </cell>
          <cell r="AJ328">
            <v>0</v>
          </cell>
          <cell r="AK328">
            <v>0</v>
          </cell>
          <cell r="AL328">
            <v>4739806</v>
          </cell>
          <cell r="AM328">
            <v>4739806</v>
          </cell>
          <cell r="AN328">
            <v>0</v>
          </cell>
          <cell r="AO328">
            <v>324411</v>
          </cell>
          <cell r="AS328">
            <v>31893</v>
          </cell>
          <cell r="AT328">
            <v>356304</v>
          </cell>
          <cell r="AU328">
            <v>0</v>
          </cell>
        </row>
        <row r="329">
          <cell r="A329">
            <v>317</v>
          </cell>
          <cell r="B329" t="str">
            <v>0147</v>
          </cell>
          <cell r="C329" t="str">
            <v>P-0147</v>
          </cell>
          <cell r="D329" t="str">
            <v>LEÂ THÒ BEÙ TAÙM</v>
          </cell>
          <cell r="E329" t="str">
            <v>B. Ñ GOÙI</v>
          </cell>
          <cell r="F329" t="str">
            <v>CN</v>
          </cell>
          <cell r="G329" t="str">
            <v>01/12/2006</v>
          </cell>
          <cell r="H329">
            <v>3089625</v>
          </cell>
          <cell r="I329">
            <v>16</v>
          </cell>
          <cell r="J329">
            <v>128</v>
          </cell>
          <cell r="K329">
            <v>2966841</v>
          </cell>
          <cell r="N329">
            <v>2941200</v>
          </cell>
          <cell r="O329">
            <v>3</v>
          </cell>
          <cell r="P329">
            <v>356495</v>
          </cell>
          <cell r="Q329">
            <v>16</v>
          </cell>
          <cell r="R329">
            <v>164825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X329">
            <v>0</v>
          </cell>
          <cell r="Z329">
            <v>0</v>
          </cell>
          <cell r="AA329">
            <v>5</v>
          </cell>
          <cell r="AB329">
            <v>594159</v>
          </cell>
          <cell r="AC329">
            <v>14</v>
          </cell>
          <cell r="AD329">
            <v>300000</v>
          </cell>
          <cell r="AF329">
            <v>200000</v>
          </cell>
          <cell r="AG329">
            <v>133333</v>
          </cell>
          <cell r="AH329">
            <v>22281</v>
          </cell>
          <cell r="AI329">
            <v>0</v>
          </cell>
          <cell r="AJ329">
            <v>0</v>
          </cell>
          <cell r="AK329">
            <v>0</v>
          </cell>
          <cell r="AL329">
            <v>4712293</v>
          </cell>
          <cell r="AM329">
            <v>4712293</v>
          </cell>
          <cell r="AN329">
            <v>0</v>
          </cell>
          <cell r="AO329">
            <v>324411</v>
          </cell>
          <cell r="AS329">
            <v>31893</v>
          </cell>
          <cell r="AT329">
            <v>356304</v>
          </cell>
          <cell r="AU329">
            <v>0</v>
          </cell>
        </row>
        <row r="330">
          <cell r="A330">
            <v>318</v>
          </cell>
          <cell r="B330" t="str">
            <v>0149</v>
          </cell>
          <cell r="C330" t="str">
            <v>P-0149</v>
          </cell>
          <cell r="D330" t="str">
            <v>NGUYEÃN THÒ TUÙù SINH-GS</v>
          </cell>
          <cell r="E330" t="str">
            <v>B. Ñ GOÙI</v>
          </cell>
          <cell r="F330" t="str">
            <v>CN</v>
          </cell>
          <cell r="G330" t="str">
            <v>01/01/2007</v>
          </cell>
          <cell r="H330">
            <v>3089625</v>
          </cell>
          <cell r="I330">
            <v>15.5</v>
          </cell>
          <cell r="J330">
            <v>124</v>
          </cell>
          <cell r="K330">
            <v>2108771</v>
          </cell>
          <cell r="N330">
            <v>2033998</v>
          </cell>
          <cell r="O330">
            <v>3</v>
          </cell>
          <cell r="P330">
            <v>356495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X330">
            <v>0</v>
          </cell>
          <cell r="Z330">
            <v>0</v>
          </cell>
          <cell r="AA330">
            <v>5</v>
          </cell>
          <cell r="AB330">
            <v>594159</v>
          </cell>
          <cell r="AC330">
            <v>14</v>
          </cell>
          <cell r="AD330">
            <v>300000</v>
          </cell>
          <cell r="AF330">
            <v>193750</v>
          </cell>
          <cell r="AG330">
            <v>129167</v>
          </cell>
          <cell r="AH330">
            <v>22281</v>
          </cell>
          <cell r="AI330">
            <v>0</v>
          </cell>
          <cell r="AJ330">
            <v>49933</v>
          </cell>
          <cell r="AK330">
            <v>0</v>
          </cell>
          <cell r="AL330">
            <v>3679783</v>
          </cell>
          <cell r="AM330">
            <v>3679783</v>
          </cell>
          <cell r="AN330">
            <v>0</v>
          </cell>
          <cell r="AO330">
            <v>324411</v>
          </cell>
          <cell r="AS330">
            <v>30896</v>
          </cell>
          <cell r="AT330">
            <v>355307</v>
          </cell>
          <cell r="AU330">
            <v>0</v>
          </cell>
        </row>
        <row r="331">
          <cell r="A331">
            <v>319</v>
          </cell>
          <cell r="B331" t="str">
            <v>0174</v>
          </cell>
          <cell r="C331" t="str">
            <v>P-0174</v>
          </cell>
          <cell r="D331" t="str">
            <v>NGUYEÃN THÒ THU HOÀNG</v>
          </cell>
          <cell r="E331" t="str">
            <v>B. Ñ GOÙI</v>
          </cell>
          <cell r="F331" t="str">
            <v>CN</v>
          </cell>
          <cell r="G331" t="str">
            <v>01/03/2010</v>
          </cell>
          <cell r="H331">
            <v>3089625</v>
          </cell>
          <cell r="I331">
            <v>16</v>
          </cell>
          <cell r="J331">
            <v>128</v>
          </cell>
          <cell r="K331">
            <v>2698772</v>
          </cell>
          <cell r="N331">
            <v>2678260</v>
          </cell>
          <cell r="O331">
            <v>3</v>
          </cell>
          <cell r="P331">
            <v>356495</v>
          </cell>
          <cell r="Q331">
            <v>11.5</v>
          </cell>
          <cell r="R331">
            <v>111240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X331">
            <v>0</v>
          </cell>
          <cell r="Z331">
            <v>0</v>
          </cell>
          <cell r="AA331">
            <v>5</v>
          </cell>
          <cell r="AB331">
            <v>594159</v>
          </cell>
          <cell r="AC331">
            <v>14</v>
          </cell>
          <cell r="AD331">
            <v>300000</v>
          </cell>
          <cell r="AF331">
            <v>133333</v>
          </cell>
          <cell r="AG331">
            <v>133333</v>
          </cell>
          <cell r="AH331">
            <v>22281</v>
          </cell>
          <cell r="AI331">
            <v>0</v>
          </cell>
          <cell r="AJ331">
            <v>0</v>
          </cell>
          <cell r="AK331">
            <v>0</v>
          </cell>
          <cell r="AL331">
            <v>4329101</v>
          </cell>
          <cell r="AM331">
            <v>4329101</v>
          </cell>
          <cell r="AN331">
            <v>0</v>
          </cell>
          <cell r="AO331">
            <v>324411</v>
          </cell>
          <cell r="AS331">
            <v>31893</v>
          </cell>
          <cell r="AT331">
            <v>356304</v>
          </cell>
          <cell r="AU331">
            <v>0</v>
          </cell>
        </row>
        <row r="332">
          <cell r="A332">
            <v>320</v>
          </cell>
          <cell r="B332" t="str">
            <v>0180</v>
          </cell>
          <cell r="C332" t="str">
            <v>P-0180</v>
          </cell>
          <cell r="D332" t="str">
            <v>LEÂ HOÀNG YEÁN</v>
          </cell>
          <cell r="E332" t="str">
            <v>B. Ñ GOÙI</v>
          </cell>
          <cell r="F332" t="str">
            <v>CN</v>
          </cell>
          <cell r="G332" t="str">
            <v>01/09/2010</v>
          </cell>
          <cell r="H332">
            <v>3089625</v>
          </cell>
          <cell r="I332">
            <v>16</v>
          </cell>
          <cell r="J332">
            <v>128</v>
          </cell>
          <cell r="K332">
            <v>2943350</v>
          </cell>
          <cell r="N332">
            <v>2922838</v>
          </cell>
          <cell r="O332">
            <v>3</v>
          </cell>
          <cell r="P332">
            <v>356495</v>
          </cell>
          <cell r="Q332">
            <v>17.5</v>
          </cell>
          <cell r="R332">
            <v>177006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X332">
            <v>0</v>
          </cell>
          <cell r="Z332">
            <v>0</v>
          </cell>
          <cell r="AA332">
            <v>5</v>
          </cell>
          <cell r="AB332">
            <v>594159</v>
          </cell>
          <cell r="AC332">
            <v>14</v>
          </cell>
          <cell r="AD332">
            <v>300000</v>
          </cell>
          <cell r="AF332">
            <v>133333</v>
          </cell>
          <cell r="AG332">
            <v>133333</v>
          </cell>
          <cell r="AH332">
            <v>22281</v>
          </cell>
          <cell r="AI332">
            <v>0</v>
          </cell>
          <cell r="AJ332">
            <v>0</v>
          </cell>
          <cell r="AK332">
            <v>0</v>
          </cell>
          <cell r="AL332">
            <v>4639445</v>
          </cell>
          <cell r="AM332">
            <v>4639445</v>
          </cell>
          <cell r="AN332">
            <v>0</v>
          </cell>
          <cell r="AO332">
            <v>324411</v>
          </cell>
          <cell r="AS332">
            <v>31893</v>
          </cell>
          <cell r="AT332">
            <v>356304</v>
          </cell>
          <cell r="AU332">
            <v>0</v>
          </cell>
        </row>
        <row r="333">
          <cell r="A333">
            <v>321</v>
          </cell>
          <cell r="B333" t="str">
            <v>0257</v>
          </cell>
          <cell r="C333" t="str">
            <v>P-0257</v>
          </cell>
          <cell r="D333" t="str">
            <v>VOÕ VAÊN THAÄN</v>
          </cell>
          <cell r="E333" t="str">
            <v>B. Ñ GOÙI</v>
          </cell>
          <cell r="F333" t="str">
            <v>CN</v>
          </cell>
          <cell r="G333" t="str">
            <v>20/05/2012</v>
          </cell>
          <cell r="H333">
            <v>3089625</v>
          </cell>
          <cell r="I333">
            <v>16</v>
          </cell>
          <cell r="J333">
            <v>128</v>
          </cell>
          <cell r="K333">
            <v>2800835</v>
          </cell>
          <cell r="N333">
            <v>2785450</v>
          </cell>
          <cell r="O333">
            <v>3</v>
          </cell>
          <cell r="P333">
            <v>356495</v>
          </cell>
          <cell r="Q333">
            <v>16.5</v>
          </cell>
          <cell r="R333">
            <v>159909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X333">
            <v>0</v>
          </cell>
          <cell r="Z333">
            <v>0</v>
          </cell>
          <cell r="AA333">
            <v>5</v>
          </cell>
          <cell r="AB333">
            <v>594159</v>
          </cell>
          <cell r="AC333">
            <v>14</v>
          </cell>
          <cell r="AD333">
            <v>300000</v>
          </cell>
          <cell r="AF333">
            <v>66667</v>
          </cell>
          <cell r="AG333">
            <v>133333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4396013</v>
          </cell>
          <cell r="AM333">
            <v>4396013</v>
          </cell>
          <cell r="AN333">
            <v>0</v>
          </cell>
          <cell r="AO333">
            <v>324411</v>
          </cell>
          <cell r="AS333">
            <v>31893</v>
          </cell>
          <cell r="AT333">
            <v>356304</v>
          </cell>
          <cell r="AU333">
            <v>0</v>
          </cell>
        </row>
        <row r="334">
          <cell r="A334">
            <v>322</v>
          </cell>
          <cell r="B334" t="str">
            <v>0538</v>
          </cell>
          <cell r="C334" t="str">
            <v>P-0538</v>
          </cell>
          <cell r="D334" t="str">
            <v>NGOÂ THÒ HUYEÀN MI</v>
          </cell>
          <cell r="E334" t="str">
            <v>B. Ñ GOÙI</v>
          </cell>
          <cell r="F334" t="str">
            <v>CN</v>
          </cell>
          <cell r="G334" t="str">
            <v>22/04/2014</v>
          </cell>
          <cell r="H334">
            <v>3089625</v>
          </cell>
          <cell r="I334">
            <v>12</v>
          </cell>
          <cell r="J334">
            <v>96</v>
          </cell>
          <cell r="K334">
            <v>2216734</v>
          </cell>
          <cell r="N334">
            <v>2186761</v>
          </cell>
          <cell r="O334">
            <v>6</v>
          </cell>
          <cell r="P334">
            <v>712990</v>
          </cell>
          <cell r="Q334">
            <v>10</v>
          </cell>
          <cell r="R334">
            <v>104563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X334">
            <v>0</v>
          </cell>
          <cell r="Z334">
            <v>0</v>
          </cell>
          <cell r="AA334">
            <v>5</v>
          </cell>
          <cell r="AB334">
            <v>594159</v>
          </cell>
          <cell r="AC334">
            <v>7</v>
          </cell>
          <cell r="AD334">
            <v>120000</v>
          </cell>
          <cell r="AF334">
            <v>0</v>
          </cell>
          <cell r="AG334">
            <v>100000</v>
          </cell>
          <cell r="AH334">
            <v>22281</v>
          </cell>
          <cell r="AI334">
            <v>0</v>
          </cell>
          <cell r="AJ334">
            <v>0</v>
          </cell>
          <cell r="AK334">
            <v>0</v>
          </cell>
          <cell r="AL334">
            <v>3840754</v>
          </cell>
          <cell r="AM334">
            <v>3840754</v>
          </cell>
          <cell r="AN334">
            <v>0</v>
          </cell>
          <cell r="AO334">
            <v>324411</v>
          </cell>
          <cell r="AS334">
            <v>23920</v>
          </cell>
          <cell r="AT334">
            <v>348331</v>
          </cell>
          <cell r="AU334">
            <v>0</v>
          </cell>
        </row>
        <row r="335">
          <cell r="A335">
            <v>323</v>
          </cell>
          <cell r="B335" t="str">
            <v>0541</v>
          </cell>
          <cell r="C335" t="str">
            <v>P-0541</v>
          </cell>
          <cell r="D335" t="str">
            <v>LAÂM THÒ THA</v>
          </cell>
          <cell r="E335" t="str">
            <v>B. Ñ GOÙI</v>
          </cell>
          <cell r="F335" t="str">
            <v>NV</v>
          </cell>
          <cell r="G335" t="str">
            <v>23/04/2014</v>
          </cell>
          <cell r="H335">
            <v>3089625</v>
          </cell>
          <cell r="I335">
            <v>12.5</v>
          </cell>
          <cell r="J335">
            <v>100</v>
          </cell>
          <cell r="K335">
            <v>2400272</v>
          </cell>
          <cell r="N335">
            <v>2369978</v>
          </cell>
          <cell r="O335">
            <v>3.5</v>
          </cell>
          <cell r="P335">
            <v>415911</v>
          </cell>
          <cell r="Q335">
            <v>19.5</v>
          </cell>
          <cell r="R335">
            <v>195838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X335">
            <v>0</v>
          </cell>
          <cell r="Z335">
            <v>0</v>
          </cell>
          <cell r="AA335">
            <v>5</v>
          </cell>
          <cell r="AB335">
            <v>594159</v>
          </cell>
          <cell r="AC335">
            <v>7</v>
          </cell>
          <cell r="AD335">
            <v>120000</v>
          </cell>
          <cell r="AF335">
            <v>0</v>
          </cell>
          <cell r="AG335">
            <v>104167</v>
          </cell>
          <cell r="AH335">
            <v>22281</v>
          </cell>
          <cell r="AI335">
            <v>0</v>
          </cell>
          <cell r="AJ335">
            <v>0</v>
          </cell>
          <cell r="AK335">
            <v>0</v>
          </cell>
          <cell r="AL335">
            <v>3822334</v>
          </cell>
          <cell r="AM335">
            <v>3822334</v>
          </cell>
          <cell r="AN335">
            <v>0</v>
          </cell>
          <cell r="AO335">
            <v>324411</v>
          </cell>
          <cell r="AS335">
            <v>24916</v>
          </cell>
          <cell r="AT335">
            <v>349327</v>
          </cell>
        </row>
        <row r="336">
          <cell r="A336">
            <v>324</v>
          </cell>
          <cell r="B336" t="str">
            <v>0542</v>
          </cell>
          <cell r="C336" t="str">
            <v>P-0542</v>
          </cell>
          <cell r="D336" t="str">
            <v>TRAÀN THÒ NGOÏC KHAÙ</v>
          </cell>
          <cell r="E336" t="str">
            <v>B. Ñ GOÙI</v>
          </cell>
          <cell r="F336" t="str">
            <v>CN</v>
          </cell>
          <cell r="G336" t="str">
            <v>23/04/2014</v>
          </cell>
          <cell r="H336">
            <v>3089625</v>
          </cell>
          <cell r="I336">
            <v>15</v>
          </cell>
          <cell r="J336">
            <v>120</v>
          </cell>
          <cell r="K336">
            <v>2775832</v>
          </cell>
          <cell r="N336">
            <v>2766217</v>
          </cell>
          <cell r="O336">
            <v>3</v>
          </cell>
          <cell r="P336">
            <v>356495</v>
          </cell>
          <cell r="Q336">
            <v>16.5</v>
          </cell>
          <cell r="R336">
            <v>167770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X336">
            <v>0</v>
          </cell>
          <cell r="Z336">
            <v>0</v>
          </cell>
          <cell r="AA336">
            <v>5</v>
          </cell>
          <cell r="AB336">
            <v>594159</v>
          </cell>
          <cell r="AC336">
            <v>7</v>
          </cell>
          <cell r="AD336">
            <v>120000</v>
          </cell>
          <cell r="AF336">
            <v>0</v>
          </cell>
          <cell r="AG336">
            <v>125000</v>
          </cell>
          <cell r="AH336">
            <v>22281</v>
          </cell>
          <cell r="AI336">
            <v>0</v>
          </cell>
          <cell r="AJ336">
            <v>0</v>
          </cell>
          <cell r="AK336">
            <v>0</v>
          </cell>
          <cell r="AL336">
            <v>4151922</v>
          </cell>
          <cell r="AM336">
            <v>4151922</v>
          </cell>
          <cell r="AN336">
            <v>0</v>
          </cell>
          <cell r="AO336">
            <v>324411</v>
          </cell>
          <cell r="AS336">
            <v>29900</v>
          </cell>
          <cell r="AT336">
            <v>354311</v>
          </cell>
          <cell r="AU336">
            <v>0</v>
          </cell>
        </row>
        <row r="337">
          <cell r="A337">
            <v>325</v>
          </cell>
          <cell r="B337" t="str">
            <v>0790</v>
          </cell>
          <cell r="C337" t="str">
            <v>P-0790</v>
          </cell>
          <cell r="D337" t="str">
            <v>MAI VAÊN AN EM</v>
          </cell>
          <cell r="E337" t="str">
            <v>B. Ñ GOÙI</v>
          </cell>
          <cell r="F337" t="str">
            <v>CN</v>
          </cell>
          <cell r="G337" t="str">
            <v>17/10/2014</v>
          </cell>
          <cell r="H337">
            <v>3089625</v>
          </cell>
          <cell r="I337">
            <v>16</v>
          </cell>
          <cell r="J337">
            <v>128</v>
          </cell>
          <cell r="K337">
            <v>2953505</v>
          </cell>
          <cell r="N337">
            <v>2943249</v>
          </cell>
          <cell r="O337">
            <v>3</v>
          </cell>
          <cell r="P337">
            <v>356495</v>
          </cell>
          <cell r="Q337">
            <v>20</v>
          </cell>
          <cell r="R337">
            <v>199561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X337">
            <v>0</v>
          </cell>
          <cell r="Z337">
            <v>0</v>
          </cell>
          <cell r="AA337">
            <v>5</v>
          </cell>
          <cell r="AB337">
            <v>594159</v>
          </cell>
          <cell r="AC337">
            <v>14</v>
          </cell>
          <cell r="AD337">
            <v>300000</v>
          </cell>
          <cell r="AF337">
            <v>0</v>
          </cell>
          <cell r="AG337">
            <v>133333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4526797</v>
          </cell>
          <cell r="AM337">
            <v>4526797</v>
          </cell>
          <cell r="AN337">
            <v>0</v>
          </cell>
          <cell r="AO337">
            <v>324411</v>
          </cell>
          <cell r="AS337">
            <v>31893</v>
          </cell>
          <cell r="AT337">
            <v>356304</v>
          </cell>
          <cell r="AU337">
            <v>0</v>
          </cell>
        </row>
        <row r="338">
          <cell r="A338">
            <v>326</v>
          </cell>
          <cell r="B338" t="str">
            <v>0150</v>
          </cell>
          <cell r="C338" t="str">
            <v>QC-0150</v>
          </cell>
          <cell r="D338" t="str">
            <v>NGUYEÃN THÒ KIM NGAÂN</v>
          </cell>
          <cell r="E338" t="str">
            <v>B. Ñ GOÙI</v>
          </cell>
          <cell r="F338" t="str">
            <v>CN</v>
          </cell>
          <cell r="G338" t="str">
            <v>01/01/2007</v>
          </cell>
          <cell r="H338">
            <v>3419265</v>
          </cell>
          <cell r="I338">
            <v>13.5</v>
          </cell>
          <cell r="J338">
            <v>108</v>
          </cell>
          <cell r="K338">
            <v>4040547</v>
          </cell>
          <cell r="N338">
            <v>4018912</v>
          </cell>
          <cell r="O338">
            <v>5.5</v>
          </cell>
          <cell r="P338">
            <v>723306</v>
          </cell>
          <cell r="Q338">
            <v>17</v>
          </cell>
          <cell r="R338">
            <v>274757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X338">
            <v>0</v>
          </cell>
          <cell r="Z338">
            <v>0</v>
          </cell>
          <cell r="AA338">
            <v>5</v>
          </cell>
          <cell r="AB338">
            <v>657551</v>
          </cell>
          <cell r="AC338">
            <v>7</v>
          </cell>
          <cell r="AD338">
            <v>120000</v>
          </cell>
          <cell r="AF338">
            <v>168750</v>
          </cell>
          <cell r="AG338">
            <v>112500</v>
          </cell>
          <cell r="AH338">
            <v>24658</v>
          </cell>
          <cell r="AI338">
            <v>0</v>
          </cell>
          <cell r="AJ338">
            <v>0</v>
          </cell>
          <cell r="AK338">
            <v>0</v>
          </cell>
          <cell r="AL338">
            <v>6100434</v>
          </cell>
          <cell r="AM338">
            <v>6100434</v>
          </cell>
          <cell r="AN338">
            <v>0</v>
          </cell>
          <cell r="AO338">
            <v>359061</v>
          </cell>
          <cell r="AS338">
            <v>29781</v>
          </cell>
          <cell r="AT338">
            <v>388842</v>
          </cell>
          <cell r="AU338">
            <v>0</v>
          </cell>
        </row>
        <row r="339">
          <cell r="A339">
            <v>327</v>
          </cell>
          <cell r="B339" t="str">
            <v>0041</v>
          </cell>
          <cell r="C339" t="str">
            <v>QC-0041</v>
          </cell>
          <cell r="D339" t="str">
            <v>LEÂ THÒ QUYEÁN</v>
          </cell>
          <cell r="E339" t="str">
            <v>BP. QC</v>
          </cell>
          <cell r="F339" t="str">
            <v>CN</v>
          </cell>
          <cell r="G339" t="str">
            <v>01/01/1992</v>
          </cell>
          <cell r="H339">
            <v>4364725</v>
          </cell>
          <cell r="I339">
            <v>16</v>
          </cell>
          <cell r="J339">
            <v>128</v>
          </cell>
          <cell r="K339">
            <v>3773229</v>
          </cell>
          <cell r="N339">
            <v>3747588</v>
          </cell>
          <cell r="O339">
            <v>3</v>
          </cell>
          <cell r="P339">
            <v>503622</v>
          </cell>
          <cell r="Q339">
            <v>23</v>
          </cell>
          <cell r="R339">
            <v>287365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X339">
            <v>0</v>
          </cell>
          <cell r="Z339">
            <v>0</v>
          </cell>
          <cell r="AA339">
            <v>5</v>
          </cell>
          <cell r="AB339">
            <v>839370</v>
          </cell>
          <cell r="AC339">
            <v>14</v>
          </cell>
          <cell r="AD339">
            <v>300000</v>
          </cell>
          <cell r="AF339">
            <v>200000</v>
          </cell>
          <cell r="AG339">
            <v>133333</v>
          </cell>
          <cell r="AH339">
            <v>31476</v>
          </cell>
          <cell r="AI339">
            <v>0</v>
          </cell>
          <cell r="AJ339">
            <v>50000</v>
          </cell>
          <cell r="AK339">
            <v>0</v>
          </cell>
          <cell r="AL339">
            <v>6092754</v>
          </cell>
          <cell r="AM339">
            <v>6092754</v>
          </cell>
          <cell r="AN339">
            <v>0</v>
          </cell>
          <cell r="AO339">
            <v>458296</v>
          </cell>
          <cell r="AS339">
            <v>45055</v>
          </cell>
          <cell r="AT339">
            <v>503351</v>
          </cell>
          <cell r="AU339">
            <v>0</v>
          </cell>
        </row>
        <row r="340">
          <cell r="A340">
            <v>328</v>
          </cell>
          <cell r="B340" t="str">
            <v>0049</v>
          </cell>
          <cell r="C340" t="str">
            <v>QC-0049</v>
          </cell>
          <cell r="D340" t="str">
            <v>LEÂ THÒ HOA</v>
          </cell>
          <cell r="E340" t="str">
            <v>BP. QC</v>
          </cell>
          <cell r="F340" t="str">
            <v>CN</v>
          </cell>
          <cell r="G340" t="str">
            <v>01/09/1993</v>
          </cell>
          <cell r="H340">
            <v>3958825</v>
          </cell>
          <cell r="I340">
            <v>16</v>
          </cell>
          <cell r="J340">
            <v>128</v>
          </cell>
          <cell r="K340">
            <v>3617087</v>
          </cell>
          <cell r="N340">
            <v>3591446</v>
          </cell>
          <cell r="O340">
            <v>3</v>
          </cell>
          <cell r="P340">
            <v>456788</v>
          </cell>
          <cell r="Q340">
            <v>23</v>
          </cell>
          <cell r="R340">
            <v>275474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X340">
            <v>0</v>
          </cell>
          <cell r="Z340">
            <v>0</v>
          </cell>
          <cell r="AA340">
            <v>5</v>
          </cell>
          <cell r="AB340">
            <v>761313</v>
          </cell>
          <cell r="AC340">
            <v>14</v>
          </cell>
          <cell r="AD340">
            <v>300000</v>
          </cell>
          <cell r="AF340">
            <v>200000</v>
          </cell>
          <cell r="AG340">
            <v>133333</v>
          </cell>
          <cell r="AH340">
            <v>28549</v>
          </cell>
          <cell r="AI340">
            <v>0</v>
          </cell>
          <cell r="AJ340">
            <v>0</v>
          </cell>
          <cell r="AK340">
            <v>0</v>
          </cell>
          <cell r="AL340">
            <v>5746903</v>
          </cell>
          <cell r="AM340">
            <v>5746903</v>
          </cell>
          <cell r="AN340">
            <v>0</v>
          </cell>
          <cell r="AO340">
            <v>415677</v>
          </cell>
          <cell r="AS340">
            <v>40865</v>
          </cell>
          <cell r="AT340">
            <v>456542</v>
          </cell>
          <cell r="AU340">
            <v>0</v>
          </cell>
        </row>
        <row r="341">
          <cell r="A341">
            <v>329</v>
          </cell>
          <cell r="B341" t="str">
            <v>0054</v>
          </cell>
          <cell r="C341" t="str">
            <v>QC-0054</v>
          </cell>
          <cell r="D341" t="str">
            <v>NGUYEÃN NGOÏC HUYEÀN</v>
          </cell>
          <cell r="E341" t="str">
            <v>BP. QC</v>
          </cell>
          <cell r="F341" t="str">
            <v>CN</v>
          </cell>
          <cell r="G341" t="str">
            <v>01/03/1994</v>
          </cell>
          <cell r="H341">
            <v>4812225</v>
          </cell>
          <cell r="I341">
            <v>16</v>
          </cell>
          <cell r="J341">
            <v>128</v>
          </cell>
          <cell r="K341">
            <v>3419613</v>
          </cell>
          <cell r="N341">
            <v>3393972</v>
          </cell>
          <cell r="O341">
            <v>3</v>
          </cell>
          <cell r="P341">
            <v>555257</v>
          </cell>
          <cell r="Q341">
            <v>19.5</v>
          </cell>
          <cell r="R341">
            <v>226042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X341">
            <v>0</v>
          </cell>
          <cell r="Z341">
            <v>0</v>
          </cell>
          <cell r="AA341">
            <v>5</v>
          </cell>
          <cell r="AB341">
            <v>925428</v>
          </cell>
          <cell r="AC341">
            <v>14</v>
          </cell>
          <cell r="AD341">
            <v>300000</v>
          </cell>
          <cell r="AF341">
            <v>200000</v>
          </cell>
          <cell r="AG341">
            <v>133333</v>
          </cell>
          <cell r="AH341">
            <v>34704</v>
          </cell>
          <cell r="AI341">
            <v>0</v>
          </cell>
          <cell r="AJ341">
            <v>0</v>
          </cell>
          <cell r="AK341">
            <v>0</v>
          </cell>
          <cell r="AL341">
            <v>5768736</v>
          </cell>
          <cell r="AM341">
            <v>5768736</v>
          </cell>
          <cell r="AN341">
            <v>0</v>
          </cell>
          <cell r="AO341">
            <v>505284</v>
          </cell>
          <cell r="AS341">
            <v>49675</v>
          </cell>
          <cell r="AT341">
            <v>554959</v>
          </cell>
          <cell r="AU341">
            <v>0</v>
          </cell>
        </row>
        <row r="342">
          <cell r="A342">
            <v>330</v>
          </cell>
          <cell r="B342" t="str">
            <v>0077</v>
          </cell>
          <cell r="C342" t="str">
            <v>QC-0077</v>
          </cell>
          <cell r="D342" t="str">
            <v>NGUYEÃN THÒ THU LAN</v>
          </cell>
          <cell r="E342" t="str">
            <v>BP. QC</v>
          </cell>
          <cell r="F342" t="str">
            <v>CN</v>
          </cell>
          <cell r="G342" t="str">
            <v>01/10/1998</v>
          </cell>
          <cell r="H342">
            <v>3958825</v>
          </cell>
          <cell r="I342">
            <v>16</v>
          </cell>
          <cell r="J342">
            <v>128</v>
          </cell>
          <cell r="K342">
            <v>3673394</v>
          </cell>
          <cell r="N342">
            <v>3647753</v>
          </cell>
          <cell r="O342">
            <v>3</v>
          </cell>
          <cell r="P342">
            <v>456788</v>
          </cell>
          <cell r="Q342">
            <v>23</v>
          </cell>
          <cell r="R342">
            <v>279762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X342">
            <v>0</v>
          </cell>
          <cell r="Z342">
            <v>0</v>
          </cell>
          <cell r="AA342">
            <v>5</v>
          </cell>
          <cell r="AB342">
            <v>761313</v>
          </cell>
          <cell r="AC342">
            <v>14</v>
          </cell>
          <cell r="AD342">
            <v>300000</v>
          </cell>
          <cell r="AF342">
            <v>200000</v>
          </cell>
          <cell r="AG342">
            <v>133333</v>
          </cell>
          <cell r="AH342">
            <v>28549</v>
          </cell>
          <cell r="AI342">
            <v>0</v>
          </cell>
          <cell r="AJ342">
            <v>0</v>
          </cell>
          <cell r="AK342">
            <v>0</v>
          </cell>
          <cell r="AL342">
            <v>5807498</v>
          </cell>
          <cell r="AM342">
            <v>5807498</v>
          </cell>
          <cell r="AN342">
            <v>0</v>
          </cell>
          <cell r="AO342">
            <v>415677</v>
          </cell>
          <cell r="AS342">
            <v>40865</v>
          </cell>
          <cell r="AT342">
            <v>456542</v>
          </cell>
          <cell r="AU342">
            <v>0</v>
          </cell>
        </row>
        <row r="343">
          <cell r="A343">
            <v>331</v>
          </cell>
          <cell r="B343" t="str">
            <v>0111</v>
          </cell>
          <cell r="C343" t="str">
            <v>QC-0111</v>
          </cell>
          <cell r="D343" t="str">
            <v>HUYØNH THÒ LAN</v>
          </cell>
          <cell r="E343" t="str">
            <v>BP. QC</v>
          </cell>
          <cell r="F343" t="str">
            <v>CN</v>
          </cell>
          <cell r="G343" t="str">
            <v>01/06/2003</v>
          </cell>
          <cell r="H343">
            <v>3419625</v>
          </cell>
          <cell r="I343">
            <v>16</v>
          </cell>
          <cell r="J343">
            <v>128</v>
          </cell>
          <cell r="K343">
            <v>3620883</v>
          </cell>
          <cell r="N343">
            <v>3595242</v>
          </cell>
          <cell r="O343">
            <v>3</v>
          </cell>
          <cell r="P343">
            <v>394572</v>
          </cell>
          <cell r="Q343">
            <v>23</v>
          </cell>
          <cell r="R343">
            <v>275763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X343">
            <v>0</v>
          </cell>
          <cell r="Z343">
            <v>0</v>
          </cell>
          <cell r="AA343">
            <v>5</v>
          </cell>
          <cell r="AB343">
            <v>657620</v>
          </cell>
          <cell r="AC343">
            <v>14</v>
          </cell>
          <cell r="AD343">
            <v>300000</v>
          </cell>
          <cell r="AF343">
            <v>200000</v>
          </cell>
          <cell r="AG343">
            <v>133333</v>
          </cell>
          <cell r="AH343">
            <v>24661</v>
          </cell>
          <cell r="AI343">
            <v>0</v>
          </cell>
          <cell r="AJ343">
            <v>0</v>
          </cell>
          <cell r="AK343">
            <v>0</v>
          </cell>
          <cell r="AL343">
            <v>5581191</v>
          </cell>
          <cell r="AM343">
            <v>5581191</v>
          </cell>
          <cell r="AN343">
            <v>0</v>
          </cell>
          <cell r="AO343">
            <v>359061</v>
          </cell>
          <cell r="AS343">
            <v>35299</v>
          </cell>
          <cell r="AT343">
            <v>394360</v>
          </cell>
          <cell r="AU343">
            <v>0</v>
          </cell>
        </row>
        <row r="344">
          <cell r="A344">
            <v>332</v>
          </cell>
          <cell r="B344" t="str">
            <v>0120</v>
          </cell>
          <cell r="C344" t="str">
            <v>QC-0120</v>
          </cell>
          <cell r="D344" t="str">
            <v>NGUYEÃN THUÙY NGUYEÄT</v>
          </cell>
          <cell r="E344" t="str">
            <v>BP. QC</v>
          </cell>
          <cell r="F344" t="str">
            <v>CN</v>
          </cell>
          <cell r="G344" t="str">
            <v>01/10/2004</v>
          </cell>
          <cell r="H344">
            <v>3419625</v>
          </cell>
          <cell r="I344">
            <v>16</v>
          </cell>
          <cell r="J344">
            <v>128</v>
          </cell>
          <cell r="K344">
            <v>3045696</v>
          </cell>
          <cell r="N344">
            <v>3020055</v>
          </cell>
          <cell r="O344">
            <v>3</v>
          </cell>
          <cell r="P344">
            <v>394572</v>
          </cell>
          <cell r="Q344">
            <v>22</v>
          </cell>
          <cell r="R344">
            <v>223351</v>
          </cell>
          <cell r="S344">
            <v>0</v>
          </cell>
          <cell r="T344">
            <v>0</v>
          </cell>
          <cell r="V344">
            <v>0</v>
          </cell>
          <cell r="X344">
            <v>0</v>
          </cell>
          <cell r="Y344">
            <v>3.5</v>
          </cell>
          <cell r="Z344">
            <v>460334</v>
          </cell>
          <cell r="AA344">
            <v>5</v>
          </cell>
          <cell r="AB344">
            <v>657620</v>
          </cell>
          <cell r="AC344">
            <v>13</v>
          </cell>
          <cell r="AD344">
            <v>280000</v>
          </cell>
          <cell r="AF344">
            <v>200000</v>
          </cell>
          <cell r="AG344">
            <v>133333</v>
          </cell>
          <cell r="AH344">
            <v>24661</v>
          </cell>
          <cell r="AI344">
            <v>0</v>
          </cell>
          <cell r="AJ344">
            <v>0</v>
          </cell>
          <cell r="AK344">
            <v>0</v>
          </cell>
          <cell r="AL344">
            <v>5393926</v>
          </cell>
          <cell r="AM344">
            <v>5393926</v>
          </cell>
          <cell r="AN344">
            <v>0</v>
          </cell>
          <cell r="AO344">
            <v>359061</v>
          </cell>
          <cell r="AS344">
            <v>35299</v>
          </cell>
          <cell r="AT344">
            <v>394360</v>
          </cell>
          <cell r="AU344">
            <v>0</v>
          </cell>
        </row>
        <row r="345">
          <cell r="A345">
            <v>333</v>
          </cell>
          <cell r="B345" t="str">
            <v>0131</v>
          </cell>
          <cell r="C345" t="str">
            <v>QC-0131</v>
          </cell>
          <cell r="D345" t="str">
            <v>NGUYEÃN THÒ KIM HUEÄ</v>
          </cell>
          <cell r="E345" t="str">
            <v>BP. QC</v>
          </cell>
          <cell r="F345" t="str">
            <v>CN</v>
          </cell>
          <cell r="G345" t="str">
            <v>01/02/2006</v>
          </cell>
          <cell r="H345">
            <v>3419625</v>
          </cell>
          <cell r="I345">
            <v>16</v>
          </cell>
          <cell r="J345">
            <v>128</v>
          </cell>
          <cell r="K345">
            <v>3601713</v>
          </cell>
          <cell r="N345">
            <v>3576072</v>
          </cell>
          <cell r="O345">
            <v>3</v>
          </cell>
          <cell r="P345">
            <v>394572</v>
          </cell>
          <cell r="Q345">
            <v>23</v>
          </cell>
          <cell r="R345">
            <v>274303</v>
          </cell>
          <cell r="S345">
            <v>0</v>
          </cell>
          <cell r="T345">
            <v>0</v>
          </cell>
          <cell r="V345">
            <v>0</v>
          </cell>
          <cell r="X345">
            <v>0</v>
          </cell>
          <cell r="Z345">
            <v>0</v>
          </cell>
          <cell r="AA345">
            <v>5</v>
          </cell>
          <cell r="AB345">
            <v>657620</v>
          </cell>
          <cell r="AC345">
            <v>14</v>
          </cell>
          <cell r="AD345">
            <v>300000</v>
          </cell>
          <cell r="AF345">
            <v>200000</v>
          </cell>
          <cell r="AG345">
            <v>133333</v>
          </cell>
          <cell r="AH345">
            <v>24661</v>
          </cell>
          <cell r="AI345">
            <v>0</v>
          </cell>
          <cell r="AJ345">
            <v>0</v>
          </cell>
          <cell r="AK345">
            <v>0</v>
          </cell>
          <cell r="AL345">
            <v>5560561</v>
          </cell>
          <cell r="AM345">
            <v>5560561</v>
          </cell>
          <cell r="AN345">
            <v>0</v>
          </cell>
          <cell r="AO345">
            <v>359061</v>
          </cell>
          <cell r="AS345">
            <v>35299</v>
          </cell>
          <cell r="AT345">
            <v>394360</v>
          </cell>
          <cell r="AU345">
            <v>0</v>
          </cell>
        </row>
        <row r="346">
          <cell r="A346">
            <v>334</v>
          </cell>
          <cell r="B346" t="str">
            <v>0220</v>
          </cell>
          <cell r="C346" t="str">
            <v>QC-0220</v>
          </cell>
          <cell r="D346" t="str">
            <v>ÑOÃ THÒ HUYEÀN CHAÂN</v>
          </cell>
          <cell r="E346" t="str">
            <v>BP. QC</v>
          </cell>
          <cell r="F346" t="str">
            <v>CN</v>
          </cell>
          <cell r="G346" t="str">
            <v>16/07/2011</v>
          </cell>
          <cell r="H346">
            <v>3419625</v>
          </cell>
          <cell r="I346">
            <v>15</v>
          </cell>
          <cell r="J346">
            <v>120</v>
          </cell>
          <cell r="K346">
            <v>3260918</v>
          </cell>
          <cell r="N346">
            <v>3244091</v>
          </cell>
          <cell r="O346">
            <v>4</v>
          </cell>
          <cell r="P346">
            <v>526096</v>
          </cell>
          <cell r="Q346">
            <v>23</v>
          </cell>
          <cell r="R346">
            <v>262242</v>
          </cell>
          <cell r="S346">
            <v>0</v>
          </cell>
          <cell r="T346">
            <v>0</v>
          </cell>
          <cell r="V346">
            <v>0</v>
          </cell>
          <cell r="X346">
            <v>0</v>
          </cell>
          <cell r="Z346">
            <v>0</v>
          </cell>
          <cell r="AA346">
            <v>5</v>
          </cell>
          <cell r="AB346">
            <v>657620</v>
          </cell>
          <cell r="AC346">
            <v>7</v>
          </cell>
          <cell r="AD346">
            <v>120000</v>
          </cell>
          <cell r="AF346">
            <v>93750</v>
          </cell>
          <cell r="AG346">
            <v>125000</v>
          </cell>
          <cell r="AH346">
            <v>24661</v>
          </cell>
          <cell r="AI346">
            <v>0</v>
          </cell>
          <cell r="AJ346">
            <v>0</v>
          </cell>
          <cell r="AK346">
            <v>0</v>
          </cell>
          <cell r="AL346">
            <v>5053460</v>
          </cell>
          <cell r="AM346">
            <v>5053460</v>
          </cell>
          <cell r="AN346">
            <v>0</v>
          </cell>
          <cell r="AO346">
            <v>359061</v>
          </cell>
          <cell r="AS346">
            <v>33093</v>
          </cell>
          <cell r="AT346">
            <v>392154</v>
          </cell>
          <cell r="AU346">
            <v>0</v>
          </cell>
        </row>
        <row r="347">
          <cell r="A347">
            <v>335</v>
          </cell>
          <cell r="B347" t="str">
            <v>0699</v>
          </cell>
          <cell r="C347" t="str">
            <v>QC-0699</v>
          </cell>
          <cell r="D347" t="str">
            <v>NGUYEÃN TRÖÔØNG HAÄN</v>
          </cell>
          <cell r="E347" t="str">
            <v>BP. QC</v>
          </cell>
          <cell r="F347" t="str">
            <v>CN</v>
          </cell>
          <cell r="G347" t="str">
            <v>31/07/2014</v>
          </cell>
          <cell r="H347">
            <v>3419625</v>
          </cell>
          <cell r="I347">
            <v>13</v>
          </cell>
          <cell r="J347">
            <v>104</v>
          </cell>
          <cell r="K347">
            <v>967058</v>
          </cell>
          <cell r="N347">
            <v>967058</v>
          </cell>
          <cell r="O347">
            <v>6</v>
          </cell>
          <cell r="P347">
            <v>789144</v>
          </cell>
          <cell r="Q347">
            <v>15</v>
          </cell>
          <cell r="R347">
            <v>60949</v>
          </cell>
          <cell r="T347">
            <v>0</v>
          </cell>
          <cell r="V347">
            <v>0</v>
          </cell>
          <cell r="X347">
            <v>0</v>
          </cell>
          <cell r="Y347">
            <v>12</v>
          </cell>
          <cell r="Z347">
            <v>1578288</v>
          </cell>
          <cell r="AA347">
            <v>5</v>
          </cell>
          <cell r="AB347">
            <v>657620</v>
          </cell>
          <cell r="AC347">
            <v>7</v>
          </cell>
          <cell r="AD347">
            <v>120000</v>
          </cell>
          <cell r="AF347">
            <v>0</v>
          </cell>
          <cell r="AG347">
            <v>108333</v>
          </cell>
          <cell r="AH347">
            <v>0</v>
          </cell>
          <cell r="AI347">
            <v>569422</v>
          </cell>
          <cell r="AJ347">
            <v>0</v>
          </cell>
          <cell r="AK347">
            <v>0</v>
          </cell>
          <cell r="AL347">
            <v>4850814</v>
          </cell>
          <cell r="AM347">
            <v>4850814</v>
          </cell>
          <cell r="AN347">
            <v>0</v>
          </cell>
          <cell r="AO347">
            <v>359061</v>
          </cell>
          <cell r="AS347">
            <v>28681</v>
          </cell>
          <cell r="AT347">
            <v>387742</v>
          </cell>
          <cell r="AU347">
            <v>0</v>
          </cell>
        </row>
        <row r="348">
          <cell r="A348">
            <v>336</v>
          </cell>
          <cell r="B348" t="str">
            <v>0708</v>
          </cell>
          <cell r="C348" t="str">
            <v>H-0708</v>
          </cell>
          <cell r="D348" t="str">
            <v>TRAÀN THÒ KIM NGAÂN</v>
          </cell>
          <cell r="E348" t="str">
            <v>C.CH DUØNG</v>
          </cell>
          <cell r="F348" t="str">
            <v>CN</v>
          </cell>
          <cell r="G348" t="str">
            <v>05/08/2014</v>
          </cell>
          <cell r="H348">
            <v>2887500</v>
          </cell>
          <cell r="I348">
            <v>14</v>
          </cell>
          <cell r="J348">
            <v>112</v>
          </cell>
          <cell r="K348">
            <v>523807</v>
          </cell>
          <cell r="N348">
            <v>523807</v>
          </cell>
          <cell r="O348">
            <v>4</v>
          </cell>
          <cell r="P348">
            <v>444231</v>
          </cell>
          <cell r="Q348">
            <v>18.5</v>
          </cell>
          <cell r="R348">
            <v>37128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X348">
            <v>0</v>
          </cell>
          <cell r="Z348">
            <v>0</v>
          </cell>
          <cell r="AA348">
            <v>5</v>
          </cell>
          <cell r="AB348">
            <v>555288</v>
          </cell>
          <cell r="AC348">
            <v>11</v>
          </cell>
          <cell r="AD348">
            <v>240000</v>
          </cell>
          <cell r="AF348">
            <v>0</v>
          </cell>
          <cell r="AG348">
            <v>116667</v>
          </cell>
          <cell r="AH348">
            <v>20823</v>
          </cell>
          <cell r="AI348">
            <v>1130862</v>
          </cell>
          <cell r="AJ348">
            <v>0</v>
          </cell>
          <cell r="AK348">
            <v>0</v>
          </cell>
          <cell r="AL348">
            <v>3068806</v>
          </cell>
          <cell r="AM348">
            <v>3068806</v>
          </cell>
          <cell r="AN348">
            <v>0</v>
          </cell>
          <cell r="AO348">
            <v>303188</v>
          </cell>
          <cell r="AS348">
            <v>0</v>
          </cell>
          <cell r="AT348">
            <v>303188</v>
          </cell>
          <cell r="AU348">
            <v>0</v>
          </cell>
        </row>
        <row r="349">
          <cell r="A349">
            <v>337</v>
          </cell>
          <cell r="B349" t="str">
            <v>0709</v>
          </cell>
          <cell r="C349" t="str">
            <v>H-0709</v>
          </cell>
          <cell r="D349" t="str">
            <v>TRAÀN THÒ THUÙY NGA</v>
          </cell>
          <cell r="E349" t="str">
            <v>C.CH DUØNG</v>
          </cell>
          <cell r="F349" t="str">
            <v>CN</v>
          </cell>
          <cell r="G349" t="str">
            <v>05/08/2014</v>
          </cell>
          <cell r="H349">
            <v>2887500</v>
          </cell>
          <cell r="I349">
            <v>14</v>
          </cell>
          <cell r="J349">
            <v>112</v>
          </cell>
          <cell r="K349">
            <v>523807</v>
          </cell>
          <cell r="N349">
            <v>523807</v>
          </cell>
          <cell r="O349">
            <v>4</v>
          </cell>
          <cell r="P349">
            <v>444231</v>
          </cell>
          <cell r="Q349">
            <v>18</v>
          </cell>
          <cell r="R349">
            <v>36264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X349">
            <v>0</v>
          </cell>
          <cell r="Z349">
            <v>0</v>
          </cell>
          <cell r="AA349">
            <v>5</v>
          </cell>
          <cell r="AB349">
            <v>555288</v>
          </cell>
          <cell r="AC349">
            <v>11</v>
          </cell>
          <cell r="AD349">
            <v>240000</v>
          </cell>
          <cell r="AF349">
            <v>0</v>
          </cell>
          <cell r="AG349">
            <v>116667</v>
          </cell>
          <cell r="AH349">
            <v>20823</v>
          </cell>
          <cell r="AI349">
            <v>1130862</v>
          </cell>
          <cell r="AJ349">
            <v>0</v>
          </cell>
          <cell r="AK349">
            <v>0</v>
          </cell>
          <cell r="AL349">
            <v>3067942</v>
          </cell>
          <cell r="AM349">
            <v>3067942</v>
          </cell>
          <cell r="AN349">
            <v>0</v>
          </cell>
          <cell r="AO349">
            <v>303188</v>
          </cell>
          <cell r="AS349">
            <v>0</v>
          </cell>
          <cell r="AT349">
            <v>303188</v>
          </cell>
          <cell r="AU349">
            <v>0</v>
          </cell>
        </row>
        <row r="350">
          <cell r="A350">
            <v>338</v>
          </cell>
          <cell r="B350" t="str">
            <v>0818</v>
          </cell>
          <cell r="C350" t="str">
            <v>H-0818</v>
          </cell>
          <cell r="D350" t="str">
            <v>LEÂ THÒ HUYEÀN TRANG</v>
          </cell>
          <cell r="E350" t="str">
            <v>C.CH DUØNG</v>
          </cell>
          <cell r="F350" t="str">
            <v>CN</v>
          </cell>
          <cell r="G350" t="str">
            <v>27/11/2014</v>
          </cell>
          <cell r="H350">
            <v>0</v>
          </cell>
          <cell r="I350">
            <v>12.5</v>
          </cell>
          <cell r="J350">
            <v>100</v>
          </cell>
          <cell r="K350">
            <v>529074</v>
          </cell>
          <cell r="N350">
            <v>529074</v>
          </cell>
          <cell r="O350">
            <v>4</v>
          </cell>
          <cell r="P350">
            <v>475327</v>
          </cell>
          <cell r="Q350">
            <v>24</v>
          </cell>
          <cell r="R350">
            <v>43188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X350">
            <v>0</v>
          </cell>
          <cell r="Z350">
            <v>0</v>
          </cell>
          <cell r="AA350">
            <v>5</v>
          </cell>
          <cell r="AB350">
            <v>594159</v>
          </cell>
          <cell r="AC350">
            <v>14</v>
          </cell>
          <cell r="AD350">
            <v>300000</v>
          </cell>
          <cell r="AF350">
            <v>0</v>
          </cell>
          <cell r="AG350">
            <v>104167</v>
          </cell>
          <cell r="AH350">
            <v>0</v>
          </cell>
          <cell r="AJ350">
            <v>0</v>
          </cell>
          <cell r="AK350">
            <v>0</v>
          </cell>
          <cell r="AL350">
            <v>2045915</v>
          </cell>
          <cell r="AM350">
            <v>2045915</v>
          </cell>
          <cell r="AN350">
            <v>0</v>
          </cell>
          <cell r="AO350">
            <v>0</v>
          </cell>
          <cell r="AS350">
            <v>0</v>
          </cell>
          <cell r="AT350">
            <v>0</v>
          </cell>
          <cell r="AU350">
            <v>2045915</v>
          </cell>
        </row>
        <row r="351">
          <cell r="A351">
            <v>339</v>
          </cell>
          <cell r="B351" t="str">
            <v>0073</v>
          </cell>
          <cell r="C351" t="str">
            <v>S-0073</v>
          </cell>
          <cell r="D351" t="str">
            <v>NGUYEÃN THÒ NGOÏC BEÀN</v>
          </cell>
          <cell r="E351" t="str">
            <v>C.CH DUØNG</v>
          </cell>
          <cell r="F351" t="str">
            <v>CN</v>
          </cell>
          <cell r="G351" t="str">
            <v>01/02/1997</v>
          </cell>
          <cell r="H351">
            <v>4793525</v>
          </cell>
          <cell r="I351">
            <v>15.5</v>
          </cell>
          <cell r="J351">
            <v>124</v>
          </cell>
          <cell r="K351">
            <v>2979959</v>
          </cell>
          <cell r="N351">
            <v>2955119</v>
          </cell>
          <cell r="O351">
            <v>3</v>
          </cell>
          <cell r="P351">
            <v>553099</v>
          </cell>
          <cell r="Q351">
            <v>22.5</v>
          </cell>
          <cell r="R351">
            <v>228836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X351">
            <v>0</v>
          </cell>
          <cell r="Z351">
            <v>0</v>
          </cell>
          <cell r="AA351">
            <v>5</v>
          </cell>
          <cell r="AB351">
            <v>921832</v>
          </cell>
          <cell r="AC351">
            <v>14</v>
          </cell>
          <cell r="AD351">
            <v>300000</v>
          </cell>
          <cell r="AF351">
            <v>193750</v>
          </cell>
          <cell r="AG351">
            <v>129167</v>
          </cell>
          <cell r="AH351">
            <v>34569</v>
          </cell>
          <cell r="AI351">
            <v>0</v>
          </cell>
          <cell r="AJ351">
            <v>0</v>
          </cell>
          <cell r="AK351">
            <v>0</v>
          </cell>
          <cell r="AL351">
            <v>5316372</v>
          </cell>
          <cell r="AM351">
            <v>5316372</v>
          </cell>
          <cell r="AN351">
            <v>0</v>
          </cell>
          <cell r="AO351">
            <v>503320</v>
          </cell>
          <cell r="AS351">
            <v>47935</v>
          </cell>
          <cell r="AT351">
            <v>551255</v>
          </cell>
          <cell r="AU351">
            <v>0</v>
          </cell>
        </row>
        <row r="352">
          <cell r="A352">
            <v>340</v>
          </cell>
          <cell r="B352" t="str">
            <v>0234</v>
          </cell>
          <cell r="C352" t="str">
            <v>S-0234</v>
          </cell>
          <cell r="D352" t="str">
            <v>HOÀ VAÊN SANG</v>
          </cell>
          <cell r="E352" t="str">
            <v>C.CH DUØNG</v>
          </cell>
          <cell r="F352" t="str">
            <v>CN</v>
          </cell>
          <cell r="G352" t="str">
            <v>22/10/2011</v>
          </cell>
          <cell r="H352">
            <v>3089625</v>
          </cell>
          <cell r="I352">
            <v>14</v>
          </cell>
          <cell r="J352">
            <v>112</v>
          </cell>
          <cell r="K352">
            <v>2847559</v>
          </cell>
          <cell r="N352">
            <v>2831853</v>
          </cell>
          <cell r="O352">
            <v>4</v>
          </cell>
          <cell r="P352">
            <v>475327</v>
          </cell>
          <cell r="Q352">
            <v>22.5</v>
          </cell>
          <cell r="R352">
            <v>238179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X352">
            <v>0</v>
          </cell>
          <cell r="Z352">
            <v>0</v>
          </cell>
          <cell r="AA352">
            <v>5</v>
          </cell>
          <cell r="AB352">
            <v>594159</v>
          </cell>
          <cell r="AC352">
            <v>13</v>
          </cell>
          <cell r="AD352">
            <v>280000</v>
          </cell>
          <cell r="AF352">
            <v>87500</v>
          </cell>
          <cell r="AG352">
            <v>116667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4623685</v>
          </cell>
          <cell r="AM352">
            <v>4623685</v>
          </cell>
          <cell r="AN352">
            <v>0</v>
          </cell>
          <cell r="AO352">
            <v>324411</v>
          </cell>
          <cell r="AS352">
            <v>27906</v>
          </cell>
          <cell r="AT352">
            <v>352317</v>
          </cell>
          <cell r="AU352">
            <v>0</v>
          </cell>
        </row>
        <row r="353">
          <cell r="A353">
            <v>341</v>
          </cell>
          <cell r="B353" t="str">
            <v>0413</v>
          </cell>
          <cell r="C353" t="str">
            <v>S-0413</v>
          </cell>
          <cell r="D353" t="str">
            <v>PHAN THÒ KIM YEÁN</v>
          </cell>
          <cell r="E353" t="str">
            <v>C.CH DUØNG</v>
          </cell>
          <cell r="F353" t="str">
            <v>CN</v>
          </cell>
          <cell r="G353" t="str">
            <v>03/03/2014</v>
          </cell>
          <cell r="H353">
            <v>3089625</v>
          </cell>
          <cell r="I353">
            <v>14</v>
          </cell>
          <cell r="J353">
            <v>112</v>
          </cell>
          <cell r="K353">
            <v>5229144</v>
          </cell>
          <cell r="N353">
            <v>5220169</v>
          </cell>
          <cell r="O353">
            <v>4</v>
          </cell>
          <cell r="P353">
            <v>475327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X353">
            <v>0</v>
          </cell>
          <cell r="Z353">
            <v>0</v>
          </cell>
          <cell r="AA353">
            <v>5</v>
          </cell>
          <cell r="AB353">
            <v>594159</v>
          </cell>
          <cell r="AC353">
            <v>6</v>
          </cell>
          <cell r="AD353">
            <v>100000</v>
          </cell>
          <cell r="AF353">
            <v>0</v>
          </cell>
          <cell r="AG353">
            <v>116667</v>
          </cell>
          <cell r="AH353">
            <v>22281</v>
          </cell>
          <cell r="AI353">
            <v>0</v>
          </cell>
          <cell r="AJ353">
            <v>0</v>
          </cell>
          <cell r="AK353">
            <v>0</v>
          </cell>
          <cell r="AL353">
            <v>6528603</v>
          </cell>
          <cell r="AM353">
            <v>6528603</v>
          </cell>
          <cell r="AN353">
            <v>0</v>
          </cell>
          <cell r="AS353">
            <v>0</v>
          </cell>
          <cell r="AT353">
            <v>0</v>
          </cell>
          <cell r="AU353">
            <v>0</v>
          </cell>
        </row>
        <row r="354">
          <cell r="A354">
            <v>342</v>
          </cell>
          <cell r="B354" t="str">
            <v>0436</v>
          </cell>
          <cell r="C354" t="str">
            <v>S-0436</v>
          </cell>
          <cell r="D354" t="str">
            <v>NGUYEÃN VAÊN LONG</v>
          </cell>
          <cell r="E354" t="str">
            <v>C.CH DUØNG</v>
          </cell>
          <cell r="F354" t="str">
            <v>CN</v>
          </cell>
          <cell r="G354" t="str">
            <v>11/03/2014</v>
          </cell>
          <cell r="H354">
            <v>3089625</v>
          </cell>
          <cell r="I354">
            <v>16</v>
          </cell>
          <cell r="J354">
            <v>128</v>
          </cell>
          <cell r="K354">
            <v>2980500</v>
          </cell>
          <cell r="N354">
            <v>2970244</v>
          </cell>
          <cell r="O354">
            <v>3</v>
          </cell>
          <cell r="P354">
            <v>356495</v>
          </cell>
          <cell r="Q354">
            <v>21</v>
          </cell>
          <cell r="R354">
            <v>210035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X354">
            <v>0</v>
          </cell>
          <cell r="Z354">
            <v>0</v>
          </cell>
          <cell r="AA354">
            <v>5</v>
          </cell>
          <cell r="AB354">
            <v>594159</v>
          </cell>
          <cell r="AC354">
            <v>14</v>
          </cell>
          <cell r="AD354">
            <v>300000</v>
          </cell>
          <cell r="AF354">
            <v>0</v>
          </cell>
          <cell r="AG354">
            <v>133333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4564266</v>
          </cell>
          <cell r="AM354">
            <v>4564266</v>
          </cell>
          <cell r="AN354">
            <v>0</v>
          </cell>
          <cell r="AO354">
            <v>324411</v>
          </cell>
          <cell r="AS354">
            <v>31893</v>
          </cell>
          <cell r="AT354">
            <v>356304</v>
          </cell>
          <cell r="AU354">
            <v>0</v>
          </cell>
        </row>
        <row r="355">
          <cell r="A355">
            <v>343</v>
          </cell>
          <cell r="B355" t="str">
            <v>0650</v>
          </cell>
          <cell r="C355" t="str">
            <v>S-0650</v>
          </cell>
          <cell r="D355" t="str">
            <v>VOÕ HOAØNG HIEÅN</v>
          </cell>
          <cell r="E355" t="str">
            <v>C.CH DUØNG</v>
          </cell>
          <cell r="F355" t="str">
            <v>CN</v>
          </cell>
          <cell r="G355" t="str">
            <v>25/06/2014</v>
          </cell>
          <cell r="H355">
            <v>3089625</v>
          </cell>
          <cell r="I355">
            <v>14.5</v>
          </cell>
          <cell r="J355">
            <v>116</v>
          </cell>
          <cell r="K355">
            <v>2980080</v>
          </cell>
          <cell r="N355">
            <v>2970785</v>
          </cell>
          <cell r="O355">
            <v>3.5</v>
          </cell>
          <cell r="P355">
            <v>415911</v>
          </cell>
          <cell r="Q355">
            <v>22.5</v>
          </cell>
          <cell r="R355">
            <v>242064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X355">
            <v>0</v>
          </cell>
          <cell r="Z355">
            <v>0</v>
          </cell>
          <cell r="AA355">
            <v>5</v>
          </cell>
          <cell r="AB355">
            <v>594159</v>
          </cell>
          <cell r="AC355">
            <v>14</v>
          </cell>
          <cell r="AD355">
            <v>300000</v>
          </cell>
          <cell r="AF355">
            <v>0</v>
          </cell>
          <cell r="AG355">
            <v>120833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4643752</v>
          </cell>
          <cell r="AM355">
            <v>4643752</v>
          </cell>
          <cell r="AN355">
            <v>0</v>
          </cell>
          <cell r="AO355">
            <v>324411</v>
          </cell>
          <cell r="AS355">
            <v>28903</v>
          </cell>
          <cell r="AT355">
            <v>353314</v>
          </cell>
          <cell r="AU355">
            <v>0</v>
          </cell>
        </row>
        <row r="356">
          <cell r="A356">
            <v>344</v>
          </cell>
          <cell r="B356" t="str">
            <v>0716</v>
          </cell>
          <cell r="C356" t="str">
            <v>S-0716</v>
          </cell>
          <cell r="D356" t="str">
            <v>NGUYEÃN THANH BÌNH</v>
          </cell>
          <cell r="E356" t="str">
            <v>C.CH DUØNG</v>
          </cell>
          <cell r="F356" t="str">
            <v>CN</v>
          </cell>
          <cell r="G356" t="str">
            <v>06/08/2014</v>
          </cell>
          <cell r="H356">
            <v>3089625</v>
          </cell>
          <cell r="I356">
            <v>15.5</v>
          </cell>
          <cell r="J356">
            <v>124</v>
          </cell>
          <cell r="K356">
            <v>2982522</v>
          </cell>
          <cell r="N356">
            <v>2972586</v>
          </cell>
          <cell r="O356">
            <v>3.5</v>
          </cell>
          <cell r="P356">
            <v>415911</v>
          </cell>
          <cell r="Q356">
            <v>22.5</v>
          </cell>
          <cell r="R356">
            <v>229033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X356">
            <v>0</v>
          </cell>
          <cell r="Z356">
            <v>0</v>
          </cell>
          <cell r="AA356">
            <v>5</v>
          </cell>
          <cell r="AB356">
            <v>594159</v>
          </cell>
          <cell r="AC356">
            <v>14</v>
          </cell>
          <cell r="AD356">
            <v>300000</v>
          </cell>
          <cell r="AF356">
            <v>0</v>
          </cell>
          <cell r="AG356">
            <v>129167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4640856</v>
          </cell>
          <cell r="AM356">
            <v>4640856</v>
          </cell>
          <cell r="AN356">
            <v>0</v>
          </cell>
          <cell r="AO356">
            <v>324411</v>
          </cell>
          <cell r="AS356">
            <v>30896</v>
          </cell>
          <cell r="AT356">
            <v>355307</v>
          </cell>
          <cell r="AU356">
            <v>0</v>
          </cell>
        </row>
        <row r="357">
          <cell r="A357">
            <v>345</v>
          </cell>
          <cell r="B357" t="str">
            <v>0094</v>
          </cell>
          <cell r="C357" t="str">
            <v>S5-0094</v>
          </cell>
          <cell r="D357" t="str">
            <v>TRAÀN VAÊN TÖÔØNG</v>
          </cell>
          <cell r="E357" t="str">
            <v>C.CH DUØNG</v>
          </cell>
          <cell r="F357" t="str">
            <v>CN</v>
          </cell>
          <cell r="G357" t="str">
            <v>01/03/2002</v>
          </cell>
          <cell r="H357">
            <v>3244125</v>
          </cell>
          <cell r="I357">
            <v>14</v>
          </cell>
          <cell r="J357">
            <v>112</v>
          </cell>
          <cell r="K357">
            <v>1513694</v>
          </cell>
          <cell r="N357">
            <v>1513694</v>
          </cell>
          <cell r="O357">
            <v>4</v>
          </cell>
          <cell r="P357">
            <v>499096</v>
          </cell>
          <cell r="Q357">
            <v>14</v>
          </cell>
          <cell r="R357">
            <v>84094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X357">
            <v>0</v>
          </cell>
          <cell r="Z357">
            <v>0</v>
          </cell>
          <cell r="AA357">
            <v>5</v>
          </cell>
          <cell r="AB357">
            <v>623870</v>
          </cell>
          <cell r="AC357">
            <v>7</v>
          </cell>
          <cell r="AD357">
            <v>120000</v>
          </cell>
          <cell r="AF357">
            <v>175000</v>
          </cell>
          <cell r="AG357">
            <v>116667</v>
          </cell>
          <cell r="AH357">
            <v>0</v>
          </cell>
          <cell r="AI357">
            <v>127513</v>
          </cell>
          <cell r="AJ357">
            <v>0</v>
          </cell>
          <cell r="AK357">
            <v>0</v>
          </cell>
          <cell r="AL357">
            <v>3259934</v>
          </cell>
          <cell r="AM357">
            <v>3259934</v>
          </cell>
          <cell r="AN357">
            <v>0</v>
          </cell>
          <cell r="AO357">
            <v>340633</v>
          </cell>
          <cell r="AS357">
            <v>29302</v>
          </cell>
          <cell r="AT357">
            <v>369935</v>
          </cell>
          <cell r="AU357">
            <v>0</v>
          </cell>
        </row>
        <row r="358">
          <cell r="A358">
            <v>346</v>
          </cell>
          <cell r="B358" t="str">
            <v>0196</v>
          </cell>
          <cell r="C358" t="str">
            <v>S-0196</v>
          </cell>
          <cell r="D358" t="str">
            <v>NGUYEÃN COÂNG DANH</v>
          </cell>
          <cell r="E358" t="str">
            <v>VP. XÖÔÛNG</v>
          </cell>
          <cell r="F358" t="str">
            <v>CN</v>
          </cell>
          <cell r="G358" t="str">
            <v>07/03/2011</v>
          </cell>
          <cell r="H358">
            <v>3089625</v>
          </cell>
          <cell r="I358">
            <v>15</v>
          </cell>
          <cell r="J358">
            <v>120</v>
          </cell>
          <cell r="K358">
            <v>1536058</v>
          </cell>
          <cell r="N358">
            <v>1536058</v>
          </cell>
          <cell r="O358">
            <v>4</v>
          </cell>
          <cell r="P358">
            <v>475327</v>
          </cell>
          <cell r="Q358">
            <v>20</v>
          </cell>
          <cell r="R358">
            <v>109718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X358">
            <v>0</v>
          </cell>
          <cell r="Z358">
            <v>0</v>
          </cell>
          <cell r="AA358">
            <v>5</v>
          </cell>
          <cell r="AB358">
            <v>594159</v>
          </cell>
          <cell r="AC358">
            <v>14</v>
          </cell>
          <cell r="AD358">
            <v>300000</v>
          </cell>
          <cell r="AF358">
            <v>93750</v>
          </cell>
          <cell r="AG358">
            <v>125000</v>
          </cell>
          <cell r="AH358">
            <v>0</v>
          </cell>
          <cell r="AI358">
            <v>229591</v>
          </cell>
          <cell r="AJ358">
            <v>0</v>
          </cell>
          <cell r="AK358">
            <v>0</v>
          </cell>
          <cell r="AL358">
            <v>3463603</v>
          </cell>
          <cell r="AM358">
            <v>3463603</v>
          </cell>
          <cell r="AN358">
            <v>0</v>
          </cell>
          <cell r="AO358">
            <v>324411</v>
          </cell>
          <cell r="AS358">
            <v>29900</v>
          </cell>
          <cell r="AT358">
            <v>354311</v>
          </cell>
          <cell r="AU358">
            <v>0</v>
          </cell>
        </row>
        <row r="359">
          <cell r="A359">
            <v>347</v>
          </cell>
          <cell r="B359" t="str">
            <v>0259</v>
          </cell>
          <cell r="C359" t="str">
            <v>S-0259</v>
          </cell>
          <cell r="D359" t="str">
            <v>TRÖÔNG PHI COÂNG-NT</v>
          </cell>
          <cell r="E359" t="str">
            <v>VP. XÖÔÛNG</v>
          </cell>
          <cell r="F359" t="str">
            <v>CN</v>
          </cell>
          <cell r="G359" t="str">
            <v>23/05/2012</v>
          </cell>
          <cell r="H359">
            <v>3089625</v>
          </cell>
          <cell r="I359">
            <v>13</v>
          </cell>
          <cell r="J359">
            <v>104</v>
          </cell>
          <cell r="K359">
            <v>2392296</v>
          </cell>
          <cell r="N359">
            <v>2379796</v>
          </cell>
          <cell r="O359">
            <v>4</v>
          </cell>
          <cell r="P359">
            <v>475327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X359">
            <v>0</v>
          </cell>
          <cell r="Z359">
            <v>0</v>
          </cell>
          <cell r="AA359">
            <v>5</v>
          </cell>
          <cell r="AB359">
            <v>594159</v>
          </cell>
          <cell r="AC359">
            <v>4</v>
          </cell>
          <cell r="AD359">
            <v>60000</v>
          </cell>
          <cell r="AF359">
            <v>54167</v>
          </cell>
          <cell r="AG359">
            <v>108333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3671782</v>
          </cell>
          <cell r="AM359">
            <v>3671782</v>
          </cell>
          <cell r="AN359">
            <v>0</v>
          </cell>
          <cell r="AO359">
            <v>324411</v>
          </cell>
          <cell r="AQ359">
            <v>0</v>
          </cell>
          <cell r="AS359">
            <v>25913</v>
          </cell>
          <cell r="AT359">
            <v>350324</v>
          </cell>
          <cell r="AU359">
            <v>0</v>
          </cell>
        </row>
        <row r="360">
          <cell r="A360">
            <v>348</v>
          </cell>
          <cell r="B360" t="str">
            <v>0284</v>
          </cell>
          <cell r="C360" t="str">
            <v>S-0284</v>
          </cell>
          <cell r="D360" t="str">
            <v>LEÂ VAÊN NHÔØ</v>
          </cell>
          <cell r="E360" t="str">
            <v>VP. XÖÔÛNG</v>
          </cell>
          <cell r="F360" t="str">
            <v>CN</v>
          </cell>
          <cell r="G360" t="str">
            <v>18/09/2012</v>
          </cell>
          <cell r="H360">
            <v>3089625</v>
          </cell>
          <cell r="I360">
            <v>15</v>
          </cell>
          <cell r="J360">
            <v>120</v>
          </cell>
          <cell r="K360">
            <v>1547784</v>
          </cell>
          <cell r="N360">
            <v>1547784</v>
          </cell>
          <cell r="O360">
            <v>4</v>
          </cell>
          <cell r="P360">
            <v>475327</v>
          </cell>
          <cell r="Q360">
            <v>25</v>
          </cell>
          <cell r="R360">
            <v>133430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X360">
            <v>0</v>
          </cell>
          <cell r="Z360">
            <v>0</v>
          </cell>
          <cell r="AA360">
            <v>5</v>
          </cell>
          <cell r="AB360">
            <v>594159</v>
          </cell>
          <cell r="AC360">
            <v>14</v>
          </cell>
          <cell r="AD360">
            <v>300000</v>
          </cell>
          <cell r="AF360">
            <v>62500</v>
          </cell>
          <cell r="AG360">
            <v>125000</v>
          </cell>
          <cell r="AH360">
            <v>0</v>
          </cell>
          <cell r="AI360">
            <v>220269</v>
          </cell>
          <cell r="AJ360">
            <v>48613</v>
          </cell>
          <cell r="AK360">
            <v>0</v>
          </cell>
          <cell r="AL360">
            <v>3507082</v>
          </cell>
          <cell r="AM360">
            <v>3507082</v>
          </cell>
          <cell r="AN360">
            <v>0</v>
          </cell>
          <cell r="AQ360">
            <v>0</v>
          </cell>
          <cell r="AS360">
            <v>29900</v>
          </cell>
          <cell r="AT360">
            <v>29900</v>
          </cell>
          <cell r="AU360">
            <v>0</v>
          </cell>
        </row>
        <row r="361">
          <cell r="E361" t="str">
            <v>x</v>
          </cell>
          <cell r="H361">
            <v>29260775</v>
          </cell>
          <cell r="I361">
            <v>144</v>
          </cell>
          <cell r="J361">
            <v>1152</v>
          </cell>
          <cell r="K361">
            <v>23090146</v>
          </cell>
          <cell r="L361">
            <v>0</v>
          </cell>
          <cell r="M361">
            <v>0</v>
          </cell>
          <cell r="N361">
            <v>23011138</v>
          </cell>
          <cell r="O361">
            <v>37</v>
          </cell>
          <cell r="P361">
            <v>4554955</v>
          </cell>
          <cell r="Q361">
            <v>185.5</v>
          </cell>
          <cell r="R361">
            <v>1348821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50</v>
          </cell>
          <cell r="AB361">
            <v>6221232</v>
          </cell>
          <cell r="AC361">
            <v>118</v>
          </cell>
          <cell r="AD361">
            <v>2480000</v>
          </cell>
          <cell r="AE361">
            <v>0</v>
          </cell>
          <cell r="AF361">
            <v>456250</v>
          </cell>
          <cell r="AG361">
            <v>1200002</v>
          </cell>
          <cell r="AH361">
            <v>98496</v>
          </cell>
          <cell r="AI361">
            <v>2389237</v>
          </cell>
          <cell r="AJ361">
            <v>0</v>
          </cell>
          <cell r="AK361">
            <v>0</v>
          </cell>
          <cell r="AL361">
            <v>41760131</v>
          </cell>
          <cell r="AM361">
            <v>41760131</v>
          </cell>
          <cell r="AN361">
            <v>0</v>
          </cell>
          <cell r="AO361">
            <v>2747973</v>
          </cell>
          <cell r="AP361">
            <v>0</v>
          </cell>
          <cell r="AQ361">
            <v>0</v>
          </cell>
          <cell r="AR361">
            <v>0</v>
          </cell>
          <cell r="AS361">
            <v>196835</v>
          </cell>
          <cell r="AT361">
            <v>2944808</v>
          </cell>
          <cell r="AU361">
            <v>0</v>
          </cell>
        </row>
        <row r="362">
          <cell r="D362" t="str">
            <v>TC</v>
          </cell>
          <cell r="H362">
            <v>1122618315</v>
          </cell>
          <cell r="I362">
            <v>5005.5</v>
          </cell>
          <cell r="J362">
            <v>40044</v>
          </cell>
          <cell r="K362">
            <v>632935575</v>
          </cell>
          <cell r="L362">
            <v>0</v>
          </cell>
          <cell r="M362">
            <v>0</v>
          </cell>
          <cell r="N362">
            <v>632935575</v>
          </cell>
          <cell r="O362">
            <v>1400</v>
          </cell>
          <cell r="P362">
            <v>175957752</v>
          </cell>
          <cell r="Q362">
            <v>5279.5</v>
          </cell>
          <cell r="R362">
            <v>37445807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29.5</v>
          </cell>
          <cell r="Z362">
            <v>4162059</v>
          </cell>
          <cell r="AA362">
            <v>1730</v>
          </cell>
          <cell r="AB362">
            <v>217746313</v>
          </cell>
          <cell r="AC362">
            <v>4104</v>
          </cell>
          <cell r="AD362">
            <v>85420000</v>
          </cell>
          <cell r="AE362">
            <v>0</v>
          </cell>
          <cell r="AF362">
            <v>25907288</v>
          </cell>
          <cell r="AG362">
            <v>41891660</v>
          </cell>
          <cell r="AH362">
            <v>6095138</v>
          </cell>
          <cell r="AI362">
            <v>88473232.211538583</v>
          </cell>
          <cell r="AJ362">
            <v>3170750</v>
          </cell>
          <cell r="AK362">
            <v>0</v>
          </cell>
          <cell r="AL362">
            <v>1313520435</v>
          </cell>
          <cell r="AO362">
            <v>114229859</v>
          </cell>
          <cell r="AP362">
            <v>0</v>
          </cell>
          <cell r="AQ362">
            <v>0</v>
          </cell>
          <cell r="AR362">
            <v>0</v>
          </cell>
          <cell r="AS362">
            <v>8304983</v>
          </cell>
          <cell r="AT362">
            <v>122337832</v>
          </cell>
          <cell r="AU362">
            <v>9670508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7"/>
  <sheetViews>
    <sheetView workbookViewId="0">
      <pane xSplit="3" ySplit="6" topLeftCell="AB7" activePane="bottomRight" state="frozen"/>
      <selection pane="topRight" activeCell="D1" sqref="D1"/>
      <selection pane="bottomLeft" activeCell="A7" sqref="A7"/>
      <selection pane="bottomRight" activeCell="AT13" sqref="AT13"/>
    </sheetView>
  </sheetViews>
  <sheetFormatPr defaultRowHeight="12.75" x14ac:dyDescent="0.2"/>
  <cols>
    <col min="1" max="1" width="3.7109375" customWidth="1"/>
    <col min="2" max="2" width="8.42578125" customWidth="1"/>
    <col min="3" max="3" width="22" customWidth="1"/>
    <col min="4" max="4" width="9.7109375" customWidth="1"/>
    <col min="5" max="5" width="9.7109375" hidden="1" customWidth="1"/>
    <col min="6" max="9" width="9.7109375" customWidth="1"/>
    <col min="10" max="10" width="11" customWidth="1"/>
    <col min="11" max="11" width="7.5703125" customWidth="1"/>
    <col min="12" max="12" width="10" customWidth="1"/>
    <col min="13" max="13" width="5.7109375" customWidth="1"/>
    <col min="14" max="24" width="9.7109375" customWidth="1"/>
    <col min="25" max="25" width="5.7109375" customWidth="1"/>
    <col min="26" max="26" width="9.7109375" customWidth="1"/>
    <col min="27" max="27" width="5.7109375" customWidth="1"/>
    <col min="28" max="28" width="9.7109375" customWidth="1"/>
    <col min="29" max="29" width="5.7109375" customWidth="1"/>
    <col min="33" max="34" width="8.7109375" customWidth="1"/>
    <col min="35" max="39" width="9.7109375" customWidth="1"/>
    <col min="41" max="43" width="9.7109375" customWidth="1"/>
  </cols>
  <sheetData>
    <row r="1" spans="1:47" ht="14.25" x14ac:dyDescent="0.3">
      <c r="C1" s="1"/>
    </row>
    <row r="2" spans="1:47" ht="14.25" x14ac:dyDescent="0.3">
      <c r="C2" s="1"/>
    </row>
    <row r="3" spans="1:47" ht="33" x14ac:dyDescent="0.2">
      <c r="A3" s="68" t="s">
        <v>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</row>
    <row r="5" spans="1:47" ht="85.5" x14ac:dyDescent="0.2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26</v>
      </c>
      <c r="AA5" s="2" t="s">
        <v>27</v>
      </c>
      <c r="AB5" s="2" t="s">
        <v>28</v>
      </c>
      <c r="AC5" s="2" t="s">
        <v>29</v>
      </c>
      <c r="AD5" s="2" t="s">
        <v>30</v>
      </c>
      <c r="AE5" s="2" t="s">
        <v>31</v>
      </c>
      <c r="AF5" s="2" t="s">
        <v>32</v>
      </c>
      <c r="AG5" s="2" t="s">
        <v>33</v>
      </c>
      <c r="AH5" s="2" t="s">
        <v>34</v>
      </c>
      <c r="AI5" s="2" t="s">
        <v>35</v>
      </c>
      <c r="AJ5" s="2" t="s">
        <v>36</v>
      </c>
      <c r="AK5" s="2" t="s">
        <v>37</v>
      </c>
      <c r="AL5" s="2" t="s">
        <v>38</v>
      </c>
      <c r="AM5" s="2" t="s">
        <v>39</v>
      </c>
      <c r="AN5" s="2" t="s">
        <v>40</v>
      </c>
      <c r="AO5" s="2" t="s">
        <v>41</v>
      </c>
      <c r="AP5" s="2" t="s">
        <v>42</v>
      </c>
      <c r="AQ5" s="2" t="s">
        <v>43</v>
      </c>
      <c r="AR5" s="2" t="s">
        <v>44</v>
      </c>
      <c r="AS5" s="2" t="s">
        <v>45</v>
      </c>
      <c r="AT5" s="2" t="s">
        <v>46</v>
      </c>
      <c r="AU5" s="67" t="s">
        <v>79</v>
      </c>
    </row>
    <row r="6" spans="1:47" ht="14.25" x14ac:dyDescent="0.2">
      <c r="A6" s="3">
        <v>1</v>
      </c>
      <c r="B6" s="3">
        <v>2</v>
      </c>
      <c r="C6" s="3">
        <v>3</v>
      </c>
      <c r="D6" s="3">
        <v>4</v>
      </c>
      <c r="E6" s="3">
        <v>5</v>
      </c>
      <c r="F6" s="3">
        <v>6</v>
      </c>
      <c r="G6" s="3">
        <v>7</v>
      </c>
      <c r="H6" s="3">
        <v>8</v>
      </c>
      <c r="I6" s="3">
        <v>9</v>
      </c>
      <c r="J6" s="3">
        <v>10</v>
      </c>
      <c r="K6" s="3">
        <v>11</v>
      </c>
      <c r="L6" s="3">
        <v>12</v>
      </c>
      <c r="M6" s="3">
        <v>13</v>
      </c>
      <c r="N6" s="3">
        <v>14</v>
      </c>
      <c r="O6" s="3">
        <v>15</v>
      </c>
      <c r="P6" s="3">
        <v>16</v>
      </c>
      <c r="Q6" s="3">
        <v>17</v>
      </c>
      <c r="R6" s="3">
        <v>18</v>
      </c>
      <c r="S6" s="3">
        <v>19</v>
      </c>
      <c r="T6" s="3">
        <v>20</v>
      </c>
      <c r="U6" s="3">
        <v>21</v>
      </c>
      <c r="V6" s="3">
        <v>22</v>
      </c>
      <c r="W6" s="3">
        <v>23</v>
      </c>
      <c r="X6" s="3">
        <v>24</v>
      </c>
      <c r="Y6" s="3">
        <v>25</v>
      </c>
      <c r="Z6" s="3">
        <v>26</v>
      </c>
      <c r="AA6" s="3">
        <v>27</v>
      </c>
      <c r="AB6" s="3">
        <v>28</v>
      </c>
      <c r="AC6" s="3">
        <v>29</v>
      </c>
      <c r="AD6" s="3">
        <v>30</v>
      </c>
      <c r="AE6" s="3">
        <v>31</v>
      </c>
      <c r="AF6" s="3">
        <v>32</v>
      </c>
      <c r="AG6" s="3">
        <v>33</v>
      </c>
      <c r="AH6" s="3">
        <v>34</v>
      </c>
      <c r="AI6" s="3">
        <v>35</v>
      </c>
      <c r="AJ6" s="3">
        <v>36</v>
      </c>
      <c r="AK6" s="3">
        <v>37</v>
      </c>
      <c r="AL6" s="3">
        <v>38</v>
      </c>
      <c r="AM6" s="3">
        <v>39</v>
      </c>
      <c r="AN6" s="3">
        <v>40</v>
      </c>
      <c r="AO6" s="3">
        <v>41</v>
      </c>
      <c r="AP6" s="3">
        <v>42</v>
      </c>
      <c r="AQ6" s="3">
        <v>43</v>
      </c>
      <c r="AR6" s="3">
        <v>44</v>
      </c>
      <c r="AS6" s="3">
        <v>45</v>
      </c>
      <c r="AT6" s="3">
        <v>46</v>
      </c>
      <c r="AU6" s="3">
        <v>47</v>
      </c>
    </row>
    <row r="7" spans="1:47" ht="13.5" x14ac:dyDescent="0.25">
      <c r="A7" s="4">
        <v>1</v>
      </c>
      <c r="B7" s="4" t="s">
        <v>81</v>
      </c>
      <c r="C7" s="4" t="s">
        <v>82</v>
      </c>
      <c r="D7" s="4" t="s">
        <v>83</v>
      </c>
      <c r="E7" s="4" t="s">
        <v>84</v>
      </c>
      <c r="F7" s="72">
        <v>41694</v>
      </c>
      <c r="G7" s="5">
        <v>4404120</v>
      </c>
      <c r="H7" s="6">
        <v>24</v>
      </c>
      <c r="I7" s="4">
        <v>192</v>
      </c>
      <c r="J7" s="5">
        <v>5431267</v>
      </c>
      <c r="K7" s="5">
        <v>0</v>
      </c>
      <c r="L7" s="5">
        <f>SUM(J7:K7)</f>
        <v>5431267</v>
      </c>
      <c r="M7" s="4">
        <v>0</v>
      </c>
      <c r="N7" s="5">
        <v>0</v>
      </c>
      <c r="O7" s="6">
        <v>25</v>
      </c>
      <c r="P7" s="5">
        <f>ROUND(L7/(IF(I7&gt;208,208,I7)+O7+Q7+S7+U7)*50%*O7,0)</f>
        <v>312861</v>
      </c>
      <c r="Q7" s="6">
        <v>0</v>
      </c>
      <c r="R7" s="5">
        <v>0</v>
      </c>
      <c r="S7" s="4">
        <v>0</v>
      </c>
      <c r="T7" s="5">
        <v>0</v>
      </c>
      <c r="U7" s="6">
        <v>0</v>
      </c>
      <c r="V7" s="5">
        <v>0</v>
      </c>
      <c r="W7" s="4">
        <v>1</v>
      </c>
      <c r="X7" s="5">
        <f>G7/26*W7</f>
        <v>169389.23076923078</v>
      </c>
      <c r="Y7" s="6">
        <v>1</v>
      </c>
      <c r="Z7" s="5">
        <f>G7/26*Y7</f>
        <v>169389.23076923078</v>
      </c>
      <c r="AA7" s="6">
        <v>0</v>
      </c>
      <c r="AB7" s="5">
        <v>0</v>
      </c>
      <c r="AC7" s="4">
        <v>14</v>
      </c>
      <c r="AD7" s="5">
        <v>300000</v>
      </c>
      <c r="AE7" s="5">
        <v>276923</v>
      </c>
      <c r="AF7" s="5">
        <v>192308</v>
      </c>
      <c r="AG7" s="5"/>
      <c r="AH7" s="5">
        <v>31760</v>
      </c>
      <c r="AI7" s="5">
        <f>IF(((4404120/(208))*(H7*8+M7*8+Y7*8+O7*1.5))&gt;(L7+N7+P7+Z7),(4404120/(208))*(H7*8+Y7*8+M7*8+O7*1.5)-(L7+N7+P7+Z7),0)</f>
        <v>0</v>
      </c>
      <c r="AJ7" s="5">
        <v>0</v>
      </c>
      <c r="AK7" s="5">
        <f>ROUND(0+L7+N7+P7+R7+T7+V7+X7+Z7+AB7+SUM(AD7:AJ7),0)</f>
        <v>6883897</v>
      </c>
      <c r="AL7" s="5">
        <v>462433</v>
      </c>
      <c r="AM7" s="5"/>
      <c r="AN7" s="5">
        <v>44041</v>
      </c>
      <c r="AO7" s="5">
        <v>0</v>
      </c>
      <c r="AP7" s="5">
        <v>0</v>
      </c>
      <c r="AQ7" s="5">
        <f>ROUND(SUM(AL7:AP7),0)</f>
        <v>506474</v>
      </c>
      <c r="AR7" s="5">
        <v>0</v>
      </c>
      <c r="AS7" s="5">
        <f>AK7-AQ7-IF(AR7&gt;0,AR7,0)</f>
        <v>6377423</v>
      </c>
      <c r="AT7" s="5"/>
      <c r="AU7" s="5">
        <v>0</v>
      </c>
    </row>
    <row r="8" spans="1:47" ht="13.5" x14ac:dyDescent="0.25">
      <c r="A8" s="4">
        <v>2</v>
      </c>
      <c r="B8" s="4" t="s">
        <v>85</v>
      </c>
      <c r="C8" s="4" t="s">
        <v>86</v>
      </c>
      <c r="D8" s="4" t="s">
        <v>83</v>
      </c>
      <c r="E8" s="4" t="s">
        <v>87</v>
      </c>
      <c r="F8" s="72">
        <v>44277</v>
      </c>
      <c r="G8" s="5">
        <v>4404120</v>
      </c>
      <c r="H8" s="6">
        <v>23.5</v>
      </c>
      <c r="I8" s="4">
        <v>188</v>
      </c>
      <c r="J8" s="5">
        <v>3223842</v>
      </c>
      <c r="K8" s="5">
        <v>0</v>
      </c>
      <c r="L8" s="5">
        <f>SUM(J8:K8)</f>
        <v>3223842</v>
      </c>
      <c r="M8" s="4">
        <v>0.5</v>
      </c>
      <c r="N8" s="5">
        <f>G8/26*M8</f>
        <v>84694.61538461539</v>
      </c>
      <c r="O8" s="6">
        <v>25</v>
      </c>
      <c r="P8" s="5">
        <f>ROUND(L8/(IF(I8&gt;208,208,I8)+O8+Q8+S8+U8)*50%*O8,0)</f>
        <v>189193</v>
      </c>
      <c r="Q8" s="6">
        <v>0</v>
      </c>
      <c r="R8" s="5">
        <v>0</v>
      </c>
      <c r="S8" s="4">
        <v>0</v>
      </c>
      <c r="T8" s="5">
        <v>0</v>
      </c>
      <c r="U8" s="6">
        <v>0</v>
      </c>
      <c r="V8" s="5">
        <v>0</v>
      </c>
      <c r="W8" s="4">
        <v>1</v>
      </c>
      <c r="X8" s="5">
        <f>G8/26*W8</f>
        <v>169389.23076923078</v>
      </c>
      <c r="Y8" s="6">
        <v>1</v>
      </c>
      <c r="Z8" s="5">
        <f>G8/26*Y8</f>
        <v>169389.23076923078</v>
      </c>
      <c r="AA8" s="6">
        <v>0</v>
      </c>
      <c r="AB8" s="5">
        <v>0</v>
      </c>
      <c r="AC8" s="4">
        <v>14</v>
      </c>
      <c r="AD8" s="5">
        <v>0</v>
      </c>
      <c r="AE8" s="5">
        <v>0</v>
      </c>
      <c r="AF8" s="5">
        <v>0</v>
      </c>
      <c r="AG8" s="5"/>
      <c r="AH8" s="5"/>
      <c r="AI8" s="5">
        <f>IF(((4404120/(208))*(H8*8+M8*8+Y8*8+O8*1.5))&gt;(L8+N8+P8+Z8),(4404120/(208))*(H8*8+Y8*8+M8*8+O8*1.5)-(L8+N8+P8+Z8),0)</f>
        <v>1361623.9423076925</v>
      </c>
      <c r="AJ8" s="5">
        <v>0</v>
      </c>
      <c r="AK8" s="5">
        <f>ROUND(0+L8+N8+P8+R8+T8+V8+X8+Z8+AB8+SUM(AD8:AJ8),0)</f>
        <v>5198132</v>
      </c>
      <c r="AL8" s="5">
        <v>462433</v>
      </c>
      <c r="AM8" s="5"/>
      <c r="AN8" s="5">
        <v>44041</v>
      </c>
      <c r="AO8" s="5">
        <v>0</v>
      </c>
      <c r="AP8" s="5">
        <v>0</v>
      </c>
      <c r="AQ8" s="5">
        <f>ROUND(SUM(AL8:AP8),0)</f>
        <v>506474</v>
      </c>
      <c r="AR8" s="5">
        <f>AK8-AQ8</f>
        <v>4691658</v>
      </c>
      <c r="AS8" s="5">
        <v>0</v>
      </c>
      <c r="AT8" s="5"/>
      <c r="AU8" s="5">
        <v>0</v>
      </c>
    </row>
    <row r="9" spans="1:47" ht="13.5" x14ac:dyDescent="0.25">
      <c r="A9" s="4">
        <v>3</v>
      </c>
      <c r="B9" s="4" t="s">
        <v>88</v>
      </c>
      <c r="C9" s="4" t="s">
        <v>89</v>
      </c>
      <c r="D9" s="4" t="s">
        <v>83</v>
      </c>
      <c r="E9" s="4" t="s">
        <v>84</v>
      </c>
      <c r="F9" s="72">
        <v>33390</v>
      </c>
      <c r="G9" s="5">
        <v>5673651.7088984</v>
      </c>
      <c r="H9" s="6">
        <v>24</v>
      </c>
      <c r="I9" s="4">
        <v>192</v>
      </c>
      <c r="J9" s="5">
        <v>3400020</v>
      </c>
      <c r="K9" s="5">
        <v>0</v>
      </c>
      <c r="L9" s="5">
        <f>SUM(J9:K9)</f>
        <v>3400020</v>
      </c>
      <c r="M9" s="4">
        <v>0</v>
      </c>
      <c r="N9" s="5">
        <v>0</v>
      </c>
      <c r="O9" s="6">
        <v>25</v>
      </c>
      <c r="P9" s="5">
        <f>ROUND(L9/(IF(I9&gt;208,208,I9)+O9+Q9+S9+U9)*50%*O9,0)</f>
        <v>195854</v>
      </c>
      <c r="Q9" s="6">
        <v>0</v>
      </c>
      <c r="R9" s="5">
        <v>0</v>
      </c>
      <c r="S9" s="4">
        <v>0</v>
      </c>
      <c r="T9" s="5">
        <v>0</v>
      </c>
      <c r="U9" s="6">
        <v>0</v>
      </c>
      <c r="V9" s="5">
        <v>0</v>
      </c>
      <c r="W9" s="4">
        <v>1</v>
      </c>
      <c r="X9" s="5">
        <f>G9/26*W9</f>
        <v>218217.37341916922</v>
      </c>
      <c r="Y9" s="6">
        <v>1</v>
      </c>
      <c r="Z9" s="5">
        <f>G9/26*Y9</f>
        <v>218217.37341916922</v>
      </c>
      <c r="AA9" s="6">
        <v>0</v>
      </c>
      <c r="AB9" s="5">
        <v>0</v>
      </c>
      <c r="AC9" s="4">
        <v>14</v>
      </c>
      <c r="AD9" s="5">
        <v>0</v>
      </c>
      <c r="AE9" s="5">
        <v>276923</v>
      </c>
      <c r="AF9" s="5">
        <v>0</v>
      </c>
      <c r="AG9" s="5"/>
      <c r="AH9" s="5">
        <v>40916</v>
      </c>
      <c r="AI9" s="5">
        <f>IF(((4404120/(208))*(H9*8+M9*8+Y9*8+O9*1.5))&gt;(L9+N9+P9+Z9),(4404120/(208))*(H9*8+Y9*8+M9*8+O9*1.5)-(L9+N9+P9+Z9),0)</f>
        <v>1214651.4150423696</v>
      </c>
      <c r="AJ9" s="5">
        <v>0</v>
      </c>
      <c r="AK9" s="5">
        <f>ROUND(0+L9+N9+P9+R9+T9+V9+X9+Z9+AB9+SUM(AD9:AJ9),0)</f>
        <v>5564799</v>
      </c>
      <c r="AL9" s="5">
        <v>595734</v>
      </c>
      <c r="AM9" s="5"/>
      <c r="AN9" s="5">
        <v>56737</v>
      </c>
      <c r="AO9" s="5">
        <v>0</v>
      </c>
      <c r="AP9" s="5">
        <v>0</v>
      </c>
      <c r="AQ9" s="5">
        <f>ROUND(SUM(AL9:AP9),0)</f>
        <v>652471</v>
      </c>
      <c r="AR9" s="5">
        <v>0</v>
      </c>
      <c r="AS9" s="5">
        <f>AK9-AQ9-IF(AR9&gt;0,AR9,0)</f>
        <v>4912328</v>
      </c>
      <c r="AT9" s="5"/>
      <c r="AU9" s="5">
        <v>0</v>
      </c>
    </row>
    <row r="10" spans="1:47" ht="13.5" x14ac:dyDescent="0.25">
      <c r="A10" s="4">
        <v>4</v>
      </c>
      <c r="B10" s="4" t="s">
        <v>90</v>
      </c>
      <c r="C10" s="4" t="s">
        <v>91</v>
      </c>
      <c r="D10" s="4" t="s">
        <v>83</v>
      </c>
      <c r="E10" s="4" t="s">
        <v>84</v>
      </c>
      <c r="F10" s="72">
        <v>36739</v>
      </c>
      <c r="G10" s="5">
        <v>4404120</v>
      </c>
      <c r="H10" s="6">
        <v>24</v>
      </c>
      <c r="I10" s="4">
        <v>192</v>
      </c>
      <c r="J10" s="5">
        <v>3016335</v>
      </c>
      <c r="K10" s="5">
        <v>0</v>
      </c>
      <c r="L10" s="5">
        <f>SUM(J10:K10)</f>
        <v>3016335</v>
      </c>
      <c r="M10" s="4">
        <v>0</v>
      </c>
      <c r="N10" s="5">
        <v>0</v>
      </c>
      <c r="O10" s="6">
        <v>25</v>
      </c>
      <c r="P10" s="5">
        <f>ROUND(L10/(IF(I10&gt;208,208,I10)+O10+Q10+S10+U10)*50%*O10,0)</f>
        <v>173752</v>
      </c>
      <c r="Q10" s="6">
        <v>0</v>
      </c>
      <c r="R10" s="5">
        <v>0</v>
      </c>
      <c r="S10" s="4">
        <v>0</v>
      </c>
      <c r="T10" s="5">
        <v>0</v>
      </c>
      <c r="U10" s="6">
        <v>0</v>
      </c>
      <c r="V10" s="5">
        <v>0</v>
      </c>
      <c r="W10" s="4">
        <v>1</v>
      </c>
      <c r="X10" s="5">
        <f>G10/26*W10</f>
        <v>169389.23076923078</v>
      </c>
      <c r="Y10" s="6">
        <v>1</v>
      </c>
      <c r="Z10" s="5">
        <f>G10/26*Y10</f>
        <v>169389.23076923078</v>
      </c>
      <c r="AA10" s="6">
        <v>0</v>
      </c>
      <c r="AB10" s="5">
        <v>0</v>
      </c>
      <c r="AC10" s="4">
        <v>14</v>
      </c>
      <c r="AD10" s="5">
        <v>0</v>
      </c>
      <c r="AE10" s="5">
        <v>276923</v>
      </c>
      <c r="AF10" s="5">
        <v>0</v>
      </c>
      <c r="AG10" s="5"/>
      <c r="AH10" s="5">
        <v>31760</v>
      </c>
      <c r="AI10" s="5">
        <f>IF(((4404120/(208))*(H10*8+M10*8+Y10*8+O10*1.5))&gt;(L10+N10+P10+Z10),(4404120/(208))*(H10*8+Y10*8+M10*8+O10*1.5)-(L10+N10+P10+Z10),0)</f>
        <v>1669266.557692308</v>
      </c>
      <c r="AJ10" s="5">
        <v>0</v>
      </c>
      <c r="AK10" s="5">
        <f>ROUND(0+L10+N10+P10+R10+T10+V10+X10+Z10+AB10+SUM(AD10:AJ10),0)</f>
        <v>5506815</v>
      </c>
      <c r="AL10" s="5">
        <v>462433</v>
      </c>
      <c r="AM10" s="5"/>
      <c r="AN10" s="5">
        <v>44041</v>
      </c>
      <c r="AO10" s="5">
        <v>0</v>
      </c>
      <c r="AP10" s="5">
        <v>0</v>
      </c>
      <c r="AQ10" s="5">
        <f>ROUND(SUM(AL10:AP10),0)</f>
        <v>506474</v>
      </c>
      <c r="AR10" s="5">
        <v>0</v>
      </c>
      <c r="AS10" s="5">
        <f>AK10-AQ10-IF(AR10&gt;0,AR10,0)</f>
        <v>5000341</v>
      </c>
      <c r="AT10" s="5"/>
      <c r="AU10" s="5">
        <v>0</v>
      </c>
    </row>
    <row r="11" spans="1:47" ht="13.5" x14ac:dyDescent="0.25">
      <c r="A11" s="4">
        <v>5</v>
      </c>
      <c r="B11" s="4" t="s">
        <v>92</v>
      </c>
      <c r="C11" s="4" t="s">
        <v>93</v>
      </c>
      <c r="D11" s="4" t="s">
        <v>83</v>
      </c>
      <c r="E11" s="4" t="s">
        <v>84</v>
      </c>
      <c r="F11" s="72">
        <v>37712</v>
      </c>
      <c r="G11" s="5">
        <v>4404120</v>
      </c>
      <c r="H11" s="6">
        <v>24</v>
      </c>
      <c r="I11" s="4">
        <v>192</v>
      </c>
      <c r="J11" s="5">
        <v>3805248</v>
      </c>
      <c r="K11" s="5">
        <v>0</v>
      </c>
      <c r="L11" s="5">
        <f>SUM(J11:K11)</f>
        <v>3805248</v>
      </c>
      <c r="M11" s="4">
        <v>0</v>
      </c>
      <c r="N11" s="5">
        <v>0</v>
      </c>
      <c r="O11" s="6">
        <v>25</v>
      </c>
      <c r="P11" s="5">
        <f>ROUND(L11/(IF(I11&gt;208,208,I11)+O11+Q11+S11+U11)*50%*O11,0)</f>
        <v>219196</v>
      </c>
      <c r="Q11" s="6">
        <v>0</v>
      </c>
      <c r="R11" s="5">
        <v>0</v>
      </c>
      <c r="S11" s="4">
        <v>0</v>
      </c>
      <c r="T11" s="5">
        <v>0</v>
      </c>
      <c r="U11" s="6">
        <v>0</v>
      </c>
      <c r="V11" s="5">
        <v>0</v>
      </c>
      <c r="W11" s="4">
        <v>1</v>
      </c>
      <c r="X11" s="5">
        <f>G11/26*W11</f>
        <v>169389.23076923078</v>
      </c>
      <c r="Y11" s="6">
        <v>1</v>
      </c>
      <c r="Z11" s="5">
        <f>G11/26*Y11</f>
        <v>169389.23076923078</v>
      </c>
      <c r="AA11" s="6">
        <v>0</v>
      </c>
      <c r="AB11" s="5">
        <v>0</v>
      </c>
      <c r="AC11" s="4">
        <v>14</v>
      </c>
      <c r="AD11" s="5">
        <v>0</v>
      </c>
      <c r="AE11" s="5">
        <v>276923</v>
      </c>
      <c r="AF11" s="5">
        <v>0</v>
      </c>
      <c r="AG11" s="5"/>
      <c r="AH11" s="5">
        <v>31760</v>
      </c>
      <c r="AI11" s="5">
        <f>IF(((4404120/(208))*(H11*8+M11*8+Y11*8+O11*1.5))&gt;(L11+N11+P11+Z11),(4404120/(208))*(H11*8+Y11*8+M11*8+O11*1.5)-(L11+N11+P11+Z11),0)</f>
        <v>834909.55769230798</v>
      </c>
      <c r="AJ11" s="5">
        <v>0</v>
      </c>
      <c r="AK11" s="5">
        <f>ROUND(0+L11+N11+P11+R11+T11+V11+X11+Z11+AB11+SUM(AD11:AJ11),0)</f>
        <v>5506815</v>
      </c>
      <c r="AL11" s="5">
        <v>462433</v>
      </c>
      <c r="AM11" s="5"/>
      <c r="AN11" s="5">
        <v>44041</v>
      </c>
      <c r="AO11" s="5">
        <v>0</v>
      </c>
      <c r="AP11" s="5">
        <v>0</v>
      </c>
      <c r="AQ11" s="5">
        <f>ROUND(SUM(AL11:AP11),0)</f>
        <v>506474</v>
      </c>
      <c r="AR11" s="5">
        <v>0</v>
      </c>
      <c r="AS11" s="5">
        <f>AK11-AQ11-IF(AR11&gt;0,AR11,0)</f>
        <v>5000341</v>
      </c>
      <c r="AT11" s="5"/>
      <c r="AU11" s="5">
        <v>0</v>
      </c>
    </row>
    <row r="12" spans="1:47" ht="13.5" x14ac:dyDescent="0.25">
      <c r="A12" s="4">
        <v>6</v>
      </c>
      <c r="B12" s="4" t="s">
        <v>94</v>
      </c>
      <c r="C12" s="4" t="s">
        <v>95</v>
      </c>
      <c r="D12" s="4" t="s">
        <v>83</v>
      </c>
      <c r="E12" s="4" t="s">
        <v>84</v>
      </c>
      <c r="F12" s="72">
        <v>38169</v>
      </c>
      <c r="G12" s="5">
        <v>4404120</v>
      </c>
      <c r="H12" s="6">
        <v>24</v>
      </c>
      <c r="I12" s="4">
        <v>192</v>
      </c>
      <c r="J12" s="5">
        <v>3337889</v>
      </c>
      <c r="K12" s="5">
        <v>0</v>
      </c>
      <c r="L12" s="5">
        <f>SUM(J12:K12)</f>
        <v>3337889</v>
      </c>
      <c r="M12" s="4">
        <v>0</v>
      </c>
      <c r="N12" s="5">
        <v>0</v>
      </c>
      <c r="O12" s="6">
        <v>25</v>
      </c>
      <c r="P12" s="5">
        <f>ROUND(L12/(IF(I12&gt;208,208,I12)+O12+Q12+S12+U12)*50%*O12,0)</f>
        <v>192275</v>
      </c>
      <c r="Q12" s="6">
        <v>0</v>
      </c>
      <c r="R12" s="5">
        <v>0</v>
      </c>
      <c r="S12" s="4">
        <v>0</v>
      </c>
      <c r="T12" s="5">
        <v>0</v>
      </c>
      <c r="U12" s="6">
        <v>0</v>
      </c>
      <c r="V12" s="5">
        <v>0</v>
      </c>
      <c r="W12" s="4">
        <v>1</v>
      </c>
      <c r="X12" s="5">
        <f>G12/26*W12</f>
        <v>169389.23076923078</v>
      </c>
      <c r="Y12" s="6">
        <v>1</v>
      </c>
      <c r="Z12" s="5">
        <f>G12/26*Y12</f>
        <v>169389.23076923078</v>
      </c>
      <c r="AA12" s="6">
        <v>0</v>
      </c>
      <c r="AB12" s="5">
        <v>0</v>
      </c>
      <c r="AC12" s="4">
        <v>14</v>
      </c>
      <c r="AD12" s="5">
        <v>0</v>
      </c>
      <c r="AE12" s="5">
        <v>276923</v>
      </c>
      <c r="AF12" s="5">
        <v>0</v>
      </c>
      <c r="AG12" s="5"/>
      <c r="AH12" s="5">
        <v>31760</v>
      </c>
      <c r="AI12" s="5">
        <f>IF(((4404120/(208))*(H12*8+M12*8+Y12*8+O12*1.5))&gt;(L12+N12+P12+Z12),(4404120/(208))*(H12*8+Y12*8+M12*8+O12*1.5)-(L12+N12+P12+Z12),0)</f>
        <v>1329189.557692308</v>
      </c>
      <c r="AJ12" s="5">
        <v>0</v>
      </c>
      <c r="AK12" s="5">
        <f>ROUND(0+L12+N12+P12+R12+T12+V12+X12+Z12+AB12+SUM(AD12:AJ12),0)</f>
        <v>5506815</v>
      </c>
      <c r="AL12" s="5">
        <v>462433</v>
      </c>
      <c r="AM12" s="5"/>
      <c r="AN12" s="5">
        <v>44041</v>
      </c>
      <c r="AO12" s="5">
        <v>0</v>
      </c>
      <c r="AP12" s="5">
        <v>0</v>
      </c>
      <c r="AQ12" s="5">
        <f>ROUND(SUM(AL12:AP12),0)</f>
        <v>506474</v>
      </c>
      <c r="AR12" s="5">
        <v>0</v>
      </c>
      <c r="AS12" s="5">
        <f>AK12-AQ12-IF(AR12&gt;0,AR12,0)</f>
        <v>5000341</v>
      </c>
      <c r="AT12" s="5"/>
      <c r="AU12" s="5">
        <v>0</v>
      </c>
    </row>
    <row r="13" spans="1:47" ht="13.5" x14ac:dyDescent="0.25">
      <c r="A13" s="4">
        <v>7</v>
      </c>
      <c r="B13" s="4" t="s">
        <v>96</v>
      </c>
      <c r="C13" s="4" t="s">
        <v>97</v>
      </c>
      <c r="D13" s="4" t="s">
        <v>83</v>
      </c>
      <c r="E13" s="4" t="s">
        <v>84</v>
      </c>
      <c r="F13" s="72">
        <v>38292</v>
      </c>
      <c r="G13" s="5">
        <v>4404120</v>
      </c>
      <c r="H13" s="6">
        <v>24</v>
      </c>
      <c r="I13" s="4">
        <v>192</v>
      </c>
      <c r="J13" s="5">
        <v>3555948</v>
      </c>
      <c r="K13" s="5">
        <v>0</v>
      </c>
      <c r="L13" s="5">
        <f>SUM(J13:K13)</f>
        <v>3555948</v>
      </c>
      <c r="M13" s="4">
        <v>0</v>
      </c>
      <c r="N13" s="5">
        <v>0</v>
      </c>
      <c r="O13" s="6">
        <v>25</v>
      </c>
      <c r="P13" s="5">
        <f>ROUND(L13/(IF(I13&gt;208,208,I13)+O13+Q13+S13+U13)*50%*O13,0)</f>
        <v>204836</v>
      </c>
      <c r="Q13" s="6">
        <v>0</v>
      </c>
      <c r="R13" s="5">
        <v>0</v>
      </c>
      <c r="S13" s="4">
        <v>0</v>
      </c>
      <c r="T13" s="5">
        <v>0</v>
      </c>
      <c r="U13" s="6">
        <v>0</v>
      </c>
      <c r="V13" s="5">
        <v>0</v>
      </c>
      <c r="W13" s="4">
        <v>1</v>
      </c>
      <c r="X13" s="5">
        <f>G13/26*W13</f>
        <v>169389.23076923078</v>
      </c>
      <c r="Y13" s="6">
        <v>1</v>
      </c>
      <c r="Z13" s="5">
        <f>G13/26*Y13</f>
        <v>169389.23076923078</v>
      </c>
      <c r="AA13" s="6">
        <v>0</v>
      </c>
      <c r="AB13" s="5">
        <v>0</v>
      </c>
      <c r="AC13" s="4">
        <v>14</v>
      </c>
      <c r="AD13" s="5">
        <v>0</v>
      </c>
      <c r="AE13" s="5">
        <v>276923</v>
      </c>
      <c r="AF13" s="5">
        <v>0</v>
      </c>
      <c r="AG13" s="5"/>
      <c r="AH13" s="5">
        <v>31760</v>
      </c>
      <c r="AI13" s="5">
        <f>IF(((4404120/(208))*(H13*8+M13*8+Y13*8+O13*1.5))&gt;(L13+N13+P13+Z13),(4404120/(208))*(H13*8+Y13*8+M13*8+O13*1.5)-(L13+N13+P13+Z13),0)</f>
        <v>1098569.557692308</v>
      </c>
      <c r="AJ13" s="5">
        <v>0</v>
      </c>
      <c r="AK13" s="5">
        <f>ROUND(0+L13+N13+P13+R13+T13+V13+X13+Z13+AB13+SUM(AD13:AJ13),0)</f>
        <v>5506815</v>
      </c>
      <c r="AL13" s="5">
        <v>462433</v>
      </c>
      <c r="AM13" s="5"/>
      <c r="AN13" s="5">
        <v>44041</v>
      </c>
      <c r="AO13" s="5">
        <v>0</v>
      </c>
      <c r="AP13" s="5">
        <v>0</v>
      </c>
      <c r="AQ13" s="5">
        <f>ROUND(SUM(AL13:AP13),0)</f>
        <v>506474</v>
      </c>
      <c r="AR13" s="5">
        <v>0</v>
      </c>
      <c r="AS13" s="5">
        <f>AK13-AQ13-IF(AR13&gt;0,AR13,0)</f>
        <v>5000341</v>
      </c>
      <c r="AT13" s="5"/>
      <c r="AU13" s="5">
        <v>0</v>
      </c>
    </row>
    <row r="14" spans="1:47" ht="13.5" x14ac:dyDescent="0.25">
      <c r="A14" s="4">
        <v>8</v>
      </c>
      <c r="B14" s="4" t="s">
        <v>98</v>
      </c>
      <c r="C14" s="4" t="s">
        <v>99</v>
      </c>
      <c r="D14" s="4" t="s">
        <v>83</v>
      </c>
      <c r="E14" s="4" t="s">
        <v>84</v>
      </c>
      <c r="F14" s="72">
        <v>43224</v>
      </c>
      <c r="G14" s="5">
        <v>4404120</v>
      </c>
      <c r="H14" s="6">
        <v>24</v>
      </c>
      <c r="I14" s="4">
        <v>192</v>
      </c>
      <c r="J14" s="5">
        <v>3778257</v>
      </c>
      <c r="K14" s="5">
        <v>0</v>
      </c>
      <c r="L14" s="5">
        <f>SUM(J14:K14)</f>
        <v>3778257</v>
      </c>
      <c r="M14" s="4">
        <v>0</v>
      </c>
      <c r="N14" s="5">
        <v>0</v>
      </c>
      <c r="O14" s="6">
        <v>25</v>
      </c>
      <c r="P14" s="5">
        <f>ROUND(L14/(IF(I14&gt;208,208,I14)+O14+Q14+S14+U14)*50%*O14,0)</f>
        <v>217642</v>
      </c>
      <c r="Q14" s="6">
        <v>0</v>
      </c>
      <c r="R14" s="5">
        <v>0</v>
      </c>
      <c r="S14" s="4">
        <v>0</v>
      </c>
      <c r="T14" s="5">
        <v>0</v>
      </c>
      <c r="U14" s="6">
        <v>0</v>
      </c>
      <c r="V14" s="5">
        <v>0</v>
      </c>
      <c r="W14" s="4">
        <v>1</v>
      </c>
      <c r="X14" s="5">
        <f>G14/26*W14</f>
        <v>169389.23076923078</v>
      </c>
      <c r="Y14" s="6">
        <v>1</v>
      </c>
      <c r="Z14" s="5">
        <f>G14/26*Y14</f>
        <v>169389.23076923078</v>
      </c>
      <c r="AA14" s="6">
        <v>0</v>
      </c>
      <c r="AB14" s="5">
        <v>0</v>
      </c>
      <c r="AC14" s="4">
        <v>14</v>
      </c>
      <c r="AD14" s="5">
        <v>0</v>
      </c>
      <c r="AE14" s="5">
        <v>138462</v>
      </c>
      <c r="AF14" s="5">
        <v>0</v>
      </c>
      <c r="AG14" s="5"/>
      <c r="AH14" s="5">
        <v>31760</v>
      </c>
      <c r="AI14" s="5">
        <f>IF(((4404120/(208))*(H14*8+M14*8+Y14*8+O14*1.5))&gt;(L14+N14+P14+Z14),(4404120/(208))*(H14*8+Y14*8+M14*8+O14*1.5)-(L14+N14+P14+Z14),0)</f>
        <v>863454.55769230798</v>
      </c>
      <c r="AJ14" s="5">
        <v>0</v>
      </c>
      <c r="AK14" s="5">
        <f>ROUND(0+L14+N14+P14+R14+T14+V14+X14+Z14+AB14+SUM(AD14:AJ14),0)</f>
        <v>5368354</v>
      </c>
      <c r="AL14" s="5">
        <v>462433</v>
      </c>
      <c r="AM14" s="5"/>
      <c r="AN14" s="5">
        <v>44041</v>
      </c>
      <c r="AO14" s="5">
        <v>0</v>
      </c>
      <c r="AP14" s="5">
        <v>0</v>
      </c>
      <c r="AQ14" s="5">
        <f>ROUND(SUM(AL14:AP14),0)</f>
        <v>506474</v>
      </c>
      <c r="AR14" s="5">
        <v>0</v>
      </c>
      <c r="AS14" s="5">
        <f>AK14-AQ14-IF(AR14&gt;0,AR14,0)</f>
        <v>4861880</v>
      </c>
      <c r="AT14" s="5"/>
      <c r="AU14" s="5">
        <v>0</v>
      </c>
    </row>
    <row r="15" spans="1:47" ht="13.5" x14ac:dyDescent="0.25">
      <c r="A15" s="4">
        <v>9</v>
      </c>
      <c r="B15" s="4" t="s">
        <v>100</v>
      </c>
      <c r="C15" s="4" t="s">
        <v>101</v>
      </c>
      <c r="D15" s="4" t="s">
        <v>83</v>
      </c>
      <c r="E15" s="4" t="s">
        <v>84</v>
      </c>
      <c r="F15" s="72">
        <v>42514</v>
      </c>
      <c r="G15" s="5">
        <v>4404120</v>
      </c>
      <c r="H15" s="6">
        <v>24</v>
      </c>
      <c r="I15" s="4">
        <v>192</v>
      </c>
      <c r="J15" s="5">
        <v>2699883</v>
      </c>
      <c r="K15" s="5">
        <v>0</v>
      </c>
      <c r="L15" s="5">
        <f>SUM(J15:K15)</f>
        <v>2699883</v>
      </c>
      <c r="M15" s="4">
        <v>0</v>
      </c>
      <c r="N15" s="5">
        <v>0</v>
      </c>
      <c r="O15" s="6">
        <v>25</v>
      </c>
      <c r="P15" s="5">
        <f>ROUND(L15/(IF(I15&gt;208,208,I15)+O15+Q15+S15+U15)*50%*O15,0)</f>
        <v>155523</v>
      </c>
      <c r="Q15" s="6">
        <v>0</v>
      </c>
      <c r="R15" s="5">
        <v>0</v>
      </c>
      <c r="S15" s="4">
        <v>0</v>
      </c>
      <c r="T15" s="5">
        <v>0</v>
      </c>
      <c r="U15" s="6">
        <v>0</v>
      </c>
      <c r="V15" s="5">
        <v>0</v>
      </c>
      <c r="W15" s="4">
        <v>1</v>
      </c>
      <c r="X15" s="5">
        <f>G15/26*W15</f>
        <v>169389.23076923078</v>
      </c>
      <c r="Y15" s="6">
        <v>1</v>
      </c>
      <c r="Z15" s="5">
        <f>G15/26*Y15</f>
        <v>169389.23076923078</v>
      </c>
      <c r="AA15" s="6">
        <v>0</v>
      </c>
      <c r="AB15" s="5">
        <v>0</v>
      </c>
      <c r="AC15" s="4">
        <v>14</v>
      </c>
      <c r="AD15" s="5">
        <v>0</v>
      </c>
      <c r="AE15" s="5">
        <v>276923</v>
      </c>
      <c r="AF15" s="5">
        <v>0</v>
      </c>
      <c r="AG15" s="5"/>
      <c r="AH15" s="5">
        <v>31760</v>
      </c>
      <c r="AI15" s="5">
        <f>IF(((4404120/(208))*(H15*8+M15*8+Y15*8+O15*1.5))&gt;(L15+N15+P15+Z15),(4404120/(208))*(H15*8+Y15*8+M15*8+O15*1.5)-(L15+N15+P15+Z15),0)</f>
        <v>2003947.557692308</v>
      </c>
      <c r="AJ15" s="5">
        <v>0</v>
      </c>
      <c r="AK15" s="5">
        <f>ROUND(0+L15+N15+P15+R15+T15+V15+X15+Z15+AB15+SUM(AD15:AJ15),0)</f>
        <v>5506815</v>
      </c>
      <c r="AL15" s="5">
        <v>462433</v>
      </c>
      <c r="AM15" s="5"/>
      <c r="AN15" s="5">
        <v>44041</v>
      </c>
      <c r="AO15" s="5">
        <v>0</v>
      </c>
      <c r="AP15" s="5">
        <v>0</v>
      </c>
      <c r="AQ15" s="5">
        <f>ROUND(SUM(AL15:AP15),0)</f>
        <v>506474</v>
      </c>
      <c r="AR15" s="5">
        <v>0</v>
      </c>
      <c r="AS15" s="5">
        <f>AK15-AQ15-IF(AR15&gt;0,AR15,0)</f>
        <v>5000341</v>
      </c>
      <c r="AT15" s="5"/>
      <c r="AU15" s="5">
        <v>0</v>
      </c>
    </row>
    <row r="16" spans="1:47" ht="13.5" x14ac:dyDescent="0.25">
      <c r="A16" s="4">
        <v>10</v>
      </c>
      <c r="B16" s="4" t="s">
        <v>102</v>
      </c>
      <c r="C16" s="4" t="s">
        <v>103</v>
      </c>
      <c r="D16" s="4" t="s">
        <v>83</v>
      </c>
      <c r="E16" s="4" t="s">
        <v>84</v>
      </c>
      <c r="F16" s="72">
        <v>41030</v>
      </c>
      <c r="G16" s="5">
        <v>4404120</v>
      </c>
      <c r="H16" s="6">
        <v>24</v>
      </c>
      <c r="I16" s="4">
        <v>192</v>
      </c>
      <c r="J16" s="5">
        <v>5688848</v>
      </c>
      <c r="K16" s="5">
        <v>0</v>
      </c>
      <c r="L16" s="5">
        <f>SUM(J16:K16)</f>
        <v>5688848</v>
      </c>
      <c r="M16" s="4">
        <v>0</v>
      </c>
      <c r="N16" s="5">
        <v>0</v>
      </c>
      <c r="O16" s="6">
        <v>25</v>
      </c>
      <c r="P16" s="5">
        <f>ROUND(L16/(IF(I16&gt;208,208,I16)+O16+Q16+S16+U16)*50%*O16,0)</f>
        <v>327699</v>
      </c>
      <c r="Q16" s="6">
        <v>0</v>
      </c>
      <c r="R16" s="5">
        <v>0</v>
      </c>
      <c r="S16" s="4">
        <v>0</v>
      </c>
      <c r="T16" s="5">
        <v>0</v>
      </c>
      <c r="U16" s="6">
        <v>0</v>
      </c>
      <c r="V16" s="5">
        <v>0</v>
      </c>
      <c r="W16" s="4">
        <v>1</v>
      </c>
      <c r="X16" s="5">
        <f>G16/26*W16</f>
        <v>169389.23076923078</v>
      </c>
      <c r="Y16" s="6">
        <v>1</v>
      </c>
      <c r="Z16" s="5">
        <f>G16/26*Y16</f>
        <v>169389.23076923078</v>
      </c>
      <c r="AA16" s="6">
        <v>0</v>
      </c>
      <c r="AB16" s="5">
        <v>0</v>
      </c>
      <c r="AC16" s="4">
        <v>14</v>
      </c>
      <c r="AD16" s="5">
        <v>300000</v>
      </c>
      <c r="AE16" s="5">
        <v>276923</v>
      </c>
      <c r="AF16" s="5">
        <v>192308</v>
      </c>
      <c r="AG16" s="5"/>
      <c r="AH16" s="5">
        <v>31760</v>
      </c>
      <c r="AI16" s="5">
        <f>IF(((4404120/(208))*(H16*8+M16*8+Y16*8+O16*1.5))&gt;(L16+N16+P16+Z16),(4404120/(208))*(H16*8+Y16*8+M16*8+O16*1.5)-(L16+N16+P16+Z16),0)</f>
        <v>0</v>
      </c>
      <c r="AJ16" s="5">
        <v>0</v>
      </c>
      <c r="AK16" s="5">
        <f>ROUND(0+L16+N16+P16+R16+T16+V16+X16+Z16+AB16+SUM(AD16:AJ16),0)</f>
        <v>7156316</v>
      </c>
      <c r="AL16" s="5">
        <v>462433</v>
      </c>
      <c r="AM16" s="5"/>
      <c r="AN16" s="5">
        <v>44041</v>
      </c>
      <c r="AO16" s="5">
        <v>0</v>
      </c>
      <c r="AP16" s="5">
        <v>0</v>
      </c>
      <c r="AQ16" s="5">
        <f>ROUND(SUM(AL16:AP16),0)</f>
        <v>506474</v>
      </c>
      <c r="AR16" s="5">
        <v>0</v>
      </c>
      <c r="AS16" s="5">
        <f>AK16-AQ16-IF(AR16&gt;0,AR16,0)</f>
        <v>6649842</v>
      </c>
      <c r="AT16" s="5"/>
      <c r="AU16" s="5">
        <v>0</v>
      </c>
    </row>
    <row r="17" spans="1:47" ht="13.5" x14ac:dyDescent="0.25">
      <c r="A17" s="4">
        <v>11</v>
      </c>
      <c r="B17" s="4" t="s">
        <v>104</v>
      </c>
      <c r="C17" s="4" t="s">
        <v>105</v>
      </c>
      <c r="D17" s="4" t="s">
        <v>83</v>
      </c>
      <c r="E17" s="4" t="s">
        <v>84</v>
      </c>
      <c r="F17" s="72">
        <v>41488</v>
      </c>
      <c r="G17" s="5">
        <v>4404120</v>
      </c>
      <c r="H17" s="6">
        <v>23</v>
      </c>
      <c r="I17" s="4">
        <v>184</v>
      </c>
      <c r="J17" s="5">
        <v>3442548</v>
      </c>
      <c r="K17" s="5">
        <v>0</v>
      </c>
      <c r="L17" s="5">
        <f>SUM(J17:K17)</f>
        <v>3442548</v>
      </c>
      <c r="M17" s="4">
        <v>1</v>
      </c>
      <c r="N17" s="5">
        <f>G17/26*M17</f>
        <v>169389.23076923078</v>
      </c>
      <c r="O17" s="6">
        <v>25</v>
      </c>
      <c r="P17" s="5">
        <f>ROUND(L17/(IF(I17&gt;208,208,I17)+O17+Q17+S17+U17)*50%*O17,0)</f>
        <v>205894</v>
      </c>
      <c r="Q17" s="6">
        <v>0</v>
      </c>
      <c r="R17" s="5">
        <v>0</v>
      </c>
      <c r="S17" s="4">
        <v>0</v>
      </c>
      <c r="T17" s="5">
        <v>0</v>
      </c>
      <c r="U17" s="6">
        <v>0</v>
      </c>
      <c r="V17" s="5">
        <v>0</v>
      </c>
      <c r="W17" s="4">
        <v>1</v>
      </c>
      <c r="X17" s="5">
        <f>G17/26*W17</f>
        <v>169389.23076923078</v>
      </c>
      <c r="Y17" s="6">
        <v>1</v>
      </c>
      <c r="Z17" s="5">
        <f>G17/26*Y17</f>
        <v>169389.23076923078</v>
      </c>
      <c r="AA17" s="6">
        <v>0</v>
      </c>
      <c r="AB17" s="5">
        <v>0</v>
      </c>
      <c r="AC17" s="4">
        <v>14</v>
      </c>
      <c r="AD17" s="5">
        <v>0</v>
      </c>
      <c r="AE17" s="5">
        <v>265385</v>
      </c>
      <c r="AF17" s="5">
        <v>0</v>
      </c>
      <c r="AG17" s="5"/>
      <c r="AH17" s="5"/>
      <c r="AI17" s="5">
        <f>IF(((4404120/(208))*(H17*8+M17*8+Y17*8+O17*1.5))&gt;(L17+N17+P17+Z17),(4404120/(208))*(H17*8+Y17*8+M17*8+O17*1.5)-(L17+N17+P17+Z17),0)</f>
        <v>1041522.326923077</v>
      </c>
      <c r="AJ17" s="5">
        <v>0</v>
      </c>
      <c r="AK17" s="5">
        <f>ROUND(0+L17+N17+P17+R17+T17+V17+X17+Z17+AB17+SUM(AD17:AJ17),0)</f>
        <v>5463517</v>
      </c>
      <c r="AL17" s="5">
        <v>462433</v>
      </c>
      <c r="AM17" s="5"/>
      <c r="AN17" s="5">
        <v>44041</v>
      </c>
      <c r="AO17" s="5">
        <v>0</v>
      </c>
      <c r="AP17" s="5">
        <v>0</v>
      </c>
      <c r="AQ17" s="5">
        <f>ROUND(SUM(AL17:AP17),0)</f>
        <v>506474</v>
      </c>
      <c r="AR17" s="5">
        <v>0</v>
      </c>
      <c r="AS17" s="5">
        <f>AK17-AQ17-IF(AR17&gt;0,AR17,0)</f>
        <v>4957043</v>
      </c>
      <c r="AT17" s="5"/>
      <c r="AU17" s="5">
        <v>0</v>
      </c>
    </row>
    <row r="18" spans="1:47" ht="13.5" x14ac:dyDescent="0.25">
      <c r="A18" s="4">
        <v>12</v>
      </c>
      <c r="B18" s="4" t="s">
        <v>106</v>
      </c>
      <c r="C18" s="4" t="s">
        <v>107</v>
      </c>
      <c r="D18" s="4" t="s">
        <v>83</v>
      </c>
      <c r="E18" s="4" t="s">
        <v>84</v>
      </c>
      <c r="F18" s="72">
        <v>43916</v>
      </c>
      <c r="G18" s="5">
        <v>4404120</v>
      </c>
      <c r="H18" s="6">
        <v>23</v>
      </c>
      <c r="I18" s="4">
        <v>184</v>
      </c>
      <c r="J18" s="5">
        <v>3184162</v>
      </c>
      <c r="K18" s="5">
        <v>0</v>
      </c>
      <c r="L18" s="5">
        <f>SUM(J18:K18)</f>
        <v>3184162</v>
      </c>
      <c r="M18" s="4">
        <v>1</v>
      </c>
      <c r="N18" s="5">
        <f>G18/26*M18</f>
        <v>169389.23076923078</v>
      </c>
      <c r="O18" s="6">
        <v>25</v>
      </c>
      <c r="P18" s="5">
        <f>ROUND(L18/(IF(I18&gt;208,208,I18)+O18+Q18+S18+U18)*50%*O18,0)</f>
        <v>190440</v>
      </c>
      <c r="Q18" s="6">
        <v>0</v>
      </c>
      <c r="R18" s="5">
        <v>0</v>
      </c>
      <c r="S18" s="4">
        <v>0</v>
      </c>
      <c r="T18" s="5">
        <v>0</v>
      </c>
      <c r="U18" s="6">
        <v>0</v>
      </c>
      <c r="V18" s="5">
        <v>0</v>
      </c>
      <c r="W18" s="4">
        <v>1</v>
      </c>
      <c r="X18" s="5">
        <f>G18/26*W18</f>
        <v>169389.23076923078</v>
      </c>
      <c r="Y18" s="6">
        <v>1</v>
      </c>
      <c r="Z18" s="5">
        <f>G18/26*Y18</f>
        <v>169389.23076923078</v>
      </c>
      <c r="AA18" s="6">
        <v>0</v>
      </c>
      <c r="AB18" s="5">
        <v>0</v>
      </c>
      <c r="AC18" s="4">
        <v>14</v>
      </c>
      <c r="AD18" s="5">
        <v>0</v>
      </c>
      <c r="AE18" s="5">
        <v>44231</v>
      </c>
      <c r="AF18" s="5">
        <v>0</v>
      </c>
      <c r="AG18" s="5">
        <v>50000</v>
      </c>
      <c r="AH18" s="5">
        <v>31760</v>
      </c>
      <c r="AI18" s="5">
        <f>IF(((4404120/(208))*(H18*8+M18*8+Y18*8+O18*1.5))&gt;(L18+N18+P18+Z18),(4404120/(208))*(H18*8+Y18*8+M18*8+O18*1.5)-(L18+N18+P18+Z18),0)</f>
        <v>1315362.326923077</v>
      </c>
      <c r="AJ18" s="5">
        <v>0</v>
      </c>
      <c r="AK18" s="5">
        <f>ROUND(0+L18+N18+P18+R18+T18+V18+X18+Z18+AB18+SUM(AD18:AJ18),0)</f>
        <v>5324123</v>
      </c>
      <c r="AL18" s="5">
        <v>462433</v>
      </c>
      <c r="AM18" s="5"/>
      <c r="AN18" s="5">
        <v>44041</v>
      </c>
      <c r="AO18" s="5">
        <v>0</v>
      </c>
      <c r="AP18" s="5">
        <v>0</v>
      </c>
      <c r="AQ18" s="5">
        <f>ROUND(SUM(AL18:AP18),0)</f>
        <v>506474</v>
      </c>
      <c r="AR18" s="5">
        <v>0</v>
      </c>
      <c r="AS18" s="5">
        <f>AK18-AQ18-IF(AR18&gt;0,AR18,0)</f>
        <v>4817649</v>
      </c>
      <c r="AT18" s="5"/>
      <c r="AU18" s="5">
        <v>0</v>
      </c>
    </row>
    <row r="19" spans="1:47" ht="13.5" x14ac:dyDescent="0.25">
      <c r="A19" s="4">
        <v>13</v>
      </c>
      <c r="B19" s="4" t="s">
        <v>108</v>
      </c>
      <c r="C19" s="4" t="s">
        <v>109</v>
      </c>
      <c r="D19" s="4" t="s">
        <v>83</v>
      </c>
      <c r="E19" s="4" t="s">
        <v>84</v>
      </c>
      <c r="F19" s="72">
        <v>44050</v>
      </c>
      <c r="G19" s="5">
        <v>4404120</v>
      </c>
      <c r="H19" s="6">
        <v>24</v>
      </c>
      <c r="I19" s="4">
        <v>192</v>
      </c>
      <c r="J19" s="5">
        <v>2566260</v>
      </c>
      <c r="K19" s="5">
        <v>0</v>
      </c>
      <c r="L19" s="5">
        <f>SUM(J19:K19)</f>
        <v>2566260</v>
      </c>
      <c r="M19" s="4">
        <v>0</v>
      </c>
      <c r="N19" s="5">
        <v>0</v>
      </c>
      <c r="O19" s="6">
        <v>25</v>
      </c>
      <c r="P19" s="5">
        <f>ROUND(L19/(IF(I19&gt;208,208,I19)+O19+Q19+S19+U19)*50%*O19,0)</f>
        <v>147826</v>
      </c>
      <c r="Q19" s="6">
        <v>0</v>
      </c>
      <c r="R19" s="5">
        <v>0</v>
      </c>
      <c r="S19" s="4">
        <v>0</v>
      </c>
      <c r="T19" s="5">
        <v>0</v>
      </c>
      <c r="U19" s="6">
        <v>0</v>
      </c>
      <c r="V19" s="5">
        <v>0</v>
      </c>
      <c r="W19" s="4">
        <v>1</v>
      </c>
      <c r="X19" s="5">
        <f>G19/26*W19</f>
        <v>169389.23076923078</v>
      </c>
      <c r="Y19" s="6">
        <v>1</v>
      </c>
      <c r="Z19" s="5">
        <f>G19/26*Y19</f>
        <v>169389.23076923078</v>
      </c>
      <c r="AA19" s="6">
        <v>0</v>
      </c>
      <c r="AB19" s="5">
        <v>0</v>
      </c>
      <c r="AC19" s="4">
        <v>14</v>
      </c>
      <c r="AD19" s="5">
        <v>0</v>
      </c>
      <c r="AE19" s="5">
        <v>0</v>
      </c>
      <c r="AF19" s="5">
        <v>0</v>
      </c>
      <c r="AG19" s="5"/>
      <c r="AH19" s="5">
        <v>31760</v>
      </c>
      <c r="AI19" s="5">
        <f>IF(((4404120/(208))*(H19*8+M19*8+Y19*8+O19*1.5))&gt;(L19+N19+P19+Z19),(4404120/(208))*(H19*8+Y19*8+M19*8+O19*1.5)-(L19+N19+P19+Z19),0)</f>
        <v>2145267.557692308</v>
      </c>
      <c r="AJ19" s="5">
        <v>0</v>
      </c>
      <c r="AK19" s="5">
        <f>ROUND(0+L19+N19+P19+R19+T19+V19+X19+Z19+AB19+SUM(AD19:AJ19),0)</f>
        <v>5229892</v>
      </c>
      <c r="AL19" s="5">
        <v>462433</v>
      </c>
      <c r="AM19" s="5"/>
      <c r="AN19" s="5">
        <v>44041</v>
      </c>
      <c r="AO19" s="5">
        <v>0</v>
      </c>
      <c r="AP19" s="5">
        <v>0</v>
      </c>
      <c r="AQ19" s="5">
        <f>ROUND(SUM(AL19:AP19),0)</f>
        <v>506474</v>
      </c>
      <c r="AR19" s="5">
        <f>AK19-AQ19</f>
        <v>4723418</v>
      </c>
      <c r="AS19" s="5">
        <v>0</v>
      </c>
      <c r="AT19" s="5"/>
      <c r="AU19" s="5">
        <v>0</v>
      </c>
    </row>
    <row r="20" spans="1:47" ht="13.5" x14ac:dyDescent="0.25">
      <c r="A20" s="4">
        <v>14</v>
      </c>
      <c r="B20" s="4" t="s">
        <v>110</v>
      </c>
      <c r="C20" s="4" t="s">
        <v>111</v>
      </c>
      <c r="D20" s="4" t="s">
        <v>83</v>
      </c>
      <c r="E20" s="4" t="s">
        <v>84</v>
      </c>
      <c r="F20" s="72">
        <v>44169</v>
      </c>
      <c r="G20" s="5">
        <v>4404120</v>
      </c>
      <c r="H20" s="6">
        <v>22</v>
      </c>
      <c r="I20" s="4">
        <v>176</v>
      </c>
      <c r="J20" s="5">
        <v>1804669</v>
      </c>
      <c r="K20" s="5">
        <v>0</v>
      </c>
      <c r="L20" s="5">
        <f>SUM(J20:K20)</f>
        <v>1804669</v>
      </c>
      <c r="M20" s="4">
        <v>0</v>
      </c>
      <c r="N20" s="5">
        <v>0</v>
      </c>
      <c r="O20" s="6">
        <v>25</v>
      </c>
      <c r="P20" s="5">
        <f>ROUND(L20/(IF(I20&gt;208,208,I20)+O20+Q20+S20+U20)*50%*O20,0)</f>
        <v>112231</v>
      </c>
      <c r="Q20" s="6">
        <v>0</v>
      </c>
      <c r="R20" s="5">
        <v>0</v>
      </c>
      <c r="S20" s="4">
        <v>0</v>
      </c>
      <c r="T20" s="5">
        <v>0</v>
      </c>
      <c r="U20" s="6">
        <v>0</v>
      </c>
      <c r="V20" s="5">
        <v>0</v>
      </c>
      <c r="W20" s="4">
        <v>1</v>
      </c>
      <c r="X20" s="5">
        <f>G20/26*W20</f>
        <v>169389.23076923078</v>
      </c>
      <c r="Y20" s="6">
        <v>1</v>
      </c>
      <c r="Z20" s="5">
        <f>G20/26*Y20</f>
        <v>169389.23076923078</v>
      </c>
      <c r="AA20" s="6">
        <v>0</v>
      </c>
      <c r="AB20" s="5">
        <v>0</v>
      </c>
      <c r="AC20" s="4"/>
      <c r="AD20" s="5">
        <v>0</v>
      </c>
      <c r="AE20" s="5">
        <v>0</v>
      </c>
      <c r="AF20" s="5">
        <v>0</v>
      </c>
      <c r="AG20" s="5"/>
      <c r="AH20" s="5">
        <v>31760</v>
      </c>
      <c r="AI20" s="5">
        <f>IF(((4404120/(208))*(H20*8+M20*8+Y20*8+O20*1.5))&gt;(L20+N20+P20+Z20),(4404120/(208))*(H20*8+Y20*8+M20*8+O20*1.5)-(L20+N20+P20+Z20),0)</f>
        <v>2603675.096153846</v>
      </c>
      <c r="AJ20" s="5">
        <v>0</v>
      </c>
      <c r="AK20" s="5">
        <f>ROUND(0+L20+N20+P20+R20+T20+V20+X20+Z20+AB20+SUM(AD20:AJ20),0)</f>
        <v>4891114</v>
      </c>
      <c r="AL20" s="5">
        <v>462433</v>
      </c>
      <c r="AM20" s="5"/>
      <c r="AN20" s="5">
        <v>44041</v>
      </c>
      <c r="AO20" s="5">
        <v>0</v>
      </c>
      <c r="AP20" s="5">
        <v>0</v>
      </c>
      <c r="AQ20" s="5">
        <f>ROUND(SUM(AL20:AP20),0)</f>
        <v>506474</v>
      </c>
      <c r="AR20" s="5">
        <f>AK20-AQ20</f>
        <v>4384640</v>
      </c>
      <c r="AS20" s="5">
        <v>0</v>
      </c>
      <c r="AT20" s="5"/>
      <c r="AU20" s="5">
        <v>0</v>
      </c>
    </row>
    <row r="21" spans="1:47" ht="13.5" x14ac:dyDescent="0.25">
      <c r="A21" s="4">
        <v>15</v>
      </c>
      <c r="B21" s="4" t="s">
        <v>112</v>
      </c>
      <c r="C21" s="4" t="s">
        <v>113</v>
      </c>
      <c r="D21" s="4" t="s">
        <v>83</v>
      </c>
      <c r="E21" s="4" t="s">
        <v>84</v>
      </c>
      <c r="F21" s="72">
        <v>44174</v>
      </c>
      <c r="G21" s="5">
        <v>4404120</v>
      </c>
      <c r="H21" s="6">
        <v>22</v>
      </c>
      <c r="I21" s="4">
        <v>176</v>
      </c>
      <c r="J21" s="5">
        <v>2250711</v>
      </c>
      <c r="K21" s="5">
        <v>0</v>
      </c>
      <c r="L21" s="5">
        <f>SUM(J21:K21)</f>
        <v>2250711</v>
      </c>
      <c r="M21" s="4">
        <v>1</v>
      </c>
      <c r="N21" s="5">
        <f>G21/26*M21</f>
        <v>169389.23076923078</v>
      </c>
      <c r="O21" s="6">
        <v>25</v>
      </c>
      <c r="P21" s="5">
        <f>ROUND(L21/(IF(I21&gt;208,208,I21)+O21+Q21+S21+U21)*50%*O21,0)</f>
        <v>139970</v>
      </c>
      <c r="Q21" s="6">
        <v>0</v>
      </c>
      <c r="R21" s="5">
        <v>0</v>
      </c>
      <c r="S21" s="4">
        <v>0</v>
      </c>
      <c r="T21" s="5">
        <v>0</v>
      </c>
      <c r="U21" s="6">
        <v>0</v>
      </c>
      <c r="V21" s="5">
        <v>0</v>
      </c>
      <c r="W21" s="4">
        <v>1</v>
      </c>
      <c r="X21" s="5">
        <f>G21/26*W21</f>
        <v>169389.23076923078</v>
      </c>
      <c r="Y21" s="6">
        <v>1</v>
      </c>
      <c r="Z21" s="5">
        <f>G21/26*Y21</f>
        <v>169389.23076923078</v>
      </c>
      <c r="AA21" s="6">
        <v>0</v>
      </c>
      <c r="AB21" s="5">
        <v>0</v>
      </c>
      <c r="AC21" s="4"/>
      <c r="AD21" s="5">
        <v>0</v>
      </c>
      <c r="AE21" s="5">
        <v>0</v>
      </c>
      <c r="AF21" s="5">
        <v>0</v>
      </c>
      <c r="AG21" s="5"/>
      <c r="AH21" s="5">
        <v>31760</v>
      </c>
      <c r="AI21" s="5">
        <f>IF(((4404120/(208))*(H21*8+M21*8+Y21*8+O21*1.5))&gt;(L21+N21+P21+Z21),(4404120/(208))*(H21*8+Y21*8+M21*8+O21*1.5)-(L21+N21+P21+Z21),0)</f>
        <v>2129894.096153846</v>
      </c>
      <c r="AJ21" s="5">
        <v>0</v>
      </c>
      <c r="AK21" s="5">
        <f>ROUND(0+L21+N21+P21+R21+T21+V21+X21+Z21+AB21+SUM(AD21:AJ21),0)</f>
        <v>5060503</v>
      </c>
      <c r="AL21" s="5">
        <v>462433</v>
      </c>
      <c r="AM21" s="5"/>
      <c r="AN21" s="5">
        <v>44041</v>
      </c>
      <c r="AO21" s="5">
        <v>0</v>
      </c>
      <c r="AP21" s="5">
        <v>0</v>
      </c>
      <c r="AQ21" s="5">
        <f>ROUND(SUM(AL21:AP21),0)</f>
        <v>506474</v>
      </c>
      <c r="AR21" s="5">
        <f>AK21-AQ21</f>
        <v>4554029</v>
      </c>
      <c r="AS21" s="5">
        <v>0</v>
      </c>
      <c r="AT21" s="5"/>
      <c r="AU21" s="5">
        <v>0</v>
      </c>
    </row>
    <row r="22" spans="1:47" ht="13.5" x14ac:dyDescent="0.25">
      <c r="A22" s="4">
        <v>16</v>
      </c>
      <c r="B22" s="4" t="s">
        <v>114</v>
      </c>
      <c r="C22" s="4" t="s">
        <v>115</v>
      </c>
      <c r="D22" s="4" t="s">
        <v>83</v>
      </c>
      <c r="E22" s="4" t="s">
        <v>84</v>
      </c>
      <c r="F22" s="72">
        <v>44287</v>
      </c>
      <c r="G22" s="5">
        <v>4404120</v>
      </c>
      <c r="H22" s="6">
        <v>24</v>
      </c>
      <c r="I22" s="4">
        <v>192</v>
      </c>
      <c r="J22" s="5">
        <v>3815254</v>
      </c>
      <c r="K22" s="5">
        <v>0</v>
      </c>
      <c r="L22" s="5">
        <f>SUM(J22:K22)</f>
        <v>3815254</v>
      </c>
      <c r="M22" s="4">
        <v>0</v>
      </c>
      <c r="N22" s="5">
        <v>0</v>
      </c>
      <c r="O22" s="6">
        <v>25</v>
      </c>
      <c r="P22" s="5">
        <f>ROUND(L22/(IF(I22&gt;208,208,I22)+O22+Q22+S22+U22)*50%*O22,0)</f>
        <v>219773</v>
      </c>
      <c r="Q22" s="6">
        <v>0</v>
      </c>
      <c r="R22" s="5">
        <v>0</v>
      </c>
      <c r="S22" s="4">
        <v>0</v>
      </c>
      <c r="T22" s="5">
        <v>0</v>
      </c>
      <c r="U22" s="6">
        <v>0</v>
      </c>
      <c r="V22" s="5">
        <v>0</v>
      </c>
      <c r="W22" s="4">
        <v>1</v>
      </c>
      <c r="X22" s="5">
        <f>G22/26*W22</f>
        <v>169389.23076923078</v>
      </c>
      <c r="Y22" s="6">
        <v>1</v>
      </c>
      <c r="Z22" s="5">
        <f>G22/26*Y22</f>
        <v>169389.23076923078</v>
      </c>
      <c r="AA22" s="6">
        <v>0</v>
      </c>
      <c r="AB22" s="5">
        <v>0</v>
      </c>
      <c r="AC22" s="4">
        <v>14</v>
      </c>
      <c r="AD22" s="5">
        <v>0</v>
      </c>
      <c r="AE22" s="5">
        <v>0</v>
      </c>
      <c r="AF22" s="5">
        <v>0</v>
      </c>
      <c r="AG22" s="5"/>
      <c r="AH22" s="5">
        <v>31760</v>
      </c>
      <c r="AI22" s="5">
        <f>IF(((4404120/(208))*(H22*8+M22*8+Y22*8+O22*1.5))&gt;(L22+N22+P22+Z22),(4404120/(208))*(H22*8+Y22*8+M22*8+O22*1.5)-(L22+N22+P22+Z22),0)</f>
        <v>824326.55769230798</v>
      </c>
      <c r="AJ22" s="5">
        <v>0</v>
      </c>
      <c r="AK22" s="5">
        <f>ROUND(0+L22+N22+P22+R22+T22+V22+X22+Z22+AB22+SUM(AD22:AJ22),0)</f>
        <v>5229892</v>
      </c>
      <c r="AL22" s="5">
        <v>462433</v>
      </c>
      <c r="AM22" s="5"/>
      <c r="AN22" s="5">
        <v>44041</v>
      </c>
      <c r="AO22" s="5">
        <v>0</v>
      </c>
      <c r="AP22" s="5">
        <v>0</v>
      </c>
      <c r="AQ22" s="5">
        <f>ROUND(SUM(AL22:AP22),0)</f>
        <v>506474</v>
      </c>
      <c r="AR22" s="5">
        <f>AK22-AQ22</f>
        <v>4723418</v>
      </c>
      <c r="AS22" s="5">
        <v>0</v>
      </c>
      <c r="AT22" s="5"/>
      <c r="AU22" s="5">
        <v>0</v>
      </c>
    </row>
    <row r="23" spans="1:47" ht="13.5" x14ac:dyDescent="0.25">
      <c r="A23" s="4">
        <v>17</v>
      </c>
      <c r="B23" s="4" t="s">
        <v>116</v>
      </c>
      <c r="C23" s="4" t="s">
        <v>117</v>
      </c>
      <c r="D23" s="4" t="s">
        <v>118</v>
      </c>
      <c r="E23" s="4" t="s">
        <v>119</v>
      </c>
      <c r="F23" s="72">
        <v>42772</v>
      </c>
      <c r="G23" s="5">
        <v>4116000</v>
      </c>
      <c r="H23" s="6">
        <v>23.5</v>
      </c>
      <c r="I23" s="4">
        <v>188</v>
      </c>
      <c r="J23" s="5">
        <v>4213040</v>
      </c>
      <c r="K23" s="5">
        <v>0</v>
      </c>
      <c r="L23" s="5">
        <f>SUM(J23:K23)</f>
        <v>4213040</v>
      </c>
      <c r="M23" s="4">
        <v>0.5</v>
      </c>
      <c r="N23" s="5">
        <f>G23/26*M23</f>
        <v>79153.846153846156</v>
      </c>
      <c r="O23" s="6">
        <v>23</v>
      </c>
      <c r="P23" s="5">
        <f>ROUND(L23/(IF(I23&gt;208,208,I23)+O23+Q23+S23+U23)*50%*O23,0)</f>
        <v>229621</v>
      </c>
      <c r="Q23" s="6">
        <v>0</v>
      </c>
      <c r="R23" s="5">
        <v>0</v>
      </c>
      <c r="S23" s="4">
        <v>0</v>
      </c>
      <c r="T23" s="5">
        <v>0</v>
      </c>
      <c r="U23" s="6">
        <v>0</v>
      </c>
      <c r="V23" s="5">
        <v>0</v>
      </c>
      <c r="W23" s="4">
        <v>1</v>
      </c>
      <c r="X23" s="5">
        <f>G23/26*W23</f>
        <v>158307.69230769231</v>
      </c>
      <c r="Y23" s="6">
        <v>1</v>
      </c>
      <c r="Z23" s="5">
        <f>G23/26*Y23</f>
        <v>158307.69230769231</v>
      </c>
      <c r="AA23" s="6">
        <v>0</v>
      </c>
      <c r="AB23" s="5">
        <v>0</v>
      </c>
      <c r="AC23" s="4">
        <v>14</v>
      </c>
      <c r="AD23" s="5">
        <v>0</v>
      </c>
      <c r="AE23" s="5">
        <v>180769</v>
      </c>
      <c r="AF23" s="5">
        <v>0</v>
      </c>
      <c r="AG23" s="5">
        <v>50000</v>
      </c>
      <c r="AH23" s="5">
        <v>29683</v>
      </c>
      <c r="AI23" s="5">
        <f>IF(((4404120/(208))*(H23*8+M23*8+Y23*8+O23*1.5))&gt;(L23+N23+P23+Z23),(4404120/(208))*(H23*8+Y23*8+M23*8+O23*1.5)-(L23+N23+P23+Z23),0)</f>
        <v>285099.28846153896</v>
      </c>
      <c r="AJ23" s="5">
        <v>0</v>
      </c>
      <c r="AK23" s="5">
        <f>ROUND(0+L23+N23+P23+R23+T23+V23+X23+Z23+AB23+SUM(AD23:AJ23),0)</f>
        <v>5383982</v>
      </c>
      <c r="AL23" s="5">
        <v>432180</v>
      </c>
      <c r="AM23" s="5"/>
      <c r="AN23" s="5">
        <v>41160</v>
      </c>
      <c r="AO23" s="5">
        <v>0</v>
      </c>
      <c r="AP23" s="5">
        <v>0</v>
      </c>
      <c r="AQ23" s="5">
        <f>ROUND(SUM(AL23:AP23),0)</f>
        <v>473340</v>
      </c>
      <c r="AR23" s="5">
        <v>0</v>
      </c>
      <c r="AS23" s="5">
        <f>AK23-AQ23-IF(AR23&gt;0,AR23,0)</f>
        <v>4910642</v>
      </c>
      <c r="AT23" s="5"/>
      <c r="AU23" s="5">
        <v>0</v>
      </c>
    </row>
    <row r="24" spans="1:47" ht="13.5" x14ac:dyDescent="0.25">
      <c r="A24" s="4">
        <v>18</v>
      </c>
      <c r="B24" s="4" t="s">
        <v>120</v>
      </c>
      <c r="C24" s="4" t="s">
        <v>121</v>
      </c>
      <c r="D24" s="4" t="s">
        <v>118</v>
      </c>
      <c r="E24" s="4" t="s">
        <v>87</v>
      </c>
      <c r="F24" s="72">
        <v>43761</v>
      </c>
      <c r="G24" s="5">
        <v>4404120</v>
      </c>
      <c r="H24" s="6">
        <v>24</v>
      </c>
      <c r="I24" s="4">
        <v>192</v>
      </c>
      <c r="J24" s="5">
        <v>2097183</v>
      </c>
      <c r="K24" s="5">
        <v>0</v>
      </c>
      <c r="L24" s="5">
        <f>SUM(J24:K24)</f>
        <v>2097183</v>
      </c>
      <c r="M24" s="4">
        <v>0</v>
      </c>
      <c r="N24" s="5">
        <v>0</v>
      </c>
      <c r="O24" s="6">
        <v>25</v>
      </c>
      <c r="P24" s="5">
        <f>ROUND(L24/(IF(I24&gt;208,208,I24)+O24+Q24+S24+U24)*50%*O24,0)</f>
        <v>120805</v>
      </c>
      <c r="Q24" s="6">
        <v>0</v>
      </c>
      <c r="R24" s="5">
        <v>0</v>
      </c>
      <c r="S24" s="4">
        <v>0</v>
      </c>
      <c r="T24" s="5">
        <v>0</v>
      </c>
      <c r="U24" s="6">
        <v>0</v>
      </c>
      <c r="V24" s="5">
        <v>0</v>
      </c>
      <c r="W24" s="4">
        <v>1</v>
      </c>
      <c r="X24" s="5">
        <f>G24/26*W24</f>
        <v>169389.23076923078</v>
      </c>
      <c r="Y24" s="6">
        <v>1</v>
      </c>
      <c r="Z24" s="5">
        <f>G24/26*Y24</f>
        <v>169389.23076923078</v>
      </c>
      <c r="AA24" s="6">
        <v>0</v>
      </c>
      <c r="AB24" s="5">
        <v>0</v>
      </c>
      <c r="AC24" s="4">
        <v>14</v>
      </c>
      <c r="AD24" s="5">
        <v>0</v>
      </c>
      <c r="AE24" s="5">
        <v>46154</v>
      </c>
      <c r="AF24" s="5">
        <v>0</v>
      </c>
      <c r="AG24" s="5"/>
      <c r="AH24" s="5"/>
      <c r="AI24" s="5">
        <f>IF(((4404120/(208))*(H24*8+M24*8+Y24*8+O24*1.5))&gt;(L24+N24+P24+Z24),(4404120/(208))*(H24*8+Y24*8+M24*8+O24*1.5)-(L24+N24+P24+Z24),0)</f>
        <v>2641365.557692308</v>
      </c>
      <c r="AJ24" s="5">
        <v>0</v>
      </c>
      <c r="AK24" s="5">
        <f>ROUND(0+L24+N24+P24+R24+T24+V24+X24+Z24+AB24+SUM(AD24:AJ24),0)</f>
        <v>5244286</v>
      </c>
      <c r="AL24" s="5">
        <v>462433</v>
      </c>
      <c r="AM24" s="5"/>
      <c r="AN24" s="5">
        <v>44041</v>
      </c>
      <c r="AO24" s="5">
        <v>0</v>
      </c>
      <c r="AP24" s="5">
        <v>0</v>
      </c>
      <c r="AQ24" s="5">
        <f>ROUND(SUM(AL24:AP24),0)</f>
        <v>506474</v>
      </c>
      <c r="AR24" s="5">
        <f>AK24-AQ24</f>
        <v>4737812</v>
      </c>
      <c r="AS24" s="5">
        <v>0</v>
      </c>
      <c r="AT24" s="5"/>
      <c r="AU24" s="5">
        <v>0</v>
      </c>
    </row>
    <row r="25" spans="1:47" ht="13.5" x14ac:dyDescent="0.25">
      <c r="A25" s="4">
        <v>19</v>
      </c>
      <c r="B25" s="4" t="s">
        <v>122</v>
      </c>
      <c r="C25" s="4" t="s">
        <v>123</v>
      </c>
      <c r="D25" s="4" t="s">
        <v>118</v>
      </c>
      <c r="E25" s="4" t="s">
        <v>84</v>
      </c>
      <c r="F25" s="72">
        <v>37102</v>
      </c>
      <c r="G25" s="5">
        <v>4404120</v>
      </c>
      <c r="H25" s="6">
        <v>23</v>
      </c>
      <c r="I25" s="4">
        <v>184</v>
      </c>
      <c r="J25" s="5">
        <v>3815074</v>
      </c>
      <c r="K25" s="5">
        <v>0</v>
      </c>
      <c r="L25" s="5">
        <f>SUM(J25:K25)</f>
        <v>3815074</v>
      </c>
      <c r="M25" s="4">
        <v>1</v>
      </c>
      <c r="N25" s="5">
        <f>G25/26*M25</f>
        <v>169389.23076923078</v>
      </c>
      <c r="O25" s="6">
        <v>25</v>
      </c>
      <c r="P25" s="5">
        <f>ROUND(L25/(IF(I25&gt;208,208,I25)+O25+Q25+S25+U25)*50%*O25,0)</f>
        <v>228174</v>
      </c>
      <c r="Q25" s="6">
        <v>0</v>
      </c>
      <c r="R25" s="5">
        <v>0</v>
      </c>
      <c r="S25" s="4">
        <v>0</v>
      </c>
      <c r="T25" s="5">
        <v>0</v>
      </c>
      <c r="U25" s="6">
        <v>0</v>
      </c>
      <c r="V25" s="5">
        <v>0</v>
      </c>
      <c r="W25" s="4">
        <v>1</v>
      </c>
      <c r="X25" s="5">
        <f>G25/26*W25</f>
        <v>169389.23076923078</v>
      </c>
      <c r="Y25" s="6">
        <v>1</v>
      </c>
      <c r="Z25" s="5">
        <f>G25/26*Y25</f>
        <v>169389.23076923078</v>
      </c>
      <c r="AA25" s="6">
        <v>0</v>
      </c>
      <c r="AB25" s="5">
        <v>0</v>
      </c>
      <c r="AC25" s="4">
        <v>14</v>
      </c>
      <c r="AD25" s="5">
        <v>0</v>
      </c>
      <c r="AE25" s="5">
        <v>265385</v>
      </c>
      <c r="AF25" s="5">
        <v>0</v>
      </c>
      <c r="AG25" s="5"/>
      <c r="AH25" s="5">
        <v>31760</v>
      </c>
      <c r="AI25" s="5">
        <f>IF(((4404120/(208))*(H25*8+M25*8+Y25*8+O25*1.5))&gt;(L25+N25+P25+Z25),(4404120/(208))*(H25*8+Y25*8+M25*8+O25*1.5)-(L25+N25+P25+Z25),0)</f>
        <v>646716.32692307699</v>
      </c>
      <c r="AJ25" s="5">
        <v>0</v>
      </c>
      <c r="AK25" s="5">
        <f>ROUND(0+L25+N25+P25+R25+T25+V25+X25+Z25+AB25+SUM(AD25:AJ25),0)</f>
        <v>5495277</v>
      </c>
      <c r="AL25" s="5">
        <v>462433</v>
      </c>
      <c r="AM25" s="5"/>
      <c r="AN25" s="5">
        <v>44041</v>
      </c>
      <c r="AO25" s="5">
        <v>0</v>
      </c>
      <c r="AP25" s="5">
        <v>0</v>
      </c>
      <c r="AQ25" s="5">
        <f>ROUND(SUM(AL25:AP25),0)</f>
        <v>506474</v>
      </c>
      <c r="AR25" s="5">
        <f>AK25-AQ25</f>
        <v>4988803</v>
      </c>
      <c r="AS25" s="5">
        <v>0</v>
      </c>
      <c r="AT25" s="5"/>
      <c r="AU25" s="5">
        <v>0</v>
      </c>
    </row>
    <row r="26" spans="1:47" ht="13.5" x14ac:dyDescent="0.25">
      <c r="A26" s="4">
        <v>20</v>
      </c>
      <c r="B26" s="4" t="s">
        <v>124</v>
      </c>
      <c r="C26" s="4" t="s">
        <v>125</v>
      </c>
      <c r="D26" s="4" t="s">
        <v>118</v>
      </c>
      <c r="E26" s="4" t="s">
        <v>84</v>
      </c>
      <c r="F26" s="72">
        <v>37701</v>
      </c>
      <c r="G26" s="5">
        <v>4404120</v>
      </c>
      <c r="H26" s="6">
        <v>24</v>
      </c>
      <c r="I26" s="4">
        <v>192</v>
      </c>
      <c r="J26" s="5">
        <v>2875502</v>
      </c>
      <c r="K26" s="5">
        <v>0</v>
      </c>
      <c r="L26" s="5">
        <f>SUM(J26:K26)</f>
        <v>2875502</v>
      </c>
      <c r="M26" s="4">
        <v>0</v>
      </c>
      <c r="N26" s="5">
        <v>0</v>
      </c>
      <c r="O26" s="6">
        <v>25</v>
      </c>
      <c r="P26" s="5">
        <f>ROUND(L26/(IF(I26&gt;208,208,I26)+O26+Q26+S26+U26)*50%*O26,0)</f>
        <v>165640</v>
      </c>
      <c r="Q26" s="6">
        <v>0</v>
      </c>
      <c r="R26" s="5">
        <v>0</v>
      </c>
      <c r="S26" s="4">
        <v>0</v>
      </c>
      <c r="T26" s="5">
        <v>0</v>
      </c>
      <c r="U26" s="6">
        <v>0</v>
      </c>
      <c r="V26" s="5">
        <v>0</v>
      </c>
      <c r="W26" s="4">
        <v>1</v>
      </c>
      <c r="X26" s="5">
        <f>G26/26*W26</f>
        <v>169389.23076923078</v>
      </c>
      <c r="Y26" s="6">
        <v>1</v>
      </c>
      <c r="Z26" s="5">
        <f>G26/26*Y26</f>
        <v>169389.23076923078</v>
      </c>
      <c r="AA26" s="6">
        <v>0</v>
      </c>
      <c r="AB26" s="5">
        <v>0</v>
      </c>
      <c r="AC26" s="4">
        <v>14</v>
      </c>
      <c r="AD26" s="5">
        <v>0</v>
      </c>
      <c r="AE26" s="5">
        <v>276923</v>
      </c>
      <c r="AF26" s="5">
        <v>0</v>
      </c>
      <c r="AG26" s="5"/>
      <c r="AH26" s="5"/>
      <c r="AI26" s="5">
        <f>IF(((4404120/(208))*(H26*8+M26*8+Y26*8+O26*1.5))&gt;(L26+N26+P26+Z26),(4404120/(208))*(H26*8+Y26*8+M26*8+O26*1.5)-(L26+N26+P26+Z26),0)</f>
        <v>1818211.557692308</v>
      </c>
      <c r="AJ26" s="5">
        <v>0</v>
      </c>
      <c r="AK26" s="5">
        <f>ROUND(0+L26+N26+P26+R26+T26+V26+X26+Z26+AB26+SUM(AD26:AJ26),0)</f>
        <v>5475055</v>
      </c>
      <c r="AL26" s="5">
        <v>462433</v>
      </c>
      <c r="AM26" s="5"/>
      <c r="AN26" s="5">
        <v>44041</v>
      </c>
      <c r="AO26" s="5">
        <v>0</v>
      </c>
      <c r="AP26" s="5">
        <v>0</v>
      </c>
      <c r="AQ26" s="5">
        <f>ROUND(SUM(AL26:AP26),0)</f>
        <v>506474</v>
      </c>
      <c r="AR26" s="5">
        <v>0</v>
      </c>
      <c r="AS26" s="5">
        <f>AK26-AQ26-IF(AR26&gt;0,AR26,0)</f>
        <v>4968581</v>
      </c>
      <c r="AT26" s="5"/>
      <c r="AU26" s="5">
        <v>0</v>
      </c>
    </row>
    <row r="27" spans="1:47" ht="13.5" x14ac:dyDescent="0.25">
      <c r="A27" s="4">
        <v>21</v>
      </c>
      <c r="B27" s="4" t="s">
        <v>126</v>
      </c>
      <c r="C27" s="4" t="s">
        <v>127</v>
      </c>
      <c r="D27" s="4" t="s">
        <v>118</v>
      </c>
      <c r="E27" s="4" t="s">
        <v>84</v>
      </c>
      <c r="F27" s="72">
        <v>38018</v>
      </c>
      <c r="G27" s="5">
        <v>4404120</v>
      </c>
      <c r="H27" s="6">
        <v>22</v>
      </c>
      <c r="I27" s="4">
        <v>176</v>
      </c>
      <c r="J27" s="5">
        <v>3114717</v>
      </c>
      <c r="K27" s="5">
        <v>0</v>
      </c>
      <c r="L27" s="5">
        <f>SUM(J27:K27)</f>
        <v>3114717</v>
      </c>
      <c r="M27" s="4">
        <v>1</v>
      </c>
      <c r="N27" s="5">
        <f>G27/26*M27</f>
        <v>169389.23076923078</v>
      </c>
      <c r="O27" s="6">
        <v>25</v>
      </c>
      <c r="P27" s="5">
        <f>ROUND(L27/(IF(I27&gt;208,208,I27)+O27+Q27+S27+U27)*50%*O27,0)</f>
        <v>193701</v>
      </c>
      <c r="Q27" s="6">
        <v>0</v>
      </c>
      <c r="R27" s="5">
        <v>0</v>
      </c>
      <c r="S27" s="4">
        <v>0</v>
      </c>
      <c r="T27" s="5">
        <v>0</v>
      </c>
      <c r="U27" s="6">
        <v>0</v>
      </c>
      <c r="V27" s="5">
        <v>0</v>
      </c>
      <c r="W27" s="4">
        <v>1</v>
      </c>
      <c r="X27" s="5">
        <f>G27/26*W27</f>
        <v>169389.23076923078</v>
      </c>
      <c r="Y27" s="6">
        <v>1</v>
      </c>
      <c r="Z27" s="5">
        <f>G27/26*Y27</f>
        <v>169389.23076923078</v>
      </c>
      <c r="AA27" s="6">
        <v>0</v>
      </c>
      <c r="AB27" s="5">
        <v>0</v>
      </c>
      <c r="AC27" s="4">
        <v>7</v>
      </c>
      <c r="AD27" s="5">
        <v>0</v>
      </c>
      <c r="AE27" s="5">
        <v>253846</v>
      </c>
      <c r="AF27" s="5">
        <v>0</v>
      </c>
      <c r="AG27" s="5"/>
      <c r="AH27" s="5">
        <v>31760</v>
      </c>
      <c r="AI27" s="5">
        <f>IF(((4404120/(208))*(H27*8+M27*8+Y27*8+O27*1.5))&gt;(L27+N27+P27+Z27),(4404120/(208))*(H27*8+Y27*8+M27*8+O27*1.5)-(L27+N27+P27+Z27),0)</f>
        <v>1212157.096153846</v>
      </c>
      <c r="AJ27" s="5">
        <v>0</v>
      </c>
      <c r="AK27" s="5">
        <f>ROUND(0+L27+N27+P27+R27+T27+V27+X27+Z27+AB27+SUM(AD27:AJ27),0)</f>
        <v>5314349</v>
      </c>
      <c r="AL27" s="5">
        <v>462433</v>
      </c>
      <c r="AM27" s="5"/>
      <c r="AN27" s="5">
        <v>44041</v>
      </c>
      <c r="AO27" s="5">
        <v>0</v>
      </c>
      <c r="AP27" s="5">
        <v>0</v>
      </c>
      <c r="AQ27" s="5">
        <f>ROUND(SUM(AL27:AP27),0)</f>
        <v>506474</v>
      </c>
      <c r="AR27" s="5">
        <v>0</v>
      </c>
      <c r="AS27" s="5">
        <f>AK27-AQ27-IF(AR27&gt;0,AR27,0)</f>
        <v>4807875</v>
      </c>
      <c r="AT27" s="5"/>
      <c r="AU27" s="5">
        <v>0</v>
      </c>
    </row>
    <row r="28" spans="1:47" ht="13.5" x14ac:dyDescent="0.25">
      <c r="A28" s="4">
        <v>22</v>
      </c>
      <c r="B28" s="4" t="s">
        <v>128</v>
      </c>
      <c r="C28" s="4" t="s">
        <v>129</v>
      </c>
      <c r="D28" s="4" t="s">
        <v>118</v>
      </c>
      <c r="E28" s="4" t="s">
        <v>84</v>
      </c>
      <c r="F28" s="72">
        <v>39326</v>
      </c>
      <c r="G28" s="5">
        <v>4404120</v>
      </c>
      <c r="H28" s="6">
        <v>24</v>
      </c>
      <c r="I28" s="4">
        <v>192</v>
      </c>
      <c r="J28" s="5">
        <v>3184433</v>
      </c>
      <c r="K28" s="5">
        <v>0</v>
      </c>
      <c r="L28" s="5">
        <f>SUM(J28:K28)</f>
        <v>3184433</v>
      </c>
      <c r="M28" s="4">
        <v>0</v>
      </c>
      <c r="N28" s="5">
        <v>0</v>
      </c>
      <c r="O28" s="6">
        <v>24.5</v>
      </c>
      <c r="P28" s="5">
        <f>ROUND(L28/(IF(I28&gt;208,208,I28)+O28+Q28+S28+U28)*50%*O28,0)</f>
        <v>180182</v>
      </c>
      <c r="Q28" s="6">
        <v>0</v>
      </c>
      <c r="R28" s="5">
        <v>0</v>
      </c>
      <c r="S28" s="4">
        <v>0</v>
      </c>
      <c r="T28" s="5">
        <v>0</v>
      </c>
      <c r="U28" s="6">
        <v>0</v>
      </c>
      <c r="V28" s="5">
        <v>0</v>
      </c>
      <c r="W28" s="4">
        <v>1</v>
      </c>
      <c r="X28" s="5">
        <f>G28/26*W28</f>
        <v>169389.23076923078</v>
      </c>
      <c r="Y28" s="6">
        <v>1</v>
      </c>
      <c r="Z28" s="5">
        <f>G28/26*Y28</f>
        <v>169389.23076923078</v>
      </c>
      <c r="AA28" s="6">
        <v>0</v>
      </c>
      <c r="AB28" s="5">
        <v>0</v>
      </c>
      <c r="AC28" s="4">
        <v>14</v>
      </c>
      <c r="AD28" s="5">
        <v>0</v>
      </c>
      <c r="AE28" s="5">
        <v>276923</v>
      </c>
      <c r="AF28" s="5">
        <v>0</v>
      </c>
      <c r="AG28" s="5">
        <v>50000</v>
      </c>
      <c r="AH28" s="5">
        <v>31760</v>
      </c>
      <c r="AI28" s="5">
        <f>IF(((4404120/(208))*(H28*8+M28*8+Y28*8+O28*1.5))&gt;(L28+N28+P28+Z28),(4404120/(208))*(H28*8+Y28*8+M28*8+O28*1.5)-(L28+N28+P28+Z28),0)</f>
        <v>1478858.317307692</v>
      </c>
      <c r="AJ28" s="5">
        <v>0</v>
      </c>
      <c r="AK28" s="5">
        <f>ROUND(0+L28+N28+P28+R28+T28+V28+X28+Z28+AB28+SUM(AD28:AJ28),0)</f>
        <v>5540935</v>
      </c>
      <c r="AL28" s="5">
        <v>462433</v>
      </c>
      <c r="AM28" s="5"/>
      <c r="AN28" s="5">
        <v>44041</v>
      </c>
      <c r="AO28" s="5">
        <v>0</v>
      </c>
      <c r="AP28" s="5">
        <v>0</v>
      </c>
      <c r="AQ28" s="5">
        <f>ROUND(SUM(AL28:AP28),0)</f>
        <v>506474</v>
      </c>
      <c r="AR28" s="5">
        <v>0</v>
      </c>
      <c r="AS28" s="5">
        <f>AK28-AQ28-IF(AR28&gt;0,AR28,0)</f>
        <v>5034461</v>
      </c>
      <c r="AT28" s="5"/>
      <c r="AU28" s="5">
        <v>0</v>
      </c>
    </row>
    <row r="29" spans="1:47" ht="13.5" x14ac:dyDescent="0.25">
      <c r="A29" s="4">
        <v>23</v>
      </c>
      <c r="B29" s="4" t="s">
        <v>130</v>
      </c>
      <c r="C29" s="4" t="s">
        <v>131</v>
      </c>
      <c r="D29" s="4" t="s">
        <v>118</v>
      </c>
      <c r="E29" s="4" t="s">
        <v>84</v>
      </c>
      <c r="F29" s="72">
        <v>40624</v>
      </c>
      <c r="G29" s="5">
        <v>4404120</v>
      </c>
      <c r="H29" s="6">
        <v>23</v>
      </c>
      <c r="I29" s="4">
        <v>184</v>
      </c>
      <c r="J29" s="5">
        <v>2997222</v>
      </c>
      <c r="K29" s="5">
        <v>0</v>
      </c>
      <c r="L29" s="5">
        <f>SUM(J29:K29)</f>
        <v>2997222</v>
      </c>
      <c r="M29" s="4">
        <v>1</v>
      </c>
      <c r="N29" s="5">
        <f>G29/26*M29</f>
        <v>169389.23076923078</v>
      </c>
      <c r="O29" s="6">
        <v>25</v>
      </c>
      <c r="P29" s="5">
        <f>ROUND(L29/(IF(I29&gt;208,208,I29)+O29+Q29+S29+U29)*50%*O29,0)</f>
        <v>179260</v>
      </c>
      <c r="Q29" s="6">
        <v>0</v>
      </c>
      <c r="R29" s="5">
        <v>0</v>
      </c>
      <c r="S29" s="4">
        <v>0</v>
      </c>
      <c r="T29" s="5">
        <v>0</v>
      </c>
      <c r="U29" s="6">
        <v>0</v>
      </c>
      <c r="V29" s="5">
        <v>0</v>
      </c>
      <c r="W29" s="4">
        <v>1</v>
      </c>
      <c r="X29" s="5">
        <f>G29/26*W29</f>
        <v>169389.23076923078</v>
      </c>
      <c r="Y29" s="6">
        <v>1</v>
      </c>
      <c r="Z29" s="5">
        <f>G29/26*Y29</f>
        <v>169389.23076923078</v>
      </c>
      <c r="AA29" s="6">
        <v>0</v>
      </c>
      <c r="AB29" s="5">
        <v>0</v>
      </c>
      <c r="AC29" s="4">
        <v>14</v>
      </c>
      <c r="AD29" s="5">
        <v>0</v>
      </c>
      <c r="AE29" s="5">
        <v>265385</v>
      </c>
      <c r="AF29" s="5">
        <v>0</v>
      </c>
      <c r="AG29" s="5">
        <v>50000</v>
      </c>
      <c r="AH29" s="5">
        <v>31760</v>
      </c>
      <c r="AI29" s="5">
        <f>IF(((4404120/(208))*(H29*8+M29*8+Y29*8+O29*1.5))&gt;(L29+N29+P29+Z29),(4404120/(208))*(H29*8+Y29*8+M29*8+O29*1.5)-(L29+N29+P29+Z29),0)</f>
        <v>1513482.326923077</v>
      </c>
      <c r="AJ29" s="5">
        <v>0</v>
      </c>
      <c r="AK29" s="5">
        <f>ROUND(0+L29+N29+P29+R29+T29+V29+X29+Z29+AB29+SUM(AD29:AJ29),0)</f>
        <v>5545277</v>
      </c>
      <c r="AL29" s="5">
        <v>462433</v>
      </c>
      <c r="AM29" s="5"/>
      <c r="AN29" s="5">
        <v>44041</v>
      </c>
      <c r="AO29" s="5">
        <v>0</v>
      </c>
      <c r="AP29" s="5">
        <v>0</v>
      </c>
      <c r="AQ29" s="5">
        <f>ROUND(SUM(AL29:AP29),0)</f>
        <v>506474</v>
      </c>
      <c r="AR29" s="5">
        <v>0</v>
      </c>
      <c r="AS29" s="5">
        <f>AK29-AQ29-IF(AR29&gt;0,AR29,0)</f>
        <v>5038803</v>
      </c>
      <c r="AT29" s="5"/>
      <c r="AU29" s="5">
        <v>0</v>
      </c>
    </row>
    <row r="30" spans="1:47" ht="13.5" x14ac:dyDescent="0.25">
      <c r="A30" s="4">
        <v>24</v>
      </c>
      <c r="B30" s="4" t="s">
        <v>132</v>
      </c>
      <c r="C30" s="4" t="s">
        <v>133</v>
      </c>
      <c r="D30" s="4" t="s">
        <v>118</v>
      </c>
      <c r="E30" s="4" t="s">
        <v>84</v>
      </c>
      <c r="F30" s="72">
        <v>40725</v>
      </c>
      <c r="G30" s="5">
        <v>4404120</v>
      </c>
      <c r="H30" s="6">
        <v>24</v>
      </c>
      <c r="I30" s="4">
        <v>192</v>
      </c>
      <c r="J30" s="5">
        <v>3278399</v>
      </c>
      <c r="K30" s="5">
        <v>0</v>
      </c>
      <c r="L30" s="5">
        <f>SUM(J30:K30)</f>
        <v>3278399</v>
      </c>
      <c r="M30" s="4">
        <v>0</v>
      </c>
      <c r="N30" s="5">
        <v>0</v>
      </c>
      <c r="O30" s="6">
        <v>25</v>
      </c>
      <c r="P30" s="5">
        <f>ROUND(L30/(IF(I30&gt;208,208,I30)+O30+Q30+S30+U30)*50%*O30,0)</f>
        <v>188848</v>
      </c>
      <c r="Q30" s="6">
        <v>0</v>
      </c>
      <c r="R30" s="5">
        <v>0</v>
      </c>
      <c r="S30" s="4">
        <v>0</v>
      </c>
      <c r="T30" s="5">
        <v>0</v>
      </c>
      <c r="U30" s="6">
        <v>0</v>
      </c>
      <c r="V30" s="5">
        <v>0</v>
      </c>
      <c r="W30" s="4">
        <v>1</v>
      </c>
      <c r="X30" s="5">
        <f>G30/26*W30</f>
        <v>169389.23076923078</v>
      </c>
      <c r="Y30" s="6">
        <v>1</v>
      </c>
      <c r="Z30" s="5">
        <f>G30/26*Y30</f>
        <v>169389.23076923078</v>
      </c>
      <c r="AA30" s="6">
        <v>0</v>
      </c>
      <c r="AB30" s="5">
        <v>0</v>
      </c>
      <c r="AC30" s="4">
        <v>14</v>
      </c>
      <c r="AD30" s="5">
        <v>0</v>
      </c>
      <c r="AE30" s="5">
        <v>276923</v>
      </c>
      <c r="AF30" s="5">
        <v>0</v>
      </c>
      <c r="AG30" s="5"/>
      <c r="AH30" s="5"/>
      <c r="AI30" s="5">
        <f>IF(((4404120/(208))*(H30*8+M30*8+Y30*8+O30*1.5))&gt;(L30+N30+P30+Z30),(4404120/(208))*(H30*8+Y30*8+M30*8+O30*1.5)-(L30+N30+P30+Z30),0)</f>
        <v>1392106.557692308</v>
      </c>
      <c r="AJ30" s="5">
        <v>0</v>
      </c>
      <c r="AK30" s="5">
        <f>ROUND(0+L30+N30+P30+R30+T30+V30+X30+Z30+AB30+SUM(AD30:AJ30),0)</f>
        <v>5475055</v>
      </c>
      <c r="AL30" s="5">
        <v>462433</v>
      </c>
      <c r="AM30" s="5"/>
      <c r="AN30" s="5">
        <v>44041</v>
      </c>
      <c r="AO30" s="5">
        <v>0</v>
      </c>
      <c r="AP30" s="5">
        <v>0</v>
      </c>
      <c r="AQ30" s="5">
        <f>ROUND(SUM(AL30:AP30),0)</f>
        <v>506474</v>
      </c>
      <c r="AR30" s="5">
        <v>0</v>
      </c>
      <c r="AS30" s="5">
        <f>AK30-AQ30-IF(AR30&gt;0,AR30,0)</f>
        <v>4968581</v>
      </c>
      <c r="AT30" s="5"/>
      <c r="AU30" s="5">
        <v>0</v>
      </c>
    </row>
    <row r="31" spans="1:47" ht="13.5" x14ac:dyDescent="0.25">
      <c r="A31" s="4">
        <v>25</v>
      </c>
      <c r="B31" s="4" t="s">
        <v>134</v>
      </c>
      <c r="C31" s="4" t="s">
        <v>135</v>
      </c>
      <c r="D31" s="4" t="s">
        <v>118</v>
      </c>
      <c r="E31" s="4" t="s">
        <v>84</v>
      </c>
      <c r="F31" s="72">
        <v>41688</v>
      </c>
      <c r="G31" s="5">
        <v>4404120</v>
      </c>
      <c r="H31" s="6">
        <v>24</v>
      </c>
      <c r="I31" s="4">
        <v>192</v>
      </c>
      <c r="J31" s="5">
        <v>5794587</v>
      </c>
      <c r="K31" s="5">
        <v>0</v>
      </c>
      <c r="L31" s="5">
        <f>SUM(J31:K31)</f>
        <v>5794587</v>
      </c>
      <c r="M31" s="4">
        <v>0</v>
      </c>
      <c r="N31" s="5">
        <v>0</v>
      </c>
      <c r="O31" s="6">
        <v>23</v>
      </c>
      <c r="P31" s="5">
        <f>ROUND(L31/(IF(I31&gt;208,208,I31)+O31+Q31+S31+U31)*50%*O31,0)</f>
        <v>309943</v>
      </c>
      <c r="Q31" s="6">
        <v>0</v>
      </c>
      <c r="R31" s="5">
        <v>0</v>
      </c>
      <c r="S31" s="4">
        <v>0</v>
      </c>
      <c r="T31" s="5">
        <v>0</v>
      </c>
      <c r="U31" s="6">
        <v>0</v>
      </c>
      <c r="V31" s="5">
        <v>0</v>
      </c>
      <c r="W31" s="4">
        <v>1</v>
      </c>
      <c r="X31" s="5">
        <f>G31/26*W31</f>
        <v>169389.23076923078</v>
      </c>
      <c r="Y31" s="6">
        <v>1</v>
      </c>
      <c r="Z31" s="5">
        <f>G31/26*Y31</f>
        <v>169389.23076923078</v>
      </c>
      <c r="AA31" s="6">
        <v>0</v>
      </c>
      <c r="AB31" s="5">
        <v>0</v>
      </c>
      <c r="AC31" s="4">
        <v>14</v>
      </c>
      <c r="AD31" s="5">
        <v>300000</v>
      </c>
      <c r="AE31" s="5">
        <v>276923</v>
      </c>
      <c r="AF31" s="5">
        <v>192308</v>
      </c>
      <c r="AG31" s="5"/>
      <c r="AH31" s="5">
        <v>31760</v>
      </c>
      <c r="AI31" s="5">
        <f>IF(((4404120/(208))*(H31*8+M31*8+Y31*8+O31*1.5))&gt;(L31+N31+P31+Z31),(4404120/(208))*(H31*8+Y31*8+M31*8+O31*1.5)-(L31+N31+P31+Z31),0)</f>
        <v>0</v>
      </c>
      <c r="AJ31" s="5">
        <v>0</v>
      </c>
      <c r="AK31" s="5">
        <f>ROUND(0+L31+N31+P31+R31+T31+V31+X31+Z31+AB31+SUM(AD31:AJ31),0)</f>
        <v>7244299</v>
      </c>
      <c r="AL31" s="5">
        <v>462433</v>
      </c>
      <c r="AM31" s="5"/>
      <c r="AN31" s="5">
        <v>44041</v>
      </c>
      <c r="AO31" s="5">
        <v>0</v>
      </c>
      <c r="AP31" s="5">
        <v>0</v>
      </c>
      <c r="AQ31" s="5">
        <f>ROUND(SUM(AL31:AP31),0)</f>
        <v>506474</v>
      </c>
      <c r="AR31" s="5">
        <v>0</v>
      </c>
      <c r="AS31" s="5">
        <f>AK31-AQ31-IF(AR31&gt;0,AR31,0)</f>
        <v>6737825</v>
      </c>
      <c r="AT31" s="5"/>
      <c r="AU31" s="5">
        <v>0</v>
      </c>
    </row>
    <row r="32" spans="1:47" ht="13.5" x14ac:dyDescent="0.25">
      <c r="A32" s="4">
        <v>26</v>
      </c>
      <c r="B32" s="4" t="s">
        <v>136</v>
      </c>
      <c r="C32" s="4" t="s">
        <v>137</v>
      </c>
      <c r="D32" s="4" t="s">
        <v>118</v>
      </c>
      <c r="E32" s="4" t="s">
        <v>84</v>
      </c>
      <c r="F32" s="72">
        <v>42499</v>
      </c>
      <c r="G32" s="5">
        <v>4404120</v>
      </c>
      <c r="H32" s="6">
        <v>24</v>
      </c>
      <c r="I32" s="4">
        <v>192</v>
      </c>
      <c r="J32" s="5">
        <v>2650221</v>
      </c>
      <c r="K32" s="5">
        <v>0</v>
      </c>
      <c r="L32" s="5">
        <f>SUM(J32:K32)</f>
        <v>2650221</v>
      </c>
      <c r="M32" s="4">
        <v>0</v>
      </c>
      <c r="N32" s="5">
        <v>0</v>
      </c>
      <c r="O32" s="6">
        <v>25</v>
      </c>
      <c r="P32" s="5">
        <f>ROUND(L32/(IF(I32&gt;208,208,I32)+O32+Q32+S32+U32)*50%*O32,0)</f>
        <v>152663</v>
      </c>
      <c r="Q32" s="6">
        <v>0</v>
      </c>
      <c r="R32" s="5">
        <v>0</v>
      </c>
      <c r="S32" s="4">
        <v>0</v>
      </c>
      <c r="T32" s="5">
        <v>0</v>
      </c>
      <c r="U32" s="6">
        <v>0</v>
      </c>
      <c r="V32" s="5">
        <v>0</v>
      </c>
      <c r="W32" s="4">
        <v>1</v>
      </c>
      <c r="X32" s="5">
        <f>G32/26*W32</f>
        <v>169389.23076923078</v>
      </c>
      <c r="Y32" s="6">
        <v>1</v>
      </c>
      <c r="Z32" s="5">
        <f>G32/26*Y32</f>
        <v>169389.23076923078</v>
      </c>
      <c r="AA32" s="6">
        <v>0</v>
      </c>
      <c r="AB32" s="5">
        <v>0</v>
      </c>
      <c r="AC32" s="4">
        <v>14</v>
      </c>
      <c r="AD32" s="5">
        <v>0</v>
      </c>
      <c r="AE32" s="5">
        <v>276923</v>
      </c>
      <c r="AF32" s="5">
        <v>0</v>
      </c>
      <c r="AG32" s="5"/>
      <c r="AH32" s="5"/>
      <c r="AI32" s="5">
        <f>IF(((4404120/(208))*(H32*8+M32*8+Y32*8+O32*1.5))&gt;(L32+N32+P32+Z32),(4404120/(208))*(H32*8+Y32*8+M32*8+O32*1.5)-(L32+N32+P32+Z32),0)</f>
        <v>2056469.557692308</v>
      </c>
      <c r="AJ32" s="5">
        <v>0</v>
      </c>
      <c r="AK32" s="5">
        <f>ROUND(0+L32+N32+P32+R32+T32+V32+X32+Z32+AB32+SUM(AD32:AJ32),0)</f>
        <v>5475055</v>
      </c>
      <c r="AL32" s="5">
        <v>462433</v>
      </c>
      <c r="AM32" s="5"/>
      <c r="AN32" s="5">
        <v>44041</v>
      </c>
      <c r="AO32" s="5">
        <v>0</v>
      </c>
      <c r="AP32" s="5">
        <v>0</v>
      </c>
      <c r="AQ32" s="5">
        <f>ROUND(SUM(AL32:AP32),0)</f>
        <v>506474</v>
      </c>
      <c r="AR32" s="5">
        <v>0</v>
      </c>
      <c r="AS32" s="5">
        <f>AK32-AQ32-IF(AR32&gt;0,AR32,0)</f>
        <v>4968581</v>
      </c>
      <c r="AT32" s="5"/>
      <c r="AU32" s="5">
        <v>0</v>
      </c>
    </row>
    <row r="33" spans="1:47" ht="13.5" x14ac:dyDescent="0.25">
      <c r="A33" s="4">
        <v>27</v>
      </c>
      <c r="B33" s="4" t="s">
        <v>138</v>
      </c>
      <c r="C33" s="4" t="s">
        <v>139</v>
      </c>
      <c r="D33" s="4" t="s">
        <v>118</v>
      </c>
      <c r="E33" s="4" t="s">
        <v>84</v>
      </c>
      <c r="F33" s="72">
        <v>43062</v>
      </c>
      <c r="G33" s="5">
        <v>4404120</v>
      </c>
      <c r="H33" s="6">
        <v>23</v>
      </c>
      <c r="I33" s="4">
        <v>184</v>
      </c>
      <c r="J33" s="5">
        <v>4046459</v>
      </c>
      <c r="K33" s="5">
        <v>0</v>
      </c>
      <c r="L33" s="5">
        <f>SUM(J33:K33)</f>
        <v>4046459</v>
      </c>
      <c r="M33" s="4">
        <v>1</v>
      </c>
      <c r="N33" s="5">
        <f>G33/26*M33</f>
        <v>169389.23076923078</v>
      </c>
      <c r="O33" s="6">
        <v>23.5</v>
      </c>
      <c r="P33" s="5">
        <f>ROUND(L33/(IF(I33&gt;208,208,I33)+O33+Q33+S33+U33)*50%*O33,0)</f>
        <v>229137</v>
      </c>
      <c r="Q33" s="6">
        <v>0</v>
      </c>
      <c r="R33" s="5">
        <v>0</v>
      </c>
      <c r="S33" s="4">
        <v>0</v>
      </c>
      <c r="T33" s="5">
        <v>0</v>
      </c>
      <c r="U33" s="6">
        <v>0</v>
      </c>
      <c r="V33" s="5">
        <v>0</v>
      </c>
      <c r="W33" s="4">
        <v>1</v>
      </c>
      <c r="X33" s="5">
        <f>G33/26*W33</f>
        <v>169389.23076923078</v>
      </c>
      <c r="Y33" s="6">
        <v>1</v>
      </c>
      <c r="Z33" s="5">
        <f>G33/26*Y33</f>
        <v>169389.23076923078</v>
      </c>
      <c r="AA33" s="6">
        <v>0</v>
      </c>
      <c r="AB33" s="5">
        <v>0</v>
      </c>
      <c r="AC33" s="4">
        <v>14</v>
      </c>
      <c r="AD33" s="5">
        <v>0</v>
      </c>
      <c r="AE33" s="5">
        <v>132692</v>
      </c>
      <c r="AF33" s="5">
        <v>0</v>
      </c>
      <c r="AG33" s="5"/>
      <c r="AH33" s="5">
        <v>31760</v>
      </c>
      <c r="AI33" s="5">
        <f>IF(((4404120/(208))*(H33*8+M33*8+Y33*8+O33*1.5))&gt;(L33+N33+P33+Z33),(4404120/(208))*(H33*8+Y33*8+M33*8+O33*1.5)-(L33+N33+P33+Z33),0)</f>
        <v>366727.60576923098</v>
      </c>
      <c r="AJ33" s="5">
        <v>0</v>
      </c>
      <c r="AK33" s="5">
        <f>ROUND(0+L33+N33+P33+R33+T33+V33+X33+Z33+AB33+SUM(AD33:AJ33),0)</f>
        <v>5314943</v>
      </c>
      <c r="AL33" s="5">
        <v>462433</v>
      </c>
      <c r="AM33" s="5"/>
      <c r="AN33" s="5">
        <v>44041</v>
      </c>
      <c r="AO33" s="5">
        <v>0</v>
      </c>
      <c r="AP33" s="5">
        <v>0</v>
      </c>
      <c r="AQ33" s="5">
        <f>ROUND(SUM(AL33:AP33),0)</f>
        <v>506474</v>
      </c>
      <c r="AR33" s="5">
        <v>0</v>
      </c>
      <c r="AS33" s="5">
        <f>AK33-AQ33-IF(AR33&gt;0,AR33,0)</f>
        <v>4808469</v>
      </c>
      <c r="AT33" s="5"/>
      <c r="AU33" s="5">
        <v>0</v>
      </c>
    </row>
    <row r="34" spans="1:47" ht="13.5" x14ac:dyDescent="0.25">
      <c r="A34" s="4">
        <v>28</v>
      </c>
      <c r="B34" s="4" t="s">
        <v>140</v>
      </c>
      <c r="C34" s="4" t="s">
        <v>141</v>
      </c>
      <c r="D34" s="4" t="s">
        <v>118</v>
      </c>
      <c r="E34" s="4" t="s">
        <v>84</v>
      </c>
      <c r="F34" s="72">
        <v>43080</v>
      </c>
      <c r="G34" s="5">
        <v>4404120</v>
      </c>
      <c r="H34" s="6">
        <v>23.5</v>
      </c>
      <c r="I34" s="4">
        <v>188</v>
      </c>
      <c r="J34" s="5">
        <v>2572903</v>
      </c>
      <c r="K34" s="5">
        <v>0</v>
      </c>
      <c r="L34" s="5">
        <f>SUM(J34:K34)</f>
        <v>2572903</v>
      </c>
      <c r="M34" s="4">
        <v>0.5</v>
      </c>
      <c r="N34" s="5">
        <f>G34/26*M34</f>
        <v>84694.61538461539</v>
      </c>
      <c r="O34" s="6">
        <v>24</v>
      </c>
      <c r="P34" s="5">
        <f>ROUND(L34/(IF(I34&gt;208,208,I34)+O34+Q34+S34+U34)*50%*O34,0)</f>
        <v>145636</v>
      </c>
      <c r="Q34" s="6">
        <v>0</v>
      </c>
      <c r="R34" s="5">
        <v>0</v>
      </c>
      <c r="S34" s="4">
        <v>0</v>
      </c>
      <c r="T34" s="5">
        <v>0</v>
      </c>
      <c r="U34" s="6">
        <v>0</v>
      </c>
      <c r="V34" s="5">
        <v>0</v>
      </c>
      <c r="W34" s="4">
        <v>1</v>
      </c>
      <c r="X34" s="5">
        <f>G34/26*W34</f>
        <v>169389.23076923078</v>
      </c>
      <c r="Y34" s="6">
        <v>1</v>
      </c>
      <c r="Z34" s="5">
        <f>G34/26*Y34</f>
        <v>169389.23076923078</v>
      </c>
      <c r="AA34" s="6">
        <v>0</v>
      </c>
      <c r="AB34" s="5">
        <v>0</v>
      </c>
      <c r="AC34" s="4">
        <v>14</v>
      </c>
      <c r="AD34" s="5">
        <v>0</v>
      </c>
      <c r="AE34" s="5">
        <v>135577</v>
      </c>
      <c r="AF34" s="5">
        <v>0</v>
      </c>
      <c r="AG34" s="5"/>
      <c r="AH34" s="5"/>
      <c r="AI34" s="5">
        <f>IF(((4404120/(208))*(H34*8+M34*8+Y34*8+O34*1.5))&gt;(L34+N34+P34+Z34),(4404120/(208))*(H34*8+Y34*8+M34*8+O34*1.5)-(L34+N34+P34+Z34),0)</f>
        <v>2024359.4615384615</v>
      </c>
      <c r="AJ34" s="5">
        <v>0</v>
      </c>
      <c r="AK34" s="5">
        <f>ROUND(0+L34+N34+P34+R34+T34+V34+X34+Z34+AB34+SUM(AD34:AJ34),0)</f>
        <v>5301949</v>
      </c>
      <c r="AL34" s="5">
        <v>462433</v>
      </c>
      <c r="AM34" s="5"/>
      <c r="AN34" s="5">
        <v>44041</v>
      </c>
      <c r="AO34" s="5">
        <v>0</v>
      </c>
      <c r="AP34" s="5">
        <v>0</v>
      </c>
      <c r="AQ34" s="5">
        <f>ROUND(SUM(AL34:AP34),0)</f>
        <v>506474</v>
      </c>
      <c r="AR34" s="5">
        <v>0</v>
      </c>
      <c r="AS34" s="5">
        <f>AK34-AQ34-IF(AR34&gt;0,AR34,0)</f>
        <v>4795475</v>
      </c>
      <c r="AT34" s="5"/>
      <c r="AU34" s="5">
        <v>0</v>
      </c>
    </row>
    <row r="35" spans="1:47" ht="13.5" x14ac:dyDescent="0.25">
      <c r="A35" s="4">
        <v>29</v>
      </c>
      <c r="B35" s="4" t="s">
        <v>142</v>
      </c>
      <c r="C35" s="4" t="s">
        <v>143</v>
      </c>
      <c r="D35" s="4" t="s">
        <v>118</v>
      </c>
      <c r="E35" s="4" t="s">
        <v>84</v>
      </c>
      <c r="F35" s="72">
        <v>43363</v>
      </c>
      <c r="G35" s="5">
        <v>4404120</v>
      </c>
      <c r="H35" s="6">
        <v>24</v>
      </c>
      <c r="I35" s="4">
        <v>192</v>
      </c>
      <c r="J35" s="5">
        <v>3746826</v>
      </c>
      <c r="K35" s="5">
        <v>0</v>
      </c>
      <c r="L35" s="5">
        <f>SUM(J35:K35)</f>
        <v>3746826</v>
      </c>
      <c r="M35" s="4">
        <v>0</v>
      </c>
      <c r="N35" s="5">
        <v>0</v>
      </c>
      <c r="O35" s="6">
        <v>25</v>
      </c>
      <c r="P35" s="5">
        <f>ROUND(L35/(IF(I35&gt;208,208,I35)+O35+Q35+S35+U35)*50%*O35,0)</f>
        <v>215831</v>
      </c>
      <c r="Q35" s="6">
        <v>0</v>
      </c>
      <c r="R35" s="5">
        <v>0</v>
      </c>
      <c r="S35" s="4">
        <v>0</v>
      </c>
      <c r="T35" s="5">
        <v>0</v>
      </c>
      <c r="U35" s="6">
        <v>0</v>
      </c>
      <c r="V35" s="5">
        <v>0</v>
      </c>
      <c r="W35" s="4">
        <v>1</v>
      </c>
      <c r="X35" s="5">
        <f>G35/26*W35</f>
        <v>169389.23076923078</v>
      </c>
      <c r="Y35" s="6">
        <v>1</v>
      </c>
      <c r="Z35" s="5">
        <f>G35/26*Y35</f>
        <v>169389.23076923078</v>
      </c>
      <c r="AA35" s="6">
        <v>0</v>
      </c>
      <c r="AB35" s="5">
        <v>0</v>
      </c>
      <c r="AC35" s="4">
        <v>14</v>
      </c>
      <c r="AD35" s="5">
        <v>0</v>
      </c>
      <c r="AE35" s="5">
        <v>92308</v>
      </c>
      <c r="AF35" s="5">
        <v>0</v>
      </c>
      <c r="AG35" s="5"/>
      <c r="AH35" s="5">
        <v>31760</v>
      </c>
      <c r="AI35" s="5">
        <f>IF(((4404120/(208))*(H35*8+M35*8+Y35*8+O35*1.5))&gt;(L35+N35+P35+Z35),(4404120/(208))*(H35*8+Y35*8+M35*8+O35*1.5)-(L35+N35+P35+Z35),0)</f>
        <v>896696.55769230798</v>
      </c>
      <c r="AJ35" s="5">
        <v>0</v>
      </c>
      <c r="AK35" s="5">
        <f>ROUND(0+L35+N35+P35+R35+T35+V35+X35+Z35+AB35+SUM(AD35:AJ35),0)</f>
        <v>5322200</v>
      </c>
      <c r="AL35" s="5">
        <v>462433</v>
      </c>
      <c r="AM35" s="5"/>
      <c r="AN35" s="5">
        <v>44041</v>
      </c>
      <c r="AO35" s="5">
        <v>0</v>
      </c>
      <c r="AP35" s="5">
        <v>0</v>
      </c>
      <c r="AQ35" s="5">
        <f>ROUND(SUM(AL35:AP35),0)</f>
        <v>506474</v>
      </c>
      <c r="AR35" s="5">
        <v>0</v>
      </c>
      <c r="AS35" s="5">
        <f>AK35-AQ35-IF(AR35&gt;0,AR35,0)</f>
        <v>4815726</v>
      </c>
      <c r="AT35" s="5"/>
      <c r="AU35" s="5">
        <v>0</v>
      </c>
    </row>
    <row r="36" spans="1:47" ht="13.5" x14ac:dyDescent="0.25">
      <c r="A36" s="4">
        <v>30</v>
      </c>
      <c r="B36" s="4" t="s">
        <v>144</v>
      </c>
      <c r="C36" s="4" t="s">
        <v>145</v>
      </c>
      <c r="D36" s="4" t="s">
        <v>118</v>
      </c>
      <c r="E36" s="4" t="s">
        <v>84</v>
      </c>
      <c r="F36" s="72">
        <v>43936</v>
      </c>
      <c r="G36" s="5">
        <v>4404120</v>
      </c>
      <c r="H36" s="6">
        <v>23.5</v>
      </c>
      <c r="I36" s="4">
        <v>188</v>
      </c>
      <c r="J36" s="5">
        <v>2701810</v>
      </c>
      <c r="K36" s="5">
        <v>0</v>
      </c>
      <c r="L36" s="5">
        <f>SUM(J36:K36)</f>
        <v>2701810</v>
      </c>
      <c r="M36" s="4">
        <v>0.5</v>
      </c>
      <c r="N36" s="5">
        <f>G36/26*M36</f>
        <v>84694.61538461539</v>
      </c>
      <c r="O36" s="6">
        <v>25</v>
      </c>
      <c r="P36" s="5">
        <f>ROUND(L36/(IF(I36&gt;208,208,I36)+O36+Q36+S36+U36)*50%*O36,0)</f>
        <v>158557</v>
      </c>
      <c r="Q36" s="6">
        <v>0</v>
      </c>
      <c r="R36" s="5">
        <v>0</v>
      </c>
      <c r="S36" s="4">
        <v>0</v>
      </c>
      <c r="T36" s="5">
        <v>0</v>
      </c>
      <c r="U36" s="6">
        <v>0</v>
      </c>
      <c r="V36" s="5">
        <v>0</v>
      </c>
      <c r="W36" s="4">
        <v>1</v>
      </c>
      <c r="X36" s="5">
        <f>G36/26*W36</f>
        <v>169389.23076923078</v>
      </c>
      <c r="Y36" s="6">
        <v>1</v>
      </c>
      <c r="Z36" s="5">
        <f>G36/26*Y36</f>
        <v>169389.23076923078</v>
      </c>
      <c r="AA36" s="6">
        <v>0</v>
      </c>
      <c r="AB36" s="5">
        <v>0</v>
      </c>
      <c r="AC36" s="4">
        <v>14</v>
      </c>
      <c r="AD36" s="5">
        <v>0</v>
      </c>
      <c r="AE36" s="5">
        <v>45192</v>
      </c>
      <c r="AF36" s="5">
        <v>0</v>
      </c>
      <c r="AG36" s="5"/>
      <c r="AH36" s="5">
        <v>31760</v>
      </c>
      <c r="AI36" s="5">
        <f>IF(((4404120/(208))*(H36*8+M36*8+Y36*8+O36*1.5))&gt;(L36+N36+P36+Z36),(4404120/(208))*(H36*8+Y36*8+M36*8+O36*1.5)-(L36+N36+P36+Z36),0)</f>
        <v>1914291.9423076925</v>
      </c>
      <c r="AJ36" s="5">
        <v>0</v>
      </c>
      <c r="AK36" s="5">
        <f>ROUND(0+L36+N36+P36+R36+T36+V36+X36+Z36+AB36+SUM(AD36:AJ36),0)</f>
        <v>5275084</v>
      </c>
      <c r="AL36" s="5">
        <v>462433</v>
      </c>
      <c r="AM36" s="5"/>
      <c r="AN36" s="5">
        <v>44041</v>
      </c>
      <c r="AO36" s="5">
        <v>0</v>
      </c>
      <c r="AP36" s="5">
        <v>0</v>
      </c>
      <c r="AQ36" s="5">
        <f>ROUND(SUM(AL36:AP36),0)</f>
        <v>506474</v>
      </c>
      <c r="AR36" s="5">
        <f>AK36-AQ36</f>
        <v>4768610</v>
      </c>
      <c r="AS36" s="5">
        <v>0</v>
      </c>
      <c r="AT36" s="5"/>
      <c r="AU36" s="5">
        <v>0</v>
      </c>
    </row>
    <row r="37" spans="1:47" ht="13.5" x14ac:dyDescent="0.25">
      <c r="A37" s="4">
        <v>31</v>
      </c>
      <c r="B37" s="4" t="s">
        <v>146</v>
      </c>
      <c r="C37" s="4" t="s">
        <v>147</v>
      </c>
      <c r="D37" s="4" t="s">
        <v>118</v>
      </c>
      <c r="E37" s="4" t="s">
        <v>84</v>
      </c>
      <c r="F37" s="72">
        <v>44032</v>
      </c>
      <c r="G37" s="5">
        <v>4404120</v>
      </c>
      <c r="H37" s="6">
        <v>23</v>
      </c>
      <c r="I37" s="4">
        <v>184</v>
      </c>
      <c r="J37" s="5">
        <v>2693629</v>
      </c>
      <c r="K37" s="5">
        <v>0</v>
      </c>
      <c r="L37" s="5">
        <f>SUM(J37:K37)</f>
        <v>2693629</v>
      </c>
      <c r="M37" s="4">
        <v>1</v>
      </c>
      <c r="N37" s="5">
        <f>G37/26*M37</f>
        <v>169389.23076923078</v>
      </c>
      <c r="O37" s="6">
        <v>25</v>
      </c>
      <c r="P37" s="5">
        <f>ROUND(L37/(IF(I37&gt;208,208,I37)+O37+Q37+S37+U37)*50%*O37,0)</f>
        <v>161102</v>
      </c>
      <c r="Q37" s="6">
        <v>0</v>
      </c>
      <c r="R37" s="5">
        <v>0</v>
      </c>
      <c r="S37" s="4">
        <v>0</v>
      </c>
      <c r="T37" s="5">
        <v>0</v>
      </c>
      <c r="U37" s="6">
        <v>0</v>
      </c>
      <c r="V37" s="5">
        <v>0</v>
      </c>
      <c r="W37" s="4">
        <v>1</v>
      </c>
      <c r="X37" s="5">
        <f>G37/26*W37</f>
        <v>169389.23076923078</v>
      </c>
      <c r="Y37" s="6">
        <v>1</v>
      </c>
      <c r="Z37" s="5">
        <f>G37/26*Y37</f>
        <v>169389.23076923078</v>
      </c>
      <c r="AA37" s="6">
        <v>0</v>
      </c>
      <c r="AB37" s="5">
        <v>0</v>
      </c>
      <c r="AC37" s="4">
        <v>14</v>
      </c>
      <c r="AD37" s="5">
        <v>0</v>
      </c>
      <c r="AE37" s="5">
        <v>0</v>
      </c>
      <c r="AF37" s="5">
        <v>0</v>
      </c>
      <c r="AG37" s="5"/>
      <c r="AH37" s="5">
        <v>31760</v>
      </c>
      <c r="AI37" s="5">
        <f>IF(((4404120/(208))*(H37*8+M37*8+Y37*8+O37*1.5))&gt;(L37+N37+P37+Z37),(4404120/(208))*(H37*8+Y37*8+M37*8+O37*1.5)-(L37+N37+P37+Z37),0)</f>
        <v>1835233.326923077</v>
      </c>
      <c r="AJ37" s="5">
        <v>0</v>
      </c>
      <c r="AK37" s="5">
        <f>ROUND(0+L37+N37+P37+R37+T37+V37+X37+Z37+AB37+SUM(AD37:AJ37),0)</f>
        <v>5229892</v>
      </c>
      <c r="AL37" s="5">
        <v>462433</v>
      </c>
      <c r="AM37" s="5"/>
      <c r="AN37" s="5">
        <v>44041</v>
      </c>
      <c r="AO37" s="5">
        <v>0</v>
      </c>
      <c r="AP37" s="5">
        <v>0</v>
      </c>
      <c r="AQ37" s="5">
        <f>ROUND(SUM(AL37:AP37),0)</f>
        <v>506474</v>
      </c>
      <c r="AR37" s="5">
        <f>AK37-AQ37</f>
        <v>4723418</v>
      </c>
      <c r="AS37" s="5">
        <v>0</v>
      </c>
      <c r="AT37" s="5"/>
      <c r="AU37" s="5">
        <v>0</v>
      </c>
    </row>
    <row r="38" spans="1:47" ht="13.5" x14ac:dyDescent="0.25">
      <c r="A38" s="4">
        <v>32</v>
      </c>
      <c r="B38" s="4" t="s">
        <v>148</v>
      </c>
      <c r="C38" s="4" t="s">
        <v>149</v>
      </c>
      <c r="D38" s="4" t="s">
        <v>118</v>
      </c>
      <c r="E38" s="4" t="s">
        <v>84</v>
      </c>
      <c r="F38" s="72">
        <v>44152</v>
      </c>
      <c r="G38" s="5">
        <v>4404120</v>
      </c>
      <c r="H38" s="6">
        <v>20</v>
      </c>
      <c r="I38" s="4">
        <v>140</v>
      </c>
      <c r="J38" s="5">
        <v>1611422</v>
      </c>
      <c r="K38" s="5">
        <v>0</v>
      </c>
      <c r="L38" s="5">
        <f>SUM(J38:K38)</f>
        <v>1611422</v>
      </c>
      <c r="M38" s="4">
        <v>2</v>
      </c>
      <c r="N38" s="5">
        <f>G38/26*M38</f>
        <v>338778.46153846156</v>
      </c>
      <c r="O38" s="6">
        <v>0</v>
      </c>
      <c r="P38" s="5">
        <v>0</v>
      </c>
      <c r="Q38" s="6">
        <v>0</v>
      </c>
      <c r="R38" s="5">
        <v>0</v>
      </c>
      <c r="S38" s="4">
        <v>0</v>
      </c>
      <c r="T38" s="5">
        <v>0</v>
      </c>
      <c r="U38" s="6">
        <v>0</v>
      </c>
      <c r="V38" s="5">
        <v>0</v>
      </c>
      <c r="W38" s="4">
        <v>1</v>
      </c>
      <c r="X38" s="5">
        <f>G38/26*W38</f>
        <v>169389.23076923078</v>
      </c>
      <c r="Y38" s="6">
        <v>1</v>
      </c>
      <c r="Z38" s="5">
        <f>G38/26*Y38</f>
        <v>169389.23076923078</v>
      </c>
      <c r="AA38" s="6">
        <v>20</v>
      </c>
      <c r="AB38" s="5">
        <f>G38/208*AA38</f>
        <v>423473.07692307694</v>
      </c>
      <c r="AC38" s="4">
        <v>7</v>
      </c>
      <c r="AD38" s="5">
        <v>0</v>
      </c>
      <c r="AE38" s="5">
        <v>0</v>
      </c>
      <c r="AF38" s="5">
        <v>0</v>
      </c>
      <c r="AG38" s="5"/>
      <c r="AH38" s="5">
        <v>31760</v>
      </c>
      <c r="AI38" s="5">
        <f>IF(((4404120/(208))*(H38*8+M38*8+Y38*8+O38*1.5))&gt;(L38+N38+P38+Z38),(4404120/(208))*(H38*8+Y38*8+M38*8+O38*1.5)-(L38+N38+P38+Z38),0)</f>
        <v>1776362.6153846155</v>
      </c>
      <c r="AJ38" s="5">
        <v>0</v>
      </c>
      <c r="AK38" s="5">
        <f>ROUND(0+L38+N38+P38+R38+T38+V38+X38+Z38+AB38+SUM(AD38:AJ38),0)</f>
        <v>4520575</v>
      </c>
      <c r="AL38" s="5">
        <v>462433</v>
      </c>
      <c r="AM38" s="5"/>
      <c r="AN38" s="5">
        <v>44041</v>
      </c>
      <c r="AO38" s="5">
        <v>0</v>
      </c>
      <c r="AP38" s="5">
        <v>0</v>
      </c>
      <c r="AQ38" s="5">
        <f>ROUND(SUM(AL38:AP38),0)</f>
        <v>506474</v>
      </c>
      <c r="AR38" s="5">
        <f>AK38-AQ38</f>
        <v>4014101</v>
      </c>
      <c r="AS38" s="5">
        <v>0</v>
      </c>
      <c r="AT38" s="5"/>
      <c r="AU38" s="5">
        <v>0</v>
      </c>
    </row>
    <row r="39" spans="1:47" ht="13.5" x14ac:dyDescent="0.25">
      <c r="A39" s="4">
        <v>33</v>
      </c>
      <c r="B39" s="4" t="s">
        <v>150</v>
      </c>
      <c r="C39" s="4" t="s">
        <v>151</v>
      </c>
      <c r="D39" s="4" t="s">
        <v>152</v>
      </c>
      <c r="E39" s="4" t="s">
        <v>87</v>
      </c>
      <c r="F39" s="72">
        <v>40833</v>
      </c>
      <c r="G39" s="5">
        <v>4404120</v>
      </c>
      <c r="H39" s="6">
        <v>24</v>
      </c>
      <c r="I39" s="4">
        <v>192</v>
      </c>
      <c r="J39" s="5">
        <v>2199283</v>
      </c>
      <c r="K39" s="5">
        <v>0</v>
      </c>
      <c r="L39" s="5">
        <f>SUM(J39:K39)</f>
        <v>2199283</v>
      </c>
      <c r="M39" s="4">
        <v>0</v>
      </c>
      <c r="N39" s="5">
        <v>0</v>
      </c>
      <c r="O39" s="6">
        <v>25</v>
      </c>
      <c r="P39" s="5">
        <f>ROUND(L39/(IF(I39&gt;208,208,I39)+O39+Q39+S39+U39)*50%*O39,0)</f>
        <v>126687</v>
      </c>
      <c r="Q39" s="6">
        <v>0</v>
      </c>
      <c r="R39" s="5">
        <v>0</v>
      </c>
      <c r="S39" s="4">
        <v>0</v>
      </c>
      <c r="T39" s="5">
        <v>0</v>
      </c>
      <c r="U39" s="6">
        <v>0</v>
      </c>
      <c r="V39" s="5">
        <v>0</v>
      </c>
      <c r="W39" s="4">
        <v>1</v>
      </c>
      <c r="X39" s="5">
        <f>G39/26*W39</f>
        <v>169389.23076923078</v>
      </c>
      <c r="Y39" s="6">
        <v>1</v>
      </c>
      <c r="Z39" s="5">
        <f>G39/26*Y39</f>
        <v>169389.23076923078</v>
      </c>
      <c r="AA39" s="6">
        <v>0</v>
      </c>
      <c r="AB39" s="5">
        <v>0</v>
      </c>
      <c r="AC39" s="4">
        <v>14</v>
      </c>
      <c r="AD39" s="5">
        <v>0</v>
      </c>
      <c r="AE39" s="5">
        <v>276923</v>
      </c>
      <c r="AF39" s="5">
        <v>0</v>
      </c>
      <c r="AG39" s="5"/>
      <c r="AH39" s="5"/>
      <c r="AI39" s="5">
        <f>IF(((4404120/(208))*(H39*8+M39*8+Y39*8+O39*1.5))&gt;(L39+N39+P39+Z39),(4404120/(208))*(H39*8+Y39*8+M39*8+O39*1.5)-(L39+N39+P39+Z39),0)</f>
        <v>2533383.557692308</v>
      </c>
      <c r="AJ39" s="5">
        <v>0</v>
      </c>
      <c r="AK39" s="5">
        <f>ROUND(0+L39+N39+P39+R39+T39+V39+X39+Z39+AB39+SUM(AD39:AJ39),0)</f>
        <v>5475055</v>
      </c>
      <c r="AL39" s="5">
        <v>462433</v>
      </c>
      <c r="AM39" s="5"/>
      <c r="AN39" s="5">
        <v>44041</v>
      </c>
      <c r="AO39" s="5">
        <v>0</v>
      </c>
      <c r="AP39" s="5">
        <v>0</v>
      </c>
      <c r="AQ39" s="5">
        <f>ROUND(SUM(AL39:AP39),0)</f>
        <v>506474</v>
      </c>
      <c r="AR39" s="5">
        <v>0</v>
      </c>
      <c r="AS39" s="5">
        <f>AK39-AQ39-IF(AR39&gt;0,AR39,0)</f>
        <v>4968581</v>
      </c>
      <c r="AT39" s="5"/>
      <c r="AU39" s="5">
        <v>0</v>
      </c>
    </row>
    <row r="40" spans="1:47" ht="13.5" x14ac:dyDescent="0.25">
      <c r="A40" s="4">
        <v>34</v>
      </c>
      <c r="B40" s="4" t="s">
        <v>153</v>
      </c>
      <c r="C40" s="4" t="s">
        <v>154</v>
      </c>
      <c r="D40" s="4" t="s">
        <v>152</v>
      </c>
      <c r="E40" s="4" t="s">
        <v>84</v>
      </c>
      <c r="F40" s="72">
        <v>35217</v>
      </c>
      <c r="G40" s="5">
        <v>4667549.9999771994</v>
      </c>
      <c r="H40" s="6">
        <v>24</v>
      </c>
      <c r="I40" s="4">
        <v>192</v>
      </c>
      <c r="J40" s="5">
        <v>3413199</v>
      </c>
      <c r="K40" s="5">
        <v>0</v>
      </c>
      <c r="L40" s="5">
        <f>SUM(J40:K40)</f>
        <v>3413199</v>
      </c>
      <c r="M40" s="4">
        <v>0</v>
      </c>
      <c r="N40" s="5">
        <v>0</v>
      </c>
      <c r="O40" s="6">
        <v>25</v>
      </c>
      <c r="P40" s="5">
        <f>ROUND(L40/(IF(I40&gt;208,208,I40)+O40+Q40+S40+U40)*50%*O40,0)</f>
        <v>196613</v>
      </c>
      <c r="Q40" s="6">
        <v>0</v>
      </c>
      <c r="R40" s="5">
        <v>0</v>
      </c>
      <c r="S40" s="4">
        <v>0</v>
      </c>
      <c r="T40" s="5">
        <v>0</v>
      </c>
      <c r="U40" s="6">
        <v>0</v>
      </c>
      <c r="V40" s="5">
        <v>0</v>
      </c>
      <c r="W40" s="4">
        <v>1</v>
      </c>
      <c r="X40" s="5">
        <f>G40/26*W40</f>
        <v>179521.15384527689</v>
      </c>
      <c r="Y40" s="6">
        <v>1</v>
      </c>
      <c r="Z40" s="5">
        <f>G40/26*Y40</f>
        <v>179521.15384527689</v>
      </c>
      <c r="AA40" s="6">
        <v>0</v>
      </c>
      <c r="AB40" s="5">
        <v>0</v>
      </c>
      <c r="AC40" s="4">
        <v>14</v>
      </c>
      <c r="AD40" s="5">
        <v>0</v>
      </c>
      <c r="AE40" s="5">
        <v>276923</v>
      </c>
      <c r="AF40" s="5">
        <v>0</v>
      </c>
      <c r="AG40" s="5"/>
      <c r="AH40" s="5">
        <v>33660</v>
      </c>
      <c r="AI40" s="5">
        <f>IF(((4404120/(208))*(H40*8+M40*8+Y40*8+O40*1.5))&gt;(L40+N40+P40+Z40),(4404120/(208))*(H40*8+Y40*8+M40*8+O40*1.5)-(L40+N40+P40+Z40),0)</f>
        <v>1239409.6346162623</v>
      </c>
      <c r="AJ40" s="5">
        <v>0</v>
      </c>
      <c r="AK40" s="5">
        <f>ROUND(0+L40+N40+P40+R40+T40+V40+X40+Z40+AB40+SUM(AD40:AJ40),0)</f>
        <v>5518847</v>
      </c>
      <c r="AL40" s="5">
        <v>490092</v>
      </c>
      <c r="AM40" s="5"/>
      <c r="AN40" s="5">
        <v>46675</v>
      </c>
      <c r="AO40" s="5">
        <v>0</v>
      </c>
      <c r="AP40" s="5">
        <v>0</v>
      </c>
      <c r="AQ40" s="5">
        <f>ROUND(SUM(AL40:AP40),0)</f>
        <v>536767</v>
      </c>
      <c r="AR40" s="5">
        <v>0</v>
      </c>
      <c r="AS40" s="5">
        <f>AK40-AQ40-IF(AR40&gt;0,AR40,0)</f>
        <v>4982080</v>
      </c>
      <c r="AT40" s="5"/>
      <c r="AU40" s="5">
        <v>0</v>
      </c>
    </row>
    <row r="41" spans="1:47" ht="13.5" x14ac:dyDescent="0.25">
      <c r="A41" s="4">
        <v>35</v>
      </c>
      <c r="B41" s="4" t="s">
        <v>155</v>
      </c>
      <c r="C41" s="4" t="s">
        <v>156</v>
      </c>
      <c r="D41" s="4" t="s">
        <v>152</v>
      </c>
      <c r="E41" s="4" t="s">
        <v>84</v>
      </c>
      <c r="F41" s="72">
        <v>38749</v>
      </c>
      <c r="G41" s="5">
        <v>4404120</v>
      </c>
      <c r="H41" s="6">
        <v>24</v>
      </c>
      <c r="I41" s="4">
        <v>192</v>
      </c>
      <c r="J41" s="5">
        <v>2108137</v>
      </c>
      <c r="K41" s="5">
        <v>0</v>
      </c>
      <c r="L41" s="5">
        <f>SUM(J41:K41)</f>
        <v>2108137</v>
      </c>
      <c r="M41" s="4">
        <v>0</v>
      </c>
      <c r="N41" s="5">
        <v>0</v>
      </c>
      <c r="O41" s="6">
        <v>25</v>
      </c>
      <c r="P41" s="5">
        <f>ROUND(L41/(IF(I41&gt;208,208,I41)+O41+Q41+S41+U41)*50%*O41,0)</f>
        <v>121436</v>
      </c>
      <c r="Q41" s="6">
        <v>0</v>
      </c>
      <c r="R41" s="5">
        <v>0</v>
      </c>
      <c r="S41" s="4">
        <v>0</v>
      </c>
      <c r="T41" s="5">
        <v>0</v>
      </c>
      <c r="U41" s="6">
        <v>0</v>
      </c>
      <c r="V41" s="5">
        <v>0</v>
      </c>
      <c r="W41" s="4">
        <v>1</v>
      </c>
      <c r="X41" s="5">
        <f>G41/26*W41</f>
        <v>169389.23076923078</v>
      </c>
      <c r="Y41" s="6">
        <v>1</v>
      </c>
      <c r="Z41" s="5">
        <f>G41/26*Y41</f>
        <v>169389.23076923078</v>
      </c>
      <c r="AA41" s="6">
        <v>0</v>
      </c>
      <c r="AB41" s="5">
        <v>0</v>
      </c>
      <c r="AC41" s="4">
        <v>14</v>
      </c>
      <c r="AD41" s="5">
        <v>0</v>
      </c>
      <c r="AE41" s="5">
        <v>276923</v>
      </c>
      <c r="AF41" s="5">
        <v>0</v>
      </c>
      <c r="AG41" s="5"/>
      <c r="AH41" s="5">
        <v>31760</v>
      </c>
      <c r="AI41" s="5">
        <f>IF(((4404120/(208))*(H41*8+M41*8+Y41*8+O41*1.5))&gt;(L41+N41+P41+Z41),(4404120/(208))*(H41*8+Y41*8+M41*8+O41*1.5)-(L41+N41+P41+Z41),0)</f>
        <v>2629780.557692308</v>
      </c>
      <c r="AJ41" s="5">
        <v>0</v>
      </c>
      <c r="AK41" s="5">
        <f>ROUND(0+L41+N41+P41+R41+T41+V41+X41+Z41+AB41+SUM(AD41:AJ41),0)</f>
        <v>5506815</v>
      </c>
      <c r="AL41" s="5">
        <v>462433</v>
      </c>
      <c r="AM41" s="5"/>
      <c r="AN41" s="5">
        <v>44041</v>
      </c>
      <c r="AO41" s="5">
        <v>0</v>
      </c>
      <c r="AP41" s="5">
        <v>0</v>
      </c>
      <c r="AQ41" s="5">
        <f>ROUND(SUM(AL41:AP41),0)</f>
        <v>506474</v>
      </c>
      <c r="AR41" s="5">
        <v>0</v>
      </c>
      <c r="AS41" s="5">
        <f>AK41-AQ41-IF(AR41&gt;0,AR41,0)</f>
        <v>5000341</v>
      </c>
      <c r="AT41" s="5"/>
      <c r="AU41" s="5">
        <v>0</v>
      </c>
    </row>
    <row r="42" spans="1:47" ht="13.5" x14ac:dyDescent="0.25">
      <c r="A42" s="4">
        <v>36</v>
      </c>
      <c r="B42" s="4" t="s">
        <v>157</v>
      </c>
      <c r="C42" s="4" t="s">
        <v>158</v>
      </c>
      <c r="D42" s="4" t="s">
        <v>152</v>
      </c>
      <c r="E42" s="4" t="s">
        <v>84</v>
      </c>
      <c r="F42" s="72">
        <v>39326</v>
      </c>
      <c r="G42" s="5">
        <v>4404120</v>
      </c>
      <c r="H42" s="6">
        <v>24</v>
      </c>
      <c r="I42" s="4">
        <v>192</v>
      </c>
      <c r="J42" s="5">
        <v>3810684</v>
      </c>
      <c r="K42" s="5">
        <v>0</v>
      </c>
      <c r="L42" s="5">
        <f>SUM(J42:K42)</f>
        <v>3810684</v>
      </c>
      <c r="M42" s="4">
        <v>0</v>
      </c>
      <c r="N42" s="5">
        <v>0</v>
      </c>
      <c r="O42" s="6">
        <v>25</v>
      </c>
      <c r="P42" s="5">
        <f>ROUND(L42/(IF(I42&gt;208,208,I42)+O42+Q42+S42+U42)*50%*O42,0)</f>
        <v>219509</v>
      </c>
      <c r="Q42" s="6">
        <v>0</v>
      </c>
      <c r="R42" s="5">
        <v>0</v>
      </c>
      <c r="S42" s="4">
        <v>0</v>
      </c>
      <c r="T42" s="5">
        <v>0</v>
      </c>
      <c r="U42" s="6">
        <v>0</v>
      </c>
      <c r="V42" s="5">
        <v>0</v>
      </c>
      <c r="W42" s="4">
        <v>1</v>
      </c>
      <c r="X42" s="5">
        <f>G42/26*W42</f>
        <v>169389.23076923078</v>
      </c>
      <c r="Y42" s="6">
        <v>1</v>
      </c>
      <c r="Z42" s="5">
        <f>G42/26*Y42</f>
        <v>169389.23076923078</v>
      </c>
      <c r="AA42" s="6">
        <v>0</v>
      </c>
      <c r="AB42" s="5">
        <v>0</v>
      </c>
      <c r="AC42" s="4">
        <v>14</v>
      </c>
      <c r="AD42" s="5">
        <v>0</v>
      </c>
      <c r="AE42" s="5">
        <v>276923</v>
      </c>
      <c r="AF42" s="5">
        <v>0</v>
      </c>
      <c r="AG42" s="5"/>
      <c r="AH42" s="5">
        <v>31760</v>
      </c>
      <c r="AI42" s="5">
        <f>IF(((4404120/(208))*(H42*8+M42*8+Y42*8+O42*1.5))&gt;(L42+N42+P42+Z42),(4404120/(208))*(H42*8+Y42*8+M42*8+O42*1.5)-(L42+N42+P42+Z42),0)</f>
        <v>829160.55769230798</v>
      </c>
      <c r="AJ42" s="5">
        <v>0</v>
      </c>
      <c r="AK42" s="5">
        <f>ROUND(0+L42+N42+P42+R42+T42+V42+X42+Z42+AB42+SUM(AD42:AJ42),0)</f>
        <v>5506815</v>
      </c>
      <c r="AL42" s="5">
        <v>462433</v>
      </c>
      <c r="AM42" s="5"/>
      <c r="AN42" s="5">
        <v>44041</v>
      </c>
      <c r="AO42" s="5">
        <v>0</v>
      </c>
      <c r="AP42" s="5">
        <v>0</v>
      </c>
      <c r="AQ42" s="5">
        <f>ROUND(SUM(AL42:AP42),0)</f>
        <v>506474</v>
      </c>
      <c r="AR42" s="5">
        <v>0</v>
      </c>
      <c r="AS42" s="5">
        <f>AK42-AQ42-IF(AR42&gt;0,AR42,0)</f>
        <v>5000341</v>
      </c>
      <c r="AT42" s="5"/>
      <c r="AU42" s="5">
        <v>0</v>
      </c>
    </row>
    <row r="43" spans="1:47" ht="13.5" x14ac:dyDescent="0.25">
      <c r="A43" s="4">
        <v>37</v>
      </c>
      <c r="B43" s="4" t="s">
        <v>159</v>
      </c>
      <c r="C43" s="4" t="s">
        <v>160</v>
      </c>
      <c r="D43" s="4" t="s">
        <v>152</v>
      </c>
      <c r="E43" s="4" t="s">
        <v>84</v>
      </c>
      <c r="F43" s="72">
        <v>44001</v>
      </c>
      <c r="G43" s="5">
        <v>4404120</v>
      </c>
      <c r="H43" s="6">
        <v>22</v>
      </c>
      <c r="I43" s="4">
        <v>176</v>
      </c>
      <c r="J43" s="5">
        <v>2097324</v>
      </c>
      <c r="K43" s="5">
        <v>0</v>
      </c>
      <c r="L43" s="5">
        <f>SUM(J43:K43)</f>
        <v>2097324</v>
      </c>
      <c r="M43" s="4">
        <v>1</v>
      </c>
      <c r="N43" s="5">
        <f>G43/26*M43</f>
        <v>169389.23076923078</v>
      </c>
      <c r="O43" s="6">
        <v>23</v>
      </c>
      <c r="P43" s="5">
        <f>ROUND(L43/(IF(I43&gt;208,208,I43)+O43+Q43+S43+U43)*50%*O43,0)</f>
        <v>121202</v>
      </c>
      <c r="Q43" s="6">
        <v>0</v>
      </c>
      <c r="R43" s="5">
        <v>0</v>
      </c>
      <c r="S43" s="4">
        <v>0</v>
      </c>
      <c r="T43" s="5">
        <v>0</v>
      </c>
      <c r="U43" s="6">
        <v>0</v>
      </c>
      <c r="V43" s="5">
        <v>0</v>
      </c>
      <c r="W43" s="4">
        <v>1</v>
      </c>
      <c r="X43" s="5">
        <f>G43/26*W43</f>
        <v>169389.23076923078</v>
      </c>
      <c r="Y43" s="6">
        <v>1</v>
      </c>
      <c r="Z43" s="5">
        <f>G43/26*Y43</f>
        <v>169389.23076923078</v>
      </c>
      <c r="AA43" s="6">
        <v>0</v>
      </c>
      <c r="AB43" s="5">
        <v>0</v>
      </c>
      <c r="AC43" s="4"/>
      <c r="AD43" s="5">
        <v>0</v>
      </c>
      <c r="AE43" s="5">
        <v>0</v>
      </c>
      <c r="AF43" s="5">
        <v>0</v>
      </c>
      <c r="AG43" s="5"/>
      <c r="AH43" s="5">
        <v>31760</v>
      </c>
      <c r="AI43" s="5">
        <f>IF(((4404120/(208))*(H43*8+M43*8+Y43*8+O43*1.5))&gt;(L43+N43+P43+Z43),(4404120/(208))*(H43*8+Y43*8+M43*8+O43*1.5)-(L43+N43+P43+Z43),0)</f>
        <v>2238528.134615384</v>
      </c>
      <c r="AJ43" s="5">
        <v>0</v>
      </c>
      <c r="AK43" s="5">
        <f>ROUND(0+L43+N43+P43+R43+T43+V43+X43+Z43+AB43+SUM(AD43:AJ43),0)</f>
        <v>4996982</v>
      </c>
      <c r="AL43" s="5">
        <v>462433</v>
      </c>
      <c r="AM43" s="5"/>
      <c r="AN43" s="5">
        <v>44041</v>
      </c>
      <c r="AO43" s="5">
        <v>0</v>
      </c>
      <c r="AP43" s="5">
        <v>0</v>
      </c>
      <c r="AQ43" s="5">
        <f>ROUND(SUM(AL43:AP43),0)</f>
        <v>506474</v>
      </c>
      <c r="AR43" s="5">
        <f>AK43-AQ43</f>
        <v>4490508</v>
      </c>
      <c r="AS43" s="5">
        <v>0</v>
      </c>
      <c r="AT43" s="5"/>
      <c r="AU43" s="5">
        <v>0</v>
      </c>
    </row>
    <row r="44" spans="1:47" ht="13.5" x14ac:dyDescent="0.25">
      <c r="A44" s="4">
        <v>38</v>
      </c>
      <c r="B44" s="4" t="s">
        <v>161</v>
      </c>
      <c r="C44" s="4" t="s">
        <v>162</v>
      </c>
      <c r="D44" s="4" t="s">
        <v>152</v>
      </c>
      <c r="E44" s="4" t="s">
        <v>84</v>
      </c>
      <c r="F44" s="72">
        <v>40603</v>
      </c>
      <c r="G44" s="5">
        <v>4404120</v>
      </c>
      <c r="H44" s="6">
        <v>24</v>
      </c>
      <c r="I44" s="4">
        <v>192</v>
      </c>
      <c r="J44" s="5">
        <v>3351764</v>
      </c>
      <c r="K44" s="5">
        <v>0</v>
      </c>
      <c r="L44" s="5">
        <f>SUM(J44:K44)</f>
        <v>3351764</v>
      </c>
      <c r="M44" s="4">
        <v>0</v>
      </c>
      <c r="N44" s="5">
        <v>0</v>
      </c>
      <c r="O44" s="6">
        <v>25</v>
      </c>
      <c r="P44" s="5">
        <f>ROUND(L44/(IF(I44&gt;208,208,I44)+O44+Q44+S44+U44)*50%*O44,0)</f>
        <v>193074</v>
      </c>
      <c r="Q44" s="6">
        <v>0</v>
      </c>
      <c r="R44" s="5">
        <v>0</v>
      </c>
      <c r="S44" s="4">
        <v>0</v>
      </c>
      <c r="T44" s="5">
        <v>0</v>
      </c>
      <c r="U44" s="6">
        <v>0</v>
      </c>
      <c r="V44" s="5">
        <v>0</v>
      </c>
      <c r="W44" s="4">
        <v>1</v>
      </c>
      <c r="X44" s="5">
        <f>G44/26*W44</f>
        <v>169389.23076923078</v>
      </c>
      <c r="Y44" s="6">
        <v>1</v>
      </c>
      <c r="Z44" s="5">
        <f>G44/26*Y44</f>
        <v>169389.23076923078</v>
      </c>
      <c r="AA44" s="6">
        <v>0</v>
      </c>
      <c r="AB44" s="5">
        <v>0</v>
      </c>
      <c r="AC44" s="4">
        <v>14</v>
      </c>
      <c r="AD44" s="5">
        <v>0</v>
      </c>
      <c r="AE44" s="5">
        <v>276923</v>
      </c>
      <c r="AF44" s="5">
        <v>0</v>
      </c>
      <c r="AG44" s="5"/>
      <c r="AH44" s="5">
        <v>31760</v>
      </c>
      <c r="AI44" s="5">
        <f>IF(((4404120/(208))*(H44*8+M44*8+Y44*8+O44*1.5))&gt;(L44+N44+P44+Z44),(4404120/(208))*(H44*8+Y44*8+M44*8+O44*1.5)-(L44+N44+P44+Z44),0)</f>
        <v>1314515.557692308</v>
      </c>
      <c r="AJ44" s="5">
        <v>0</v>
      </c>
      <c r="AK44" s="5">
        <f>ROUND(0+L44+N44+P44+R44+T44+V44+X44+Z44+AB44+SUM(AD44:AJ44),0)</f>
        <v>5506815</v>
      </c>
      <c r="AL44" s="5">
        <v>462433</v>
      </c>
      <c r="AM44" s="5"/>
      <c r="AN44" s="5">
        <v>44041</v>
      </c>
      <c r="AO44" s="5">
        <v>0</v>
      </c>
      <c r="AP44" s="5">
        <v>0</v>
      </c>
      <c r="AQ44" s="5">
        <f>ROUND(SUM(AL44:AP44),0)</f>
        <v>506474</v>
      </c>
      <c r="AR44" s="5">
        <v>0</v>
      </c>
      <c r="AS44" s="5">
        <f>AK44-AQ44-IF(AR44&gt;0,AR44,0)</f>
        <v>5000341</v>
      </c>
      <c r="AT44" s="5"/>
      <c r="AU44" s="5">
        <v>0</v>
      </c>
    </row>
    <row r="45" spans="1:47" ht="13.5" x14ac:dyDescent="0.25">
      <c r="A45" s="4">
        <v>39</v>
      </c>
      <c r="B45" s="4" t="s">
        <v>163</v>
      </c>
      <c r="C45" s="4" t="s">
        <v>164</v>
      </c>
      <c r="D45" s="4" t="s">
        <v>152</v>
      </c>
      <c r="E45" s="4" t="s">
        <v>84</v>
      </c>
      <c r="F45" s="72">
        <v>40644</v>
      </c>
      <c r="G45" s="5">
        <v>4404120</v>
      </c>
      <c r="H45" s="6">
        <v>24</v>
      </c>
      <c r="I45" s="4">
        <v>168</v>
      </c>
      <c r="J45" s="5">
        <v>2785277</v>
      </c>
      <c r="K45" s="5">
        <v>0</v>
      </c>
      <c r="L45" s="5">
        <f>SUM(J45:K45)</f>
        <v>2785277</v>
      </c>
      <c r="M45" s="4">
        <v>0</v>
      </c>
      <c r="N45" s="5">
        <v>0</v>
      </c>
      <c r="O45" s="6">
        <v>0</v>
      </c>
      <c r="P45" s="5">
        <v>0</v>
      </c>
      <c r="Q45" s="6">
        <v>0</v>
      </c>
      <c r="R45" s="5">
        <v>0</v>
      </c>
      <c r="S45" s="4">
        <v>0</v>
      </c>
      <c r="T45" s="5">
        <v>0</v>
      </c>
      <c r="U45" s="6">
        <v>0</v>
      </c>
      <c r="V45" s="5">
        <v>0</v>
      </c>
      <c r="W45" s="4">
        <v>1</v>
      </c>
      <c r="X45" s="5">
        <f>G45/26*W45</f>
        <v>169389.23076923078</v>
      </c>
      <c r="Y45" s="6">
        <v>1</v>
      </c>
      <c r="Z45" s="5">
        <f>G45/26*Y45</f>
        <v>169389.23076923078</v>
      </c>
      <c r="AA45" s="6">
        <v>24</v>
      </c>
      <c r="AB45" s="5">
        <f>G45/208*AA45</f>
        <v>508167.69230769237</v>
      </c>
      <c r="AC45" s="4">
        <v>14</v>
      </c>
      <c r="AD45" s="5">
        <v>0</v>
      </c>
      <c r="AE45" s="5">
        <v>276923</v>
      </c>
      <c r="AF45" s="5">
        <v>0</v>
      </c>
      <c r="AG45" s="5">
        <v>50000</v>
      </c>
      <c r="AH45" s="5">
        <v>31760</v>
      </c>
      <c r="AI45" s="5">
        <f>IF(((4404120/(208))*(H45*8+M45*8+Y45*8+O45*1.5))&gt;(L45+N45+P45+Z45),(4404120/(208))*(H45*8+Y45*8+M45*8+O45*1.5)-(L45+N45+P45+Z45),0)</f>
        <v>1280064.538461539</v>
      </c>
      <c r="AJ45" s="5">
        <v>0</v>
      </c>
      <c r="AK45" s="5">
        <f>ROUND(0+L45+N45+P45+R45+T45+V45+X45+Z45+AB45+SUM(AD45:AJ45),0)</f>
        <v>5270971</v>
      </c>
      <c r="AL45" s="5">
        <v>462433</v>
      </c>
      <c r="AM45" s="5"/>
      <c r="AN45" s="5">
        <v>44041</v>
      </c>
      <c r="AO45" s="5">
        <v>0</v>
      </c>
      <c r="AP45" s="5">
        <v>0</v>
      </c>
      <c r="AQ45" s="5">
        <f>ROUND(SUM(AL45:AP45),0)</f>
        <v>506474</v>
      </c>
      <c r="AR45" s="5">
        <v>0</v>
      </c>
      <c r="AS45" s="5">
        <f>AK45-AQ45-IF(AR45&gt;0,AR45,0)</f>
        <v>4764497</v>
      </c>
      <c r="AT45" s="5"/>
      <c r="AU45" s="5">
        <v>0</v>
      </c>
    </row>
    <row r="46" spans="1:47" ht="13.5" x14ac:dyDescent="0.25">
      <c r="A46" s="4">
        <v>40</v>
      </c>
      <c r="B46" s="4" t="s">
        <v>165</v>
      </c>
      <c r="C46" s="4" t="s">
        <v>166</v>
      </c>
      <c r="D46" s="4" t="s">
        <v>152</v>
      </c>
      <c r="E46" s="4" t="s">
        <v>84</v>
      </c>
      <c r="F46" s="72">
        <v>43208</v>
      </c>
      <c r="G46" s="5">
        <v>4404120</v>
      </c>
      <c r="H46" s="6">
        <v>22.5</v>
      </c>
      <c r="I46" s="4">
        <v>180</v>
      </c>
      <c r="J46" s="5">
        <v>2250186</v>
      </c>
      <c r="K46" s="5">
        <v>0</v>
      </c>
      <c r="L46" s="5">
        <f>SUM(J46:K46)</f>
        <v>2250186</v>
      </c>
      <c r="M46" s="4">
        <v>0</v>
      </c>
      <c r="N46" s="5">
        <v>0</v>
      </c>
      <c r="O46" s="6">
        <v>25</v>
      </c>
      <c r="P46" s="5">
        <f>ROUND(L46/(IF(I46&gt;208,208,I46)+O46+Q46+S46+U46)*50%*O46,0)</f>
        <v>137206</v>
      </c>
      <c r="Q46" s="6">
        <v>0</v>
      </c>
      <c r="R46" s="5">
        <v>0</v>
      </c>
      <c r="S46" s="4">
        <v>0</v>
      </c>
      <c r="T46" s="5">
        <v>0</v>
      </c>
      <c r="U46" s="6">
        <v>0</v>
      </c>
      <c r="V46" s="5">
        <v>0</v>
      </c>
      <c r="W46" s="4">
        <v>1</v>
      </c>
      <c r="X46" s="5">
        <f>G46/26*W46</f>
        <v>169389.23076923078</v>
      </c>
      <c r="Y46" s="6">
        <v>1</v>
      </c>
      <c r="Z46" s="5">
        <f>G46/26*Y46</f>
        <v>169389.23076923078</v>
      </c>
      <c r="AA46" s="6">
        <v>0</v>
      </c>
      <c r="AB46" s="5">
        <v>0</v>
      </c>
      <c r="AC46" s="4"/>
      <c r="AD46" s="5">
        <v>0</v>
      </c>
      <c r="AE46" s="5">
        <v>129808</v>
      </c>
      <c r="AF46" s="5">
        <v>0</v>
      </c>
      <c r="AG46" s="5"/>
      <c r="AH46" s="5">
        <v>31760</v>
      </c>
      <c r="AI46" s="5">
        <f>IF(((4404120/(208))*(H46*8+M46*8+Y46*8+O46*1.5))&gt;(L46+N46+P46+Z46),(4404120/(208))*(H46*8+Y46*8+M46*8+O46*1.5)-(L46+N46+P46+Z46),0)</f>
        <v>2217877.711538462</v>
      </c>
      <c r="AJ46" s="5">
        <v>0</v>
      </c>
      <c r="AK46" s="5">
        <f>ROUND(0+L46+N46+P46+R46+T46+V46+X46+Z46+AB46+SUM(AD46:AJ46),0)</f>
        <v>5105616</v>
      </c>
      <c r="AL46" s="5">
        <v>462433</v>
      </c>
      <c r="AM46" s="5"/>
      <c r="AN46" s="5">
        <v>44041</v>
      </c>
      <c r="AO46" s="5">
        <v>0</v>
      </c>
      <c r="AP46" s="5">
        <v>0</v>
      </c>
      <c r="AQ46" s="5">
        <f>ROUND(SUM(AL46:AP46),0)</f>
        <v>506474</v>
      </c>
      <c r="AR46" s="5">
        <v>0</v>
      </c>
      <c r="AS46" s="5">
        <f>AK46-AQ46-IF(AR46&gt;0,AR46,0)</f>
        <v>4599142</v>
      </c>
      <c r="AT46" s="5"/>
      <c r="AU46" s="5">
        <v>0</v>
      </c>
    </row>
    <row r="47" spans="1:47" ht="13.5" x14ac:dyDescent="0.25">
      <c r="A47" s="4">
        <v>41</v>
      </c>
      <c r="B47" s="4" t="s">
        <v>167</v>
      </c>
      <c r="C47" s="4" t="s">
        <v>168</v>
      </c>
      <c r="D47" s="4" t="s">
        <v>152</v>
      </c>
      <c r="E47" s="4" t="s">
        <v>84</v>
      </c>
      <c r="F47" s="72">
        <v>40794</v>
      </c>
      <c r="G47" s="5">
        <v>4404120</v>
      </c>
      <c r="H47" s="6">
        <v>23.5</v>
      </c>
      <c r="I47" s="4">
        <v>188</v>
      </c>
      <c r="J47" s="5">
        <v>2278450</v>
      </c>
      <c r="K47" s="5">
        <v>0</v>
      </c>
      <c r="L47" s="5">
        <f>SUM(J47:K47)</f>
        <v>2278450</v>
      </c>
      <c r="M47" s="4">
        <v>0.5</v>
      </c>
      <c r="N47" s="5">
        <f>G47/26*M47</f>
        <v>84694.61538461539</v>
      </c>
      <c r="O47" s="6">
        <v>25</v>
      </c>
      <c r="P47" s="5">
        <f>ROUND(L47/(IF(I47&gt;208,208,I47)+O47+Q47+S47+U47)*50%*O47,0)</f>
        <v>133712</v>
      </c>
      <c r="Q47" s="6">
        <v>0</v>
      </c>
      <c r="R47" s="5">
        <v>0</v>
      </c>
      <c r="S47" s="4">
        <v>0</v>
      </c>
      <c r="T47" s="5">
        <v>0</v>
      </c>
      <c r="U47" s="6">
        <v>0</v>
      </c>
      <c r="V47" s="5">
        <v>0</v>
      </c>
      <c r="W47" s="4">
        <v>1</v>
      </c>
      <c r="X47" s="5">
        <f>G47/26*W47</f>
        <v>169389.23076923078</v>
      </c>
      <c r="Y47" s="6">
        <v>1</v>
      </c>
      <c r="Z47" s="5">
        <f>G47/26*Y47</f>
        <v>169389.23076923078</v>
      </c>
      <c r="AA47" s="6">
        <v>0</v>
      </c>
      <c r="AB47" s="5">
        <v>0</v>
      </c>
      <c r="AC47" s="4">
        <v>14</v>
      </c>
      <c r="AD47" s="5">
        <v>0</v>
      </c>
      <c r="AE47" s="5">
        <v>271154</v>
      </c>
      <c r="AF47" s="5">
        <v>0</v>
      </c>
      <c r="AG47" s="5"/>
      <c r="AH47" s="5">
        <v>31760</v>
      </c>
      <c r="AI47" s="5">
        <f>IF(((4404120/(208))*(H47*8+M47*8+Y47*8+O47*1.5))&gt;(L47+N47+P47+Z47),(4404120/(208))*(H47*8+Y47*8+M47*8+O47*1.5)-(L47+N47+P47+Z47),0)</f>
        <v>2362496.9423076925</v>
      </c>
      <c r="AJ47" s="5">
        <v>0</v>
      </c>
      <c r="AK47" s="5">
        <f>ROUND(0+L47+N47+P47+R47+T47+V47+X47+Z47+AB47+SUM(AD47:AJ47),0)</f>
        <v>5501046</v>
      </c>
      <c r="AL47" s="5">
        <v>462433</v>
      </c>
      <c r="AM47" s="5"/>
      <c r="AN47" s="5">
        <v>44041</v>
      </c>
      <c r="AO47" s="5">
        <v>0</v>
      </c>
      <c r="AP47" s="5">
        <v>0</v>
      </c>
      <c r="AQ47" s="5">
        <f>ROUND(SUM(AL47:AP47),0)</f>
        <v>506474</v>
      </c>
      <c r="AR47" s="5">
        <v>0</v>
      </c>
      <c r="AS47" s="5">
        <f>AK47-AQ47-IF(AR47&gt;0,AR47,0)</f>
        <v>4994572</v>
      </c>
      <c r="AT47" s="5"/>
      <c r="AU47" s="5">
        <v>0</v>
      </c>
    </row>
    <row r="48" spans="1:47" ht="13.5" x14ac:dyDescent="0.25">
      <c r="A48" s="4">
        <v>42</v>
      </c>
      <c r="B48" s="4" t="s">
        <v>169</v>
      </c>
      <c r="C48" s="4" t="s">
        <v>170</v>
      </c>
      <c r="D48" s="4" t="s">
        <v>152</v>
      </c>
      <c r="E48" s="4" t="s">
        <v>84</v>
      </c>
      <c r="F48" s="72">
        <v>41106</v>
      </c>
      <c r="G48" s="5">
        <v>4404120</v>
      </c>
      <c r="H48" s="6">
        <v>24</v>
      </c>
      <c r="I48" s="4">
        <v>192</v>
      </c>
      <c r="J48" s="5">
        <v>2848799</v>
      </c>
      <c r="K48" s="5">
        <v>0</v>
      </c>
      <c r="L48" s="5">
        <f>SUM(J48:K48)</f>
        <v>2848799</v>
      </c>
      <c r="M48" s="4">
        <v>0</v>
      </c>
      <c r="N48" s="5">
        <v>0</v>
      </c>
      <c r="O48" s="6">
        <v>25</v>
      </c>
      <c r="P48" s="5">
        <f>ROUND(L48/(IF(I48&gt;208,208,I48)+O48+Q48+S48+U48)*50%*O48,0)</f>
        <v>164101</v>
      </c>
      <c r="Q48" s="6">
        <v>0</v>
      </c>
      <c r="R48" s="5">
        <v>0</v>
      </c>
      <c r="S48" s="4">
        <v>0</v>
      </c>
      <c r="T48" s="5">
        <v>0</v>
      </c>
      <c r="U48" s="6">
        <v>0</v>
      </c>
      <c r="V48" s="5">
        <v>0</v>
      </c>
      <c r="W48" s="4">
        <v>1</v>
      </c>
      <c r="X48" s="5">
        <f>G48/26*W48</f>
        <v>169389.23076923078</v>
      </c>
      <c r="Y48" s="6">
        <v>1</v>
      </c>
      <c r="Z48" s="5">
        <f>G48/26*Y48</f>
        <v>169389.23076923078</v>
      </c>
      <c r="AA48" s="6">
        <v>0</v>
      </c>
      <c r="AB48" s="5">
        <v>0</v>
      </c>
      <c r="AC48" s="4">
        <v>14</v>
      </c>
      <c r="AD48" s="5">
        <v>0</v>
      </c>
      <c r="AE48" s="5">
        <v>276923</v>
      </c>
      <c r="AF48" s="5">
        <v>0</v>
      </c>
      <c r="AG48" s="5">
        <v>50000</v>
      </c>
      <c r="AH48" s="5">
        <v>31760</v>
      </c>
      <c r="AI48" s="5">
        <f>IF(((4404120/(208))*(H48*8+M48*8+Y48*8+O48*1.5))&gt;(L48+N48+P48+Z48),(4404120/(208))*(H48*8+Y48*8+M48*8+O48*1.5)-(L48+N48+P48+Z48),0)</f>
        <v>1846453.557692308</v>
      </c>
      <c r="AJ48" s="5">
        <v>0</v>
      </c>
      <c r="AK48" s="5">
        <f>ROUND(0+L48+N48+P48+R48+T48+V48+X48+Z48+AB48+SUM(AD48:AJ48),0)</f>
        <v>5556815</v>
      </c>
      <c r="AL48" s="5">
        <v>462433</v>
      </c>
      <c r="AM48" s="5"/>
      <c r="AN48" s="5">
        <v>44041</v>
      </c>
      <c r="AO48" s="5">
        <v>0</v>
      </c>
      <c r="AP48" s="5">
        <v>0</v>
      </c>
      <c r="AQ48" s="5">
        <f>ROUND(SUM(AL48:AP48),0)</f>
        <v>506474</v>
      </c>
      <c r="AR48" s="5">
        <v>0</v>
      </c>
      <c r="AS48" s="5">
        <f>AK48-AQ48-IF(AR48&gt;0,AR48,0)</f>
        <v>5050341</v>
      </c>
      <c r="AT48" s="5"/>
      <c r="AU48" s="5">
        <v>0</v>
      </c>
    </row>
    <row r="49" spans="1:47" ht="13.5" x14ac:dyDescent="0.25">
      <c r="A49" s="4">
        <v>43</v>
      </c>
      <c r="B49" s="4" t="s">
        <v>171</v>
      </c>
      <c r="C49" s="4" t="s">
        <v>172</v>
      </c>
      <c r="D49" s="4" t="s">
        <v>152</v>
      </c>
      <c r="E49" s="4" t="s">
        <v>84</v>
      </c>
      <c r="F49" s="72">
        <v>41183</v>
      </c>
      <c r="G49" s="5">
        <v>4404120</v>
      </c>
      <c r="H49" s="6">
        <v>24</v>
      </c>
      <c r="I49" s="4">
        <v>192</v>
      </c>
      <c r="J49" s="5">
        <v>7140767</v>
      </c>
      <c r="K49" s="5">
        <v>0</v>
      </c>
      <c r="L49" s="5">
        <f>SUM(J49:K49)</f>
        <v>7140767</v>
      </c>
      <c r="M49" s="4">
        <v>0</v>
      </c>
      <c r="N49" s="5">
        <v>0</v>
      </c>
      <c r="O49" s="6">
        <v>25</v>
      </c>
      <c r="P49" s="5">
        <f>ROUND(L49/(IF(I49&gt;208,208,I49)+O49+Q49+S49+U49)*50%*O49,0)</f>
        <v>411335</v>
      </c>
      <c r="Q49" s="6">
        <v>0</v>
      </c>
      <c r="R49" s="5">
        <v>0</v>
      </c>
      <c r="S49" s="4">
        <v>0</v>
      </c>
      <c r="T49" s="5">
        <v>0</v>
      </c>
      <c r="U49" s="6">
        <v>0</v>
      </c>
      <c r="V49" s="5">
        <v>0</v>
      </c>
      <c r="W49" s="4">
        <v>1</v>
      </c>
      <c r="X49" s="5">
        <f>G49/26*W49</f>
        <v>169389.23076923078</v>
      </c>
      <c r="Y49" s="6">
        <v>1</v>
      </c>
      <c r="Z49" s="5">
        <f>G49/26*Y49</f>
        <v>169389.23076923078</v>
      </c>
      <c r="AA49" s="6">
        <v>0</v>
      </c>
      <c r="AB49" s="5">
        <v>0</v>
      </c>
      <c r="AC49" s="4">
        <v>14</v>
      </c>
      <c r="AD49" s="5">
        <v>300000</v>
      </c>
      <c r="AE49" s="5">
        <v>276923</v>
      </c>
      <c r="AF49" s="5">
        <v>192308</v>
      </c>
      <c r="AG49" s="5">
        <v>50000</v>
      </c>
      <c r="AH49" s="5">
        <v>31760</v>
      </c>
      <c r="AI49" s="5">
        <f>IF(((4404120/(208))*(H49*8+M49*8+Y49*8+O49*1.5))&gt;(L49+N49+P49+Z49),(4404120/(208))*(H49*8+Y49*8+M49*8+O49*1.5)-(L49+N49+P49+Z49),0)</f>
        <v>0</v>
      </c>
      <c r="AJ49" s="5">
        <v>0</v>
      </c>
      <c r="AK49" s="5">
        <f>ROUND(0+L49+N49+P49+R49+T49+V49+X49+Z49+AB49+SUM(AD49:AJ49),0)</f>
        <v>8741871</v>
      </c>
      <c r="AL49" s="5">
        <v>462433</v>
      </c>
      <c r="AM49" s="5"/>
      <c r="AN49" s="5">
        <v>44041</v>
      </c>
      <c r="AO49" s="5">
        <v>0</v>
      </c>
      <c r="AP49" s="5">
        <v>0</v>
      </c>
      <c r="AQ49" s="5">
        <f>ROUND(SUM(AL49:AP49),0)</f>
        <v>506474</v>
      </c>
      <c r="AR49" s="5">
        <v>0</v>
      </c>
      <c r="AS49" s="5">
        <f>AK49-AQ49-IF(AR49&gt;0,AR49,0)</f>
        <v>8235397</v>
      </c>
      <c r="AT49" s="5"/>
      <c r="AU49" s="5">
        <v>0</v>
      </c>
    </row>
    <row r="50" spans="1:47" ht="13.5" x14ac:dyDescent="0.25">
      <c r="A50" s="4">
        <v>44</v>
      </c>
      <c r="B50" s="4" t="s">
        <v>173</v>
      </c>
      <c r="C50" s="4" t="s">
        <v>174</v>
      </c>
      <c r="D50" s="4" t="s">
        <v>152</v>
      </c>
      <c r="E50" s="4" t="s">
        <v>84</v>
      </c>
      <c r="F50" s="72">
        <v>41954</v>
      </c>
      <c r="G50" s="5">
        <v>4404120</v>
      </c>
      <c r="H50" s="6">
        <v>4</v>
      </c>
      <c r="I50" s="4">
        <v>32</v>
      </c>
      <c r="J50" s="5">
        <v>574560</v>
      </c>
      <c r="K50" s="5">
        <v>0</v>
      </c>
      <c r="L50" s="5">
        <f>SUM(J50:K50)</f>
        <v>574560</v>
      </c>
      <c r="M50" s="4">
        <v>0</v>
      </c>
      <c r="N50" s="5">
        <v>0</v>
      </c>
      <c r="O50" s="6">
        <v>8</v>
      </c>
      <c r="P50" s="5">
        <f>ROUND(L50/(IF(I50&gt;208,208,I50)+O50+Q50+S50+U50)*50%*O50,0)</f>
        <v>57456</v>
      </c>
      <c r="Q50" s="6">
        <v>0</v>
      </c>
      <c r="R50" s="5">
        <v>0</v>
      </c>
      <c r="S50" s="4">
        <v>0</v>
      </c>
      <c r="T50" s="5">
        <v>0</v>
      </c>
      <c r="U50" s="6">
        <v>0</v>
      </c>
      <c r="V50" s="5">
        <v>0</v>
      </c>
      <c r="W50" s="4">
        <v>0</v>
      </c>
      <c r="X50" s="5">
        <v>0</v>
      </c>
      <c r="Y50" s="6">
        <v>1</v>
      </c>
      <c r="Z50" s="5">
        <f>G50/26*Y50</f>
        <v>169389.23076923078</v>
      </c>
      <c r="AA50" s="6">
        <v>0</v>
      </c>
      <c r="AB50" s="5">
        <v>0</v>
      </c>
      <c r="AC50" s="4"/>
      <c r="AD50" s="5">
        <v>0</v>
      </c>
      <c r="AE50" s="5">
        <v>46154</v>
      </c>
      <c r="AF50" s="5">
        <v>0</v>
      </c>
      <c r="AG50" s="5"/>
      <c r="AH50" s="5">
        <v>0</v>
      </c>
      <c r="AI50" s="5">
        <f>IF(((4404120/(208))*(H50*8+M50*8+Y50*8+O50*1.5))&gt;(L50+N50+P50+Z50),(4404120/(208))*(H50*8+Y50*8+M50*8+O50*1.5)-(L50+N50+P50+Z50),0)</f>
        <v>299624.76923076925</v>
      </c>
      <c r="AJ50" s="5">
        <v>0</v>
      </c>
      <c r="AK50" s="5">
        <f>ROUND(0+L50+N50+P50+R50+T50+V50+X50+Z50+AB50+SUM(AD50:AJ50),0)</f>
        <v>1147184</v>
      </c>
      <c r="AL50" s="5">
        <v>198185</v>
      </c>
      <c r="AM50" s="5"/>
      <c r="AN50" s="5">
        <v>44041</v>
      </c>
      <c r="AO50" s="5">
        <v>0</v>
      </c>
      <c r="AP50" s="5">
        <v>0</v>
      </c>
      <c r="AQ50" s="5">
        <f>ROUND(SUM(AL50:AP50),0)</f>
        <v>242226</v>
      </c>
      <c r="AR50" s="5">
        <v>0</v>
      </c>
      <c r="AS50" s="5">
        <f>AK50-AQ50-IF(AR50&gt;0,AR50,0)</f>
        <v>904958</v>
      </c>
      <c r="AT50" s="5"/>
      <c r="AU50" s="5">
        <v>0</v>
      </c>
    </row>
    <row r="51" spans="1:47" ht="13.5" x14ac:dyDescent="0.25">
      <c r="A51" s="4">
        <v>45</v>
      </c>
      <c r="B51" s="4" t="s">
        <v>175</v>
      </c>
      <c r="C51" s="4" t="s">
        <v>176</v>
      </c>
      <c r="D51" s="4" t="s">
        <v>152</v>
      </c>
      <c r="E51" s="4" t="s">
        <v>84</v>
      </c>
      <c r="F51" s="72">
        <v>42143</v>
      </c>
      <c r="G51" s="5">
        <v>4404120</v>
      </c>
      <c r="H51" s="6">
        <v>24</v>
      </c>
      <c r="I51" s="4">
        <v>192</v>
      </c>
      <c r="J51" s="5">
        <v>5505759</v>
      </c>
      <c r="K51" s="5">
        <v>0</v>
      </c>
      <c r="L51" s="5">
        <f>SUM(J51:K51)</f>
        <v>5505759</v>
      </c>
      <c r="M51" s="4">
        <v>0</v>
      </c>
      <c r="N51" s="5">
        <v>0</v>
      </c>
      <c r="O51" s="6">
        <v>25</v>
      </c>
      <c r="P51" s="5">
        <f>ROUND(L51/(IF(I51&gt;208,208,I51)+O51+Q51+S51+U51)*50%*O51,0)</f>
        <v>317152</v>
      </c>
      <c r="Q51" s="6">
        <v>0</v>
      </c>
      <c r="R51" s="5">
        <v>0</v>
      </c>
      <c r="S51" s="4">
        <v>0</v>
      </c>
      <c r="T51" s="5">
        <v>0</v>
      </c>
      <c r="U51" s="6">
        <v>0</v>
      </c>
      <c r="V51" s="5">
        <v>0</v>
      </c>
      <c r="W51" s="4">
        <v>1</v>
      </c>
      <c r="X51" s="5">
        <f>G51/26*W51</f>
        <v>169389.23076923078</v>
      </c>
      <c r="Y51" s="6">
        <v>1</v>
      </c>
      <c r="Z51" s="5">
        <f>G51/26*Y51</f>
        <v>169389.23076923078</v>
      </c>
      <c r="AA51" s="6">
        <v>0</v>
      </c>
      <c r="AB51" s="5">
        <v>0</v>
      </c>
      <c r="AC51" s="4">
        <v>14</v>
      </c>
      <c r="AD51" s="5">
        <v>300000</v>
      </c>
      <c r="AE51" s="5">
        <v>276923</v>
      </c>
      <c r="AF51" s="5">
        <v>192308</v>
      </c>
      <c r="AG51" s="5"/>
      <c r="AH51" s="5">
        <v>31760</v>
      </c>
      <c r="AI51" s="5">
        <f>IF(((4404120/(208))*(H51*8+M51*8+Y51*8+O51*1.5))&gt;(L51+N51+P51+Z51),(4404120/(208))*(H51*8+Y51*8+M51*8+O51*1.5)-(L51+N51+P51+Z51),0)</f>
        <v>0</v>
      </c>
      <c r="AJ51" s="5">
        <v>0</v>
      </c>
      <c r="AK51" s="5">
        <f>ROUND(0+L51+N51+P51+R51+T51+V51+X51+Z51+AB51+SUM(AD51:AJ51),0)</f>
        <v>6962680</v>
      </c>
      <c r="AL51" s="5">
        <v>462433</v>
      </c>
      <c r="AM51" s="5"/>
      <c r="AN51" s="5">
        <v>44041</v>
      </c>
      <c r="AO51" s="5">
        <v>0</v>
      </c>
      <c r="AP51" s="5">
        <v>0</v>
      </c>
      <c r="AQ51" s="5">
        <f>ROUND(SUM(AL51:AP51),0)</f>
        <v>506474</v>
      </c>
      <c r="AR51" s="5">
        <v>0</v>
      </c>
      <c r="AS51" s="5">
        <f>AK51-AQ51-IF(AR51&gt;0,AR51,0)</f>
        <v>6456206</v>
      </c>
      <c r="AT51" s="5"/>
      <c r="AU51" s="5">
        <v>0</v>
      </c>
    </row>
    <row r="52" spans="1:47" ht="13.5" x14ac:dyDescent="0.25">
      <c r="A52" s="4">
        <v>46</v>
      </c>
      <c r="B52" s="4" t="s">
        <v>177</v>
      </c>
      <c r="C52" s="4" t="s">
        <v>178</v>
      </c>
      <c r="D52" s="4" t="s">
        <v>152</v>
      </c>
      <c r="E52" s="4" t="s">
        <v>84</v>
      </c>
      <c r="F52" s="72">
        <v>43227</v>
      </c>
      <c r="G52" s="5">
        <v>4404120</v>
      </c>
      <c r="H52" s="6">
        <v>24</v>
      </c>
      <c r="I52" s="4">
        <v>192</v>
      </c>
      <c r="J52" s="5">
        <v>2214328</v>
      </c>
      <c r="K52" s="5">
        <v>0</v>
      </c>
      <c r="L52" s="5">
        <f>SUM(J52:K52)</f>
        <v>2214328</v>
      </c>
      <c r="M52" s="4">
        <v>0</v>
      </c>
      <c r="N52" s="5">
        <v>0</v>
      </c>
      <c r="O52" s="6">
        <v>25</v>
      </c>
      <c r="P52" s="5">
        <f>ROUND(L52/(IF(I52&gt;208,208,I52)+O52+Q52+S52+U52)*50%*O52,0)</f>
        <v>127553</v>
      </c>
      <c r="Q52" s="6">
        <v>0</v>
      </c>
      <c r="R52" s="5">
        <v>0</v>
      </c>
      <c r="S52" s="4">
        <v>0</v>
      </c>
      <c r="T52" s="5">
        <v>0</v>
      </c>
      <c r="U52" s="6">
        <v>0</v>
      </c>
      <c r="V52" s="5">
        <v>0</v>
      </c>
      <c r="W52" s="4">
        <v>1</v>
      </c>
      <c r="X52" s="5">
        <f>G52/26*W52</f>
        <v>169389.23076923078</v>
      </c>
      <c r="Y52" s="6">
        <v>1</v>
      </c>
      <c r="Z52" s="5">
        <f>G52/26*Y52</f>
        <v>169389.23076923078</v>
      </c>
      <c r="AA52" s="6">
        <v>0</v>
      </c>
      <c r="AB52" s="5">
        <v>0</v>
      </c>
      <c r="AC52" s="4">
        <v>14</v>
      </c>
      <c r="AD52" s="5">
        <v>0</v>
      </c>
      <c r="AE52" s="5">
        <v>138462</v>
      </c>
      <c r="AF52" s="5">
        <v>0</v>
      </c>
      <c r="AG52" s="5"/>
      <c r="AH52" s="5"/>
      <c r="AI52" s="5">
        <f>IF(((4404120/(208))*(H52*8+M52*8+Y52*8+O52*1.5))&gt;(L52+N52+P52+Z52),(4404120/(208))*(H52*8+Y52*8+M52*8+O52*1.5)-(L52+N52+P52+Z52),0)</f>
        <v>2517472.557692308</v>
      </c>
      <c r="AJ52" s="5">
        <v>0</v>
      </c>
      <c r="AK52" s="5">
        <f>ROUND(0+L52+N52+P52+R52+T52+V52+X52+Z52+AB52+SUM(AD52:AJ52),0)</f>
        <v>5336594</v>
      </c>
      <c r="AL52" s="5">
        <v>462433</v>
      </c>
      <c r="AM52" s="5"/>
      <c r="AN52" s="5">
        <v>44041</v>
      </c>
      <c r="AO52" s="5">
        <v>0</v>
      </c>
      <c r="AP52" s="5">
        <v>0</v>
      </c>
      <c r="AQ52" s="5">
        <f>ROUND(SUM(AL52:AP52),0)</f>
        <v>506474</v>
      </c>
      <c r="AR52" s="5">
        <v>0</v>
      </c>
      <c r="AS52" s="5">
        <f>AK52-AQ52-IF(AR52&gt;0,AR52,0)</f>
        <v>4830120</v>
      </c>
      <c r="AT52" s="5"/>
      <c r="AU52" s="5">
        <v>0</v>
      </c>
    </row>
    <row r="53" spans="1:47" ht="13.5" x14ac:dyDescent="0.25">
      <c r="A53" s="4">
        <v>47</v>
      </c>
      <c r="B53" s="4" t="s">
        <v>179</v>
      </c>
      <c r="C53" s="4" t="s">
        <v>180</v>
      </c>
      <c r="D53" s="4" t="s">
        <v>152</v>
      </c>
      <c r="E53" s="4" t="s">
        <v>84</v>
      </c>
      <c r="F53" s="72">
        <v>43958</v>
      </c>
      <c r="G53" s="5">
        <v>4404120</v>
      </c>
      <c r="H53" s="6">
        <v>21</v>
      </c>
      <c r="I53" s="4">
        <v>168</v>
      </c>
      <c r="J53" s="5">
        <v>2628025</v>
      </c>
      <c r="K53" s="5">
        <v>0</v>
      </c>
      <c r="L53" s="5">
        <f>SUM(J53:K53)</f>
        <v>2628025</v>
      </c>
      <c r="M53" s="4">
        <v>0</v>
      </c>
      <c r="N53" s="5">
        <v>0</v>
      </c>
      <c r="O53" s="6">
        <v>17</v>
      </c>
      <c r="P53" s="5">
        <f>ROUND(L53/(IF(I53&gt;208,208,I53)+O53+Q53+S53+U53)*50%*O53,0)</f>
        <v>120747</v>
      </c>
      <c r="Q53" s="6">
        <v>0</v>
      </c>
      <c r="R53" s="5">
        <v>0</v>
      </c>
      <c r="S53" s="4">
        <v>0</v>
      </c>
      <c r="T53" s="5">
        <v>0</v>
      </c>
      <c r="U53" s="6">
        <v>0</v>
      </c>
      <c r="V53" s="5">
        <v>0</v>
      </c>
      <c r="W53" s="4">
        <v>1</v>
      </c>
      <c r="X53" s="5">
        <f>G53/26*W53</f>
        <v>169389.23076923078</v>
      </c>
      <c r="Y53" s="6">
        <v>1</v>
      </c>
      <c r="Z53" s="5">
        <f>G53/26*Y53</f>
        <v>169389.23076923078</v>
      </c>
      <c r="AA53" s="6">
        <v>0</v>
      </c>
      <c r="AB53" s="5">
        <v>0</v>
      </c>
      <c r="AC53" s="4"/>
      <c r="AD53" s="5">
        <v>0</v>
      </c>
      <c r="AE53" s="5">
        <v>40385</v>
      </c>
      <c r="AF53" s="5">
        <v>0</v>
      </c>
      <c r="AG53" s="5"/>
      <c r="AH53" s="5">
        <v>31760</v>
      </c>
      <c r="AI53" s="5">
        <f>IF(((4404120/(208))*(H53*8+M53*8+Y53*8+O53*1.5))&gt;(L53+N53+P53+Z53),(4404120/(208))*(H53*8+Y53*8+M53*8+O53*1.5)-(L53+N53+P53+Z53),0)</f>
        <v>1348330.019230769</v>
      </c>
      <c r="AJ53" s="5">
        <v>0</v>
      </c>
      <c r="AK53" s="5">
        <f>ROUND(0+L53+N53+P53+R53+T53+V53+X53+Z53+AB53+SUM(AD53:AJ53),0)</f>
        <v>4508025</v>
      </c>
      <c r="AL53" s="5">
        <v>462433</v>
      </c>
      <c r="AM53" s="5"/>
      <c r="AN53" s="5">
        <v>44041</v>
      </c>
      <c r="AO53" s="5">
        <v>0</v>
      </c>
      <c r="AP53" s="5">
        <v>0</v>
      </c>
      <c r="AQ53" s="5">
        <f>ROUND(SUM(AL53:AP53),0)</f>
        <v>506474</v>
      </c>
      <c r="AR53" s="5">
        <v>0</v>
      </c>
      <c r="AS53" s="5">
        <f>AK53-AQ53-IF(AR53&gt;0,AR53,0)</f>
        <v>4001551</v>
      </c>
      <c r="AT53" s="5"/>
      <c r="AU53" s="5">
        <v>0</v>
      </c>
    </row>
    <row r="54" spans="1:47" ht="13.5" x14ac:dyDescent="0.25">
      <c r="A54" s="4">
        <v>48</v>
      </c>
      <c r="B54" s="4" t="s">
        <v>181</v>
      </c>
      <c r="C54" s="4" t="s">
        <v>182</v>
      </c>
      <c r="D54" s="4" t="s">
        <v>152</v>
      </c>
      <c r="E54" s="4" t="s">
        <v>84</v>
      </c>
      <c r="F54" s="72">
        <v>42955</v>
      </c>
      <c r="G54" s="5">
        <v>4404120</v>
      </c>
      <c r="H54" s="6">
        <v>24</v>
      </c>
      <c r="I54" s="4">
        <v>192</v>
      </c>
      <c r="J54" s="5">
        <v>3415959</v>
      </c>
      <c r="K54" s="5">
        <v>0</v>
      </c>
      <c r="L54" s="5">
        <f>SUM(J54:K54)</f>
        <v>3415959</v>
      </c>
      <c r="M54" s="4">
        <v>0</v>
      </c>
      <c r="N54" s="5">
        <v>0</v>
      </c>
      <c r="O54" s="6">
        <v>25</v>
      </c>
      <c r="P54" s="5">
        <f>ROUND(L54/(IF(I54&gt;208,208,I54)+O54+Q54+S54+U54)*50%*O54,0)</f>
        <v>196772</v>
      </c>
      <c r="Q54" s="6">
        <v>0</v>
      </c>
      <c r="R54" s="5">
        <v>0</v>
      </c>
      <c r="S54" s="4">
        <v>0</v>
      </c>
      <c r="T54" s="5">
        <v>0</v>
      </c>
      <c r="U54" s="6">
        <v>0</v>
      </c>
      <c r="V54" s="5">
        <v>0</v>
      </c>
      <c r="W54" s="4">
        <v>1</v>
      </c>
      <c r="X54" s="5">
        <f>G54/26*W54</f>
        <v>169389.23076923078</v>
      </c>
      <c r="Y54" s="6">
        <v>1</v>
      </c>
      <c r="Z54" s="5">
        <f>G54/26*Y54</f>
        <v>169389.23076923078</v>
      </c>
      <c r="AA54" s="6">
        <v>0</v>
      </c>
      <c r="AB54" s="5">
        <v>0</v>
      </c>
      <c r="AC54" s="4">
        <v>14</v>
      </c>
      <c r="AD54" s="5">
        <v>0</v>
      </c>
      <c r="AE54" s="5">
        <v>138462</v>
      </c>
      <c r="AF54" s="5">
        <v>0</v>
      </c>
      <c r="AG54" s="5"/>
      <c r="AH54" s="5">
        <v>31760</v>
      </c>
      <c r="AI54" s="5">
        <f>IF(((4404120/(208))*(H54*8+M54*8+Y54*8+O54*1.5))&gt;(L54+N54+P54+Z54),(4404120/(208))*(H54*8+Y54*8+M54*8+O54*1.5)-(L54+N54+P54+Z54),0)</f>
        <v>1246622.557692308</v>
      </c>
      <c r="AJ54" s="5">
        <v>0</v>
      </c>
      <c r="AK54" s="5">
        <f>ROUND(0+L54+N54+P54+R54+T54+V54+X54+Z54+AB54+SUM(AD54:AJ54),0)</f>
        <v>5368354</v>
      </c>
      <c r="AL54" s="5">
        <v>462433</v>
      </c>
      <c r="AM54" s="5"/>
      <c r="AN54" s="5">
        <v>44041</v>
      </c>
      <c r="AO54" s="5">
        <v>0</v>
      </c>
      <c r="AP54" s="5">
        <v>0</v>
      </c>
      <c r="AQ54" s="5">
        <f>ROUND(SUM(AL54:AP54),0)</f>
        <v>506474</v>
      </c>
      <c r="AR54" s="5">
        <v>0</v>
      </c>
      <c r="AS54" s="5">
        <f>AK54-AQ54-IF(AR54&gt;0,AR54,0)</f>
        <v>4861880</v>
      </c>
      <c r="AT54" s="5"/>
      <c r="AU54" s="5">
        <v>0</v>
      </c>
    </row>
    <row r="55" spans="1:47" ht="13.5" x14ac:dyDescent="0.25">
      <c r="A55" s="4">
        <v>49</v>
      </c>
      <c r="B55" s="4" t="s">
        <v>183</v>
      </c>
      <c r="C55" s="4" t="s">
        <v>184</v>
      </c>
      <c r="D55" s="4" t="s">
        <v>152</v>
      </c>
      <c r="E55" s="4" t="s">
        <v>185</v>
      </c>
      <c r="F55" s="72">
        <v>44324</v>
      </c>
      <c r="G55" s="5">
        <v>3920000</v>
      </c>
      <c r="H55" s="6">
        <v>18</v>
      </c>
      <c r="I55" s="4">
        <v>144</v>
      </c>
      <c r="J55" s="5">
        <v>1394347</v>
      </c>
      <c r="K55" s="5">
        <v>0</v>
      </c>
      <c r="L55" s="5">
        <f>SUM(J55:K55)</f>
        <v>1394347</v>
      </c>
      <c r="M55" s="4">
        <v>0</v>
      </c>
      <c r="N55" s="5">
        <v>0</v>
      </c>
      <c r="O55" s="6">
        <v>16</v>
      </c>
      <c r="P55" s="5">
        <f>ROUND(L55/(IF(I55&gt;208,208,I55)+O55+Q55+S55+U55)*50%*O55,0)</f>
        <v>69717</v>
      </c>
      <c r="Q55" s="6">
        <v>0</v>
      </c>
      <c r="R55" s="5">
        <v>0</v>
      </c>
      <c r="S55" s="4">
        <v>0</v>
      </c>
      <c r="T55" s="5">
        <v>0</v>
      </c>
      <c r="U55" s="6">
        <v>0</v>
      </c>
      <c r="V55" s="5">
        <v>0</v>
      </c>
      <c r="W55" s="4">
        <v>1</v>
      </c>
      <c r="X55" s="5">
        <f>G55/26*W55</f>
        <v>150769.23076923078</v>
      </c>
      <c r="Y55" s="6">
        <v>0</v>
      </c>
      <c r="Z55" s="5">
        <v>0</v>
      </c>
      <c r="AA55" s="6">
        <v>0</v>
      </c>
      <c r="AB55" s="5">
        <v>0</v>
      </c>
      <c r="AC55" s="4"/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f>IF(((3920000/(208))*(H55*8+M55*8+Y55*8+O55*1.5))&gt;(L55+N55+P55+Z55),(3920000/(208))*(H55*8+Y55*8+M55*8+O55*1.5)-(L55+N55+P55+Z55),0)</f>
        <v>1702089.8461538465</v>
      </c>
      <c r="AJ55" s="5">
        <v>0</v>
      </c>
      <c r="AK55" s="5">
        <f>ROUND(0+L55+N55+P55+R55+T55+V55+X55+Z55+AB55+SUM(AD55:AJ55),0)</f>
        <v>3316923</v>
      </c>
      <c r="AL55" s="5">
        <v>0</v>
      </c>
      <c r="AM55" s="5"/>
      <c r="AN55" s="5"/>
      <c r="AO55" s="5">
        <v>0</v>
      </c>
      <c r="AP55" s="5">
        <v>0</v>
      </c>
      <c r="AQ55" s="5">
        <f>ROUND(SUM(AL55:AP55),0)</f>
        <v>0</v>
      </c>
      <c r="AR55" s="5">
        <f>AK55-AQ55</f>
        <v>3316923</v>
      </c>
      <c r="AS55" s="5">
        <v>0</v>
      </c>
      <c r="AT55" s="5"/>
      <c r="AU55" s="5">
        <v>0</v>
      </c>
    </row>
    <row r="56" spans="1:47" ht="13.5" x14ac:dyDescent="0.25">
      <c r="A56" s="4">
        <v>50</v>
      </c>
      <c r="B56" s="4" t="s">
        <v>186</v>
      </c>
      <c r="C56" s="4" t="s">
        <v>187</v>
      </c>
      <c r="D56" s="4" t="s">
        <v>188</v>
      </c>
      <c r="E56" s="4" t="s">
        <v>87</v>
      </c>
      <c r="F56" s="72">
        <v>43960</v>
      </c>
      <c r="G56" s="5">
        <v>4404120</v>
      </c>
      <c r="H56" s="6">
        <v>23</v>
      </c>
      <c r="I56" s="4">
        <v>184</v>
      </c>
      <c r="J56" s="5">
        <v>2731526</v>
      </c>
      <c r="K56" s="5">
        <v>0</v>
      </c>
      <c r="L56" s="5">
        <f>SUM(J56:K56)</f>
        <v>2731526</v>
      </c>
      <c r="M56" s="4">
        <v>1</v>
      </c>
      <c r="N56" s="5">
        <f>G56/26*M56</f>
        <v>169389.23076923078</v>
      </c>
      <c r="O56" s="6">
        <v>22</v>
      </c>
      <c r="P56" s="5">
        <f>ROUND(L56/(IF(I56&gt;208,208,I56)+O56+Q56+S56+U56)*50%*O56,0)</f>
        <v>145858</v>
      </c>
      <c r="Q56" s="6">
        <v>0</v>
      </c>
      <c r="R56" s="5">
        <v>0</v>
      </c>
      <c r="S56" s="4">
        <v>0</v>
      </c>
      <c r="T56" s="5">
        <v>0</v>
      </c>
      <c r="U56" s="6">
        <v>0</v>
      </c>
      <c r="V56" s="5">
        <v>0</v>
      </c>
      <c r="W56" s="4">
        <v>1</v>
      </c>
      <c r="X56" s="5">
        <f>G56/26*W56</f>
        <v>169389.23076923078</v>
      </c>
      <c r="Y56" s="6">
        <v>1</v>
      </c>
      <c r="Z56" s="5">
        <f>G56/26*Y56</f>
        <v>169389.23076923078</v>
      </c>
      <c r="AA56" s="6">
        <v>0</v>
      </c>
      <c r="AB56" s="5">
        <v>0</v>
      </c>
      <c r="AC56" s="4">
        <v>14</v>
      </c>
      <c r="AD56" s="5">
        <v>0</v>
      </c>
      <c r="AE56" s="5">
        <v>44231</v>
      </c>
      <c r="AF56" s="5">
        <v>0</v>
      </c>
      <c r="AG56" s="5"/>
      <c r="AH56" s="5">
        <v>31760</v>
      </c>
      <c r="AI56" s="5">
        <f>IF(((4404120/(208))*(H56*8+M56*8+Y56*8+O56*1.5))&gt;(L56+N56+P56+Z56),(4404120/(208))*(H56*8+Y56*8+M56*8+O56*1.5)-(L56+N56+P56+Z56),0)</f>
        <v>1717298.884615385</v>
      </c>
      <c r="AJ56" s="5">
        <v>0</v>
      </c>
      <c r="AK56" s="5">
        <f>ROUND(0+L56+N56+P56+R56+T56+V56+X56+Z56+AB56+SUM(AD56:AJ56),0)</f>
        <v>5178842</v>
      </c>
      <c r="AL56" s="5">
        <v>462433</v>
      </c>
      <c r="AM56" s="5"/>
      <c r="AN56" s="5">
        <v>44041</v>
      </c>
      <c r="AO56" s="5">
        <v>0</v>
      </c>
      <c r="AP56" s="5">
        <v>0</v>
      </c>
      <c r="AQ56" s="5">
        <f>ROUND(SUM(AL56:AP56),0)</f>
        <v>506474</v>
      </c>
      <c r="AR56" s="5">
        <v>0</v>
      </c>
      <c r="AS56" s="5">
        <f>AK56-AQ56-IF(AR56&gt;0,AR56,0)</f>
        <v>4672368</v>
      </c>
      <c r="AT56" s="5"/>
      <c r="AU56" s="5">
        <v>0</v>
      </c>
    </row>
    <row r="57" spans="1:47" ht="13.5" x14ac:dyDescent="0.25">
      <c r="A57" s="4">
        <v>51</v>
      </c>
      <c r="B57" s="4" t="s">
        <v>189</v>
      </c>
      <c r="C57" s="4" t="s">
        <v>190</v>
      </c>
      <c r="D57" s="4" t="s">
        <v>188</v>
      </c>
      <c r="E57" s="4" t="s">
        <v>84</v>
      </c>
      <c r="F57" s="72">
        <v>33786</v>
      </c>
      <c r="G57" s="5">
        <v>5673651.7088984</v>
      </c>
      <c r="H57" s="6">
        <v>23.5</v>
      </c>
      <c r="I57" s="4">
        <v>188</v>
      </c>
      <c r="J57" s="5">
        <v>2679523</v>
      </c>
      <c r="K57" s="5">
        <v>0</v>
      </c>
      <c r="L57" s="5">
        <f>SUM(J57:K57)</f>
        <v>2679523</v>
      </c>
      <c r="M57" s="4">
        <v>0.5</v>
      </c>
      <c r="N57" s="5">
        <f>G57/26*M57</f>
        <v>109108.68670958461</v>
      </c>
      <c r="O57" s="6">
        <v>25</v>
      </c>
      <c r="P57" s="5">
        <f>ROUND(L57/(IF(I57&gt;208,208,I57)+O57+Q57+S57+U57)*50%*O57,0)</f>
        <v>157249</v>
      </c>
      <c r="Q57" s="6">
        <v>0</v>
      </c>
      <c r="R57" s="5">
        <v>0</v>
      </c>
      <c r="S57" s="4">
        <v>0</v>
      </c>
      <c r="T57" s="5">
        <v>0</v>
      </c>
      <c r="U57" s="6">
        <v>0</v>
      </c>
      <c r="V57" s="5">
        <v>0</v>
      </c>
      <c r="W57" s="4">
        <v>1</v>
      </c>
      <c r="X57" s="5">
        <f>G57/26*W57</f>
        <v>218217.37341916922</v>
      </c>
      <c r="Y57" s="6">
        <v>1</v>
      </c>
      <c r="Z57" s="5">
        <f>G57/26*Y57</f>
        <v>218217.37341916922</v>
      </c>
      <c r="AA57" s="6">
        <v>0</v>
      </c>
      <c r="AB57" s="5">
        <v>0</v>
      </c>
      <c r="AC57" s="4">
        <v>14</v>
      </c>
      <c r="AD57" s="5">
        <v>0</v>
      </c>
      <c r="AE57" s="5">
        <v>271154</v>
      </c>
      <c r="AF57" s="5">
        <v>0</v>
      </c>
      <c r="AG57" s="5"/>
      <c r="AH57" s="5">
        <v>40916</v>
      </c>
      <c r="AI57" s="5">
        <f>IF(((4404120/(208))*(H57*8+M57*8+Y57*8+O57*1.5))&gt;(L57+N57+P57+Z57),(4404120/(208))*(H57*8+Y57*8+M57*8+O57*1.5)-(L57+N57+P57+Z57),0)</f>
        <v>1864644.728332785</v>
      </c>
      <c r="AJ57" s="5">
        <v>0</v>
      </c>
      <c r="AK57" s="5">
        <f>ROUND(0+L57+N57+P57+R57+T57+V57+X57+Z57+AB57+SUM(AD57:AJ57),0)</f>
        <v>5559030</v>
      </c>
      <c r="AL57" s="5">
        <v>595734</v>
      </c>
      <c r="AM57" s="5"/>
      <c r="AN57" s="5">
        <v>56737</v>
      </c>
      <c r="AO57" s="5">
        <v>0</v>
      </c>
      <c r="AP57" s="5">
        <v>0</v>
      </c>
      <c r="AQ57" s="5">
        <f>ROUND(SUM(AL57:AP57),0)</f>
        <v>652471</v>
      </c>
      <c r="AR57" s="5">
        <v>0</v>
      </c>
      <c r="AS57" s="5">
        <f>AK57-AQ57-IF(AR57&gt;0,AR57,0)</f>
        <v>4906559</v>
      </c>
      <c r="AT57" s="5"/>
      <c r="AU57" s="5">
        <v>0</v>
      </c>
    </row>
    <row r="58" spans="1:47" ht="13.5" x14ac:dyDescent="0.25">
      <c r="A58" s="4">
        <v>52</v>
      </c>
      <c r="B58" s="4" t="s">
        <v>191</v>
      </c>
      <c r="C58" s="4" t="s">
        <v>192</v>
      </c>
      <c r="D58" s="4" t="s">
        <v>188</v>
      </c>
      <c r="E58" s="4" t="s">
        <v>84</v>
      </c>
      <c r="F58" s="72">
        <v>34001</v>
      </c>
      <c r="G58" s="5">
        <v>5673651.7088984</v>
      </c>
      <c r="H58" s="6">
        <v>24</v>
      </c>
      <c r="I58" s="4">
        <v>192</v>
      </c>
      <c r="J58" s="5">
        <v>3623466</v>
      </c>
      <c r="K58" s="5">
        <v>0</v>
      </c>
      <c r="L58" s="5">
        <f>SUM(J58:K58)</f>
        <v>3623466</v>
      </c>
      <c r="M58" s="4">
        <v>0</v>
      </c>
      <c r="N58" s="5">
        <v>0</v>
      </c>
      <c r="O58" s="6">
        <v>25</v>
      </c>
      <c r="P58" s="5">
        <f>ROUND(L58/(IF(I58&gt;208,208,I58)+O58+Q58+S58+U58)*50%*O58,0)</f>
        <v>208725</v>
      </c>
      <c r="Q58" s="6">
        <v>0</v>
      </c>
      <c r="R58" s="5">
        <v>0</v>
      </c>
      <c r="S58" s="4">
        <v>0</v>
      </c>
      <c r="T58" s="5">
        <v>0</v>
      </c>
      <c r="U58" s="6">
        <v>0</v>
      </c>
      <c r="V58" s="5">
        <v>0</v>
      </c>
      <c r="W58" s="4">
        <v>1</v>
      </c>
      <c r="X58" s="5">
        <f>G58/26*W58</f>
        <v>218217.37341916922</v>
      </c>
      <c r="Y58" s="6">
        <v>1</v>
      </c>
      <c r="Z58" s="5">
        <f>G58/26*Y58</f>
        <v>218217.37341916922</v>
      </c>
      <c r="AA58" s="6">
        <v>0</v>
      </c>
      <c r="AB58" s="5">
        <v>0</v>
      </c>
      <c r="AC58" s="4">
        <v>14</v>
      </c>
      <c r="AD58" s="5">
        <v>0</v>
      </c>
      <c r="AE58" s="5">
        <v>276923</v>
      </c>
      <c r="AF58" s="5">
        <v>0</v>
      </c>
      <c r="AG58" s="5"/>
      <c r="AH58" s="5">
        <v>40916</v>
      </c>
      <c r="AI58" s="5">
        <f>IF(((4404120/(208))*(H58*8+M58*8+Y58*8+O58*1.5))&gt;(L58+N58+P58+Z58),(4404120/(208))*(H58*8+Y58*8+M58*8+O58*1.5)-(L58+N58+P58+Z58),0)</f>
        <v>978334.41504236963</v>
      </c>
      <c r="AJ58" s="5">
        <v>0</v>
      </c>
      <c r="AK58" s="5">
        <f>ROUND(0+L58+N58+P58+R58+T58+V58+X58+Z58+AB58+SUM(AD58:AJ58),0)</f>
        <v>5564799</v>
      </c>
      <c r="AL58" s="5">
        <v>595734</v>
      </c>
      <c r="AM58" s="5"/>
      <c r="AN58" s="5">
        <v>56737</v>
      </c>
      <c r="AO58" s="5">
        <v>0</v>
      </c>
      <c r="AP58" s="5">
        <v>0</v>
      </c>
      <c r="AQ58" s="5">
        <f>ROUND(SUM(AL58:AP58),0)</f>
        <v>652471</v>
      </c>
      <c r="AR58" s="5">
        <v>0</v>
      </c>
      <c r="AS58" s="5">
        <f>AK58-AQ58-IF(AR58&gt;0,AR58,0)</f>
        <v>4912328</v>
      </c>
      <c r="AT58" s="5"/>
      <c r="AU58" s="5">
        <v>0</v>
      </c>
    </row>
    <row r="59" spans="1:47" ht="13.5" x14ac:dyDescent="0.25">
      <c r="A59" s="4">
        <v>53</v>
      </c>
      <c r="B59" s="4" t="s">
        <v>193</v>
      </c>
      <c r="C59" s="4" t="s">
        <v>194</v>
      </c>
      <c r="D59" s="4" t="s">
        <v>188</v>
      </c>
      <c r="E59" s="4" t="s">
        <v>84</v>
      </c>
      <c r="F59" s="72">
        <v>34213</v>
      </c>
      <c r="G59" s="5">
        <v>5673651.7088984</v>
      </c>
      <c r="H59" s="6">
        <v>24</v>
      </c>
      <c r="I59" s="4">
        <v>192</v>
      </c>
      <c r="J59" s="5">
        <v>3068044</v>
      </c>
      <c r="K59" s="5">
        <v>0</v>
      </c>
      <c r="L59" s="5">
        <f>SUM(J59:K59)</f>
        <v>3068044</v>
      </c>
      <c r="M59" s="4">
        <v>0</v>
      </c>
      <c r="N59" s="5">
        <v>0</v>
      </c>
      <c r="O59" s="6">
        <v>25</v>
      </c>
      <c r="P59" s="5">
        <f>ROUND(L59/(IF(I59&gt;208,208,I59)+O59+Q59+S59+U59)*50%*O59,0)</f>
        <v>176731</v>
      </c>
      <c r="Q59" s="6">
        <v>0</v>
      </c>
      <c r="R59" s="5">
        <v>0</v>
      </c>
      <c r="S59" s="4">
        <v>0</v>
      </c>
      <c r="T59" s="5">
        <v>0</v>
      </c>
      <c r="U59" s="6">
        <v>0</v>
      </c>
      <c r="V59" s="5">
        <v>0</v>
      </c>
      <c r="W59" s="4">
        <v>1</v>
      </c>
      <c r="X59" s="5">
        <f>G59/26*W59</f>
        <v>218217.37341916922</v>
      </c>
      <c r="Y59" s="6">
        <v>1</v>
      </c>
      <c r="Z59" s="5">
        <f>G59/26*Y59</f>
        <v>218217.37341916922</v>
      </c>
      <c r="AA59" s="6">
        <v>0</v>
      </c>
      <c r="AB59" s="5">
        <v>0</v>
      </c>
      <c r="AC59" s="4">
        <v>14</v>
      </c>
      <c r="AD59" s="5">
        <v>0</v>
      </c>
      <c r="AE59" s="5">
        <v>276923</v>
      </c>
      <c r="AF59" s="5">
        <v>0</v>
      </c>
      <c r="AG59" s="5">
        <v>50000</v>
      </c>
      <c r="AH59" s="5">
        <v>40916</v>
      </c>
      <c r="AI59" s="5">
        <f>IF(((4404120/(208))*(H59*8+M59*8+Y59*8+O59*1.5))&gt;(L59+N59+P59+Z59),(4404120/(208))*(H59*8+Y59*8+M59*8+O59*1.5)-(L59+N59+P59+Z59),0)</f>
        <v>1565750.4150423696</v>
      </c>
      <c r="AJ59" s="5">
        <v>0</v>
      </c>
      <c r="AK59" s="5">
        <f>ROUND(0+L59+N59+P59+R59+T59+V59+X59+Z59+AB59+SUM(AD59:AJ59),0)</f>
        <v>5614799</v>
      </c>
      <c r="AL59" s="5">
        <v>595734</v>
      </c>
      <c r="AM59" s="5"/>
      <c r="AN59" s="5">
        <v>56737</v>
      </c>
      <c r="AO59" s="5">
        <v>0</v>
      </c>
      <c r="AP59" s="5">
        <v>0</v>
      </c>
      <c r="AQ59" s="5">
        <f>ROUND(SUM(AL59:AP59),0)</f>
        <v>652471</v>
      </c>
      <c r="AR59" s="5">
        <v>0</v>
      </c>
      <c r="AS59" s="5">
        <f>AK59-AQ59-IF(AR59&gt;0,AR59,0)</f>
        <v>4962328</v>
      </c>
      <c r="AT59" s="5"/>
      <c r="AU59" s="5">
        <v>0</v>
      </c>
    </row>
    <row r="60" spans="1:47" ht="13.5" x14ac:dyDescent="0.25">
      <c r="A60" s="4">
        <v>54</v>
      </c>
      <c r="B60" s="4" t="s">
        <v>195</v>
      </c>
      <c r="C60" s="4" t="s">
        <v>196</v>
      </c>
      <c r="D60" s="4" t="s">
        <v>188</v>
      </c>
      <c r="E60" s="4" t="s">
        <v>84</v>
      </c>
      <c r="F60" s="72">
        <v>36770</v>
      </c>
      <c r="G60" s="5">
        <v>4404120</v>
      </c>
      <c r="H60" s="6">
        <v>24</v>
      </c>
      <c r="I60" s="4">
        <v>192</v>
      </c>
      <c r="J60" s="5">
        <v>6926759</v>
      </c>
      <c r="K60" s="5">
        <v>0</v>
      </c>
      <c r="L60" s="5">
        <f>SUM(J60:K60)</f>
        <v>6926759</v>
      </c>
      <c r="M60" s="4">
        <v>0</v>
      </c>
      <c r="N60" s="5">
        <v>0</v>
      </c>
      <c r="O60" s="6">
        <v>25</v>
      </c>
      <c r="P60" s="5">
        <f>ROUND(L60/(IF(I60&gt;208,208,I60)+O60+Q60+S60+U60)*50%*O60,0)</f>
        <v>399007</v>
      </c>
      <c r="Q60" s="6">
        <v>0</v>
      </c>
      <c r="R60" s="5">
        <v>0</v>
      </c>
      <c r="S60" s="4">
        <v>0</v>
      </c>
      <c r="T60" s="5">
        <v>0</v>
      </c>
      <c r="U60" s="6">
        <v>0</v>
      </c>
      <c r="V60" s="5">
        <v>0</v>
      </c>
      <c r="W60" s="4">
        <v>1</v>
      </c>
      <c r="X60" s="5">
        <f>G60/26*W60</f>
        <v>169389.23076923078</v>
      </c>
      <c r="Y60" s="6">
        <v>1</v>
      </c>
      <c r="Z60" s="5">
        <f>G60/26*Y60</f>
        <v>169389.23076923078</v>
      </c>
      <c r="AA60" s="6">
        <v>0</v>
      </c>
      <c r="AB60" s="5">
        <v>0</v>
      </c>
      <c r="AC60" s="4">
        <v>14</v>
      </c>
      <c r="AD60" s="5">
        <v>300000</v>
      </c>
      <c r="AE60" s="5">
        <v>276923</v>
      </c>
      <c r="AF60" s="5">
        <v>192308</v>
      </c>
      <c r="AG60" s="5">
        <v>50000</v>
      </c>
      <c r="AH60" s="5">
        <v>31760</v>
      </c>
      <c r="AI60" s="5">
        <f>IF(((4404120/(208))*(H60*8+M60*8+Y60*8+O60*1.5))&gt;(L60+N60+P60+Z60),(4404120/(208))*(H60*8+Y60*8+M60*8+O60*1.5)-(L60+N60+P60+Z60),0)</f>
        <v>0</v>
      </c>
      <c r="AJ60" s="5">
        <v>0</v>
      </c>
      <c r="AK60" s="5">
        <f>ROUND(0+L60+N60+P60+R60+T60+V60+X60+Z60+AB60+SUM(AD60:AJ60),0)</f>
        <v>8515535</v>
      </c>
      <c r="AL60" s="5">
        <v>462433</v>
      </c>
      <c r="AM60" s="5"/>
      <c r="AN60" s="5">
        <v>44041</v>
      </c>
      <c r="AO60" s="5">
        <v>0</v>
      </c>
      <c r="AP60" s="5">
        <v>0</v>
      </c>
      <c r="AQ60" s="5">
        <f>ROUND(SUM(AL60:AP60),0)</f>
        <v>506474</v>
      </c>
      <c r="AR60" s="5">
        <v>0</v>
      </c>
      <c r="AS60" s="5">
        <f>AK60-AQ60-IF(AR60&gt;0,AR60,0)</f>
        <v>8009061</v>
      </c>
      <c r="AT60" s="5"/>
      <c r="AU60" s="5">
        <v>0</v>
      </c>
    </row>
    <row r="61" spans="1:47" ht="13.5" x14ac:dyDescent="0.25">
      <c r="A61" s="4">
        <v>55</v>
      </c>
      <c r="B61" s="4" t="s">
        <v>197</v>
      </c>
      <c r="C61" s="4" t="s">
        <v>198</v>
      </c>
      <c r="D61" s="4" t="s">
        <v>188</v>
      </c>
      <c r="E61" s="4" t="s">
        <v>84</v>
      </c>
      <c r="F61" s="72">
        <v>37316</v>
      </c>
      <c r="G61" s="5">
        <v>4404120</v>
      </c>
      <c r="H61" s="6">
        <v>23</v>
      </c>
      <c r="I61" s="4">
        <v>184</v>
      </c>
      <c r="J61" s="5">
        <v>2861642</v>
      </c>
      <c r="K61" s="5">
        <v>0</v>
      </c>
      <c r="L61" s="5">
        <f>SUM(J61:K61)</f>
        <v>2861642</v>
      </c>
      <c r="M61" s="4">
        <v>1</v>
      </c>
      <c r="N61" s="5">
        <f>G61/26*M61</f>
        <v>169389.23076923078</v>
      </c>
      <c r="O61" s="6">
        <v>25</v>
      </c>
      <c r="P61" s="5">
        <f>ROUND(L61/(IF(I61&gt;208,208,I61)+O61+Q61+S61+U61)*50%*O61,0)</f>
        <v>171151</v>
      </c>
      <c r="Q61" s="6">
        <v>0</v>
      </c>
      <c r="R61" s="5">
        <v>0</v>
      </c>
      <c r="S61" s="4">
        <v>0</v>
      </c>
      <c r="T61" s="5">
        <v>0</v>
      </c>
      <c r="U61" s="6">
        <v>0</v>
      </c>
      <c r="V61" s="5">
        <v>0</v>
      </c>
      <c r="W61" s="4">
        <v>1</v>
      </c>
      <c r="X61" s="5">
        <f>G61/26*W61</f>
        <v>169389.23076923078</v>
      </c>
      <c r="Y61" s="6">
        <v>1</v>
      </c>
      <c r="Z61" s="5">
        <f>G61/26*Y61</f>
        <v>169389.23076923078</v>
      </c>
      <c r="AA61" s="6">
        <v>0</v>
      </c>
      <c r="AB61" s="5">
        <v>0</v>
      </c>
      <c r="AC61" s="4">
        <v>14</v>
      </c>
      <c r="AD61" s="5">
        <v>0</v>
      </c>
      <c r="AE61" s="5">
        <v>265385</v>
      </c>
      <c r="AF61" s="5">
        <v>0</v>
      </c>
      <c r="AG61" s="5"/>
      <c r="AH61" s="5"/>
      <c r="AI61" s="5">
        <f>IF(((4404120/(208))*(H61*8+M61*8+Y61*8+O61*1.5))&gt;(L61+N61+P61+Z61),(4404120/(208))*(H61*8+Y61*8+M61*8+O61*1.5)-(L61+N61+P61+Z61),0)</f>
        <v>1657171.326923077</v>
      </c>
      <c r="AJ61" s="5">
        <v>0</v>
      </c>
      <c r="AK61" s="5">
        <f>ROUND(0+L61+N61+P61+R61+T61+V61+X61+Z61+AB61+SUM(AD61:AJ61),0)</f>
        <v>5463517</v>
      </c>
      <c r="AL61" s="5">
        <v>462433</v>
      </c>
      <c r="AM61" s="5"/>
      <c r="AN61" s="5">
        <v>44041</v>
      </c>
      <c r="AO61" s="5">
        <v>0</v>
      </c>
      <c r="AP61" s="5">
        <v>0</v>
      </c>
      <c r="AQ61" s="5">
        <f>ROUND(SUM(AL61:AP61),0)</f>
        <v>506474</v>
      </c>
      <c r="AR61" s="5">
        <v>0</v>
      </c>
      <c r="AS61" s="5">
        <f>AK61-AQ61-IF(AR61&gt;0,AR61,0)</f>
        <v>4957043</v>
      </c>
      <c r="AT61" s="5"/>
      <c r="AU61" s="5">
        <v>0</v>
      </c>
    </row>
    <row r="62" spans="1:47" ht="13.5" x14ac:dyDescent="0.25">
      <c r="A62" s="4">
        <v>56</v>
      </c>
      <c r="B62" s="4" t="s">
        <v>199</v>
      </c>
      <c r="C62" s="4" t="s">
        <v>200</v>
      </c>
      <c r="D62" s="4" t="s">
        <v>188</v>
      </c>
      <c r="E62" s="4" t="s">
        <v>84</v>
      </c>
      <c r="F62" s="72">
        <v>37438</v>
      </c>
      <c r="G62" s="5">
        <v>4404120</v>
      </c>
      <c r="H62" s="6">
        <v>24</v>
      </c>
      <c r="I62" s="4">
        <v>192</v>
      </c>
      <c r="J62" s="5">
        <v>3066084</v>
      </c>
      <c r="K62" s="5">
        <v>0</v>
      </c>
      <c r="L62" s="5">
        <f>SUM(J62:K62)</f>
        <v>3066084</v>
      </c>
      <c r="M62" s="4">
        <v>0</v>
      </c>
      <c r="N62" s="5">
        <v>0</v>
      </c>
      <c r="O62" s="6">
        <v>25</v>
      </c>
      <c r="P62" s="5">
        <f>ROUND(L62/(IF(I62&gt;208,208,I62)+O62+Q62+S62+U62)*50%*O62,0)</f>
        <v>176618</v>
      </c>
      <c r="Q62" s="6">
        <v>0</v>
      </c>
      <c r="R62" s="5">
        <v>0</v>
      </c>
      <c r="S62" s="4">
        <v>0</v>
      </c>
      <c r="T62" s="5">
        <v>0</v>
      </c>
      <c r="U62" s="6">
        <v>0</v>
      </c>
      <c r="V62" s="5">
        <v>0</v>
      </c>
      <c r="W62" s="4">
        <v>1</v>
      </c>
      <c r="X62" s="5">
        <f>G62/26*W62</f>
        <v>169389.23076923078</v>
      </c>
      <c r="Y62" s="6">
        <v>1</v>
      </c>
      <c r="Z62" s="5">
        <f>G62/26*Y62</f>
        <v>169389.23076923078</v>
      </c>
      <c r="AA62" s="6">
        <v>0</v>
      </c>
      <c r="AB62" s="5">
        <v>0</v>
      </c>
      <c r="AC62" s="4">
        <v>14</v>
      </c>
      <c r="AD62" s="5">
        <v>0</v>
      </c>
      <c r="AE62" s="5">
        <v>276923</v>
      </c>
      <c r="AF62" s="5">
        <v>0</v>
      </c>
      <c r="AG62" s="5">
        <v>50000</v>
      </c>
      <c r="AH62" s="5">
        <v>31760</v>
      </c>
      <c r="AI62" s="5">
        <f>IF(((4404120/(208))*(H62*8+M62*8+Y62*8+O62*1.5))&gt;(L62+N62+P62+Z62),(4404120/(208))*(H62*8+Y62*8+M62*8+O62*1.5)-(L62+N62+P62+Z62),0)</f>
        <v>1616651.557692308</v>
      </c>
      <c r="AJ62" s="5">
        <v>0</v>
      </c>
      <c r="AK62" s="5">
        <f>ROUND(0+L62+N62+P62+R62+T62+V62+X62+Z62+AB62+SUM(AD62:AJ62),0)</f>
        <v>5556815</v>
      </c>
      <c r="AL62" s="5">
        <v>462433</v>
      </c>
      <c r="AM62" s="5"/>
      <c r="AN62" s="5">
        <v>44041</v>
      </c>
      <c r="AO62" s="5">
        <v>0</v>
      </c>
      <c r="AP62" s="5">
        <v>0</v>
      </c>
      <c r="AQ62" s="5">
        <f>ROUND(SUM(AL62:AP62),0)</f>
        <v>506474</v>
      </c>
      <c r="AR62" s="5">
        <v>0</v>
      </c>
      <c r="AS62" s="5">
        <f>AK62-AQ62-IF(AR62&gt;0,AR62,0)</f>
        <v>5050341</v>
      </c>
      <c r="AT62" s="5"/>
      <c r="AU62" s="5">
        <v>0</v>
      </c>
    </row>
    <row r="63" spans="1:47" ht="13.5" x14ac:dyDescent="0.25">
      <c r="A63" s="4">
        <v>57</v>
      </c>
      <c r="B63" s="4" t="s">
        <v>201</v>
      </c>
      <c r="C63" s="4" t="s">
        <v>202</v>
      </c>
      <c r="D63" s="4" t="s">
        <v>188</v>
      </c>
      <c r="E63" s="4" t="s">
        <v>84</v>
      </c>
      <c r="F63" s="72">
        <v>38443</v>
      </c>
      <c r="G63" s="5">
        <v>4404120</v>
      </c>
      <c r="H63" s="6">
        <v>23</v>
      </c>
      <c r="I63" s="4">
        <v>184</v>
      </c>
      <c r="J63" s="5">
        <v>3114762</v>
      </c>
      <c r="K63" s="5">
        <v>0</v>
      </c>
      <c r="L63" s="5">
        <f>SUM(J63:K63)</f>
        <v>3114762</v>
      </c>
      <c r="M63" s="4">
        <v>1</v>
      </c>
      <c r="N63" s="5">
        <f>G63/26*M63</f>
        <v>169389.23076923078</v>
      </c>
      <c r="O63" s="6">
        <v>25</v>
      </c>
      <c r="P63" s="5">
        <f>ROUND(L63/(IF(I63&gt;208,208,I63)+O63+Q63+S63+U63)*50%*O63,0)</f>
        <v>186290</v>
      </c>
      <c r="Q63" s="6">
        <v>0</v>
      </c>
      <c r="R63" s="5">
        <v>0</v>
      </c>
      <c r="S63" s="4">
        <v>0</v>
      </c>
      <c r="T63" s="5">
        <v>0</v>
      </c>
      <c r="U63" s="6">
        <v>0</v>
      </c>
      <c r="V63" s="5">
        <v>0</v>
      </c>
      <c r="W63" s="4">
        <v>1</v>
      </c>
      <c r="X63" s="5">
        <f>G63/26*W63</f>
        <v>169389.23076923078</v>
      </c>
      <c r="Y63" s="6">
        <v>1</v>
      </c>
      <c r="Z63" s="5">
        <f>G63/26*Y63</f>
        <v>169389.23076923078</v>
      </c>
      <c r="AA63" s="6">
        <v>0</v>
      </c>
      <c r="AB63" s="5">
        <v>0</v>
      </c>
      <c r="AC63" s="4">
        <v>14</v>
      </c>
      <c r="AD63" s="5">
        <v>0</v>
      </c>
      <c r="AE63" s="5">
        <v>265385</v>
      </c>
      <c r="AF63" s="5">
        <v>0</v>
      </c>
      <c r="AG63" s="5">
        <v>50000</v>
      </c>
      <c r="AH63" s="5">
        <v>31760</v>
      </c>
      <c r="AI63" s="5">
        <f>IF(((4404120/(208))*(H63*8+M63*8+Y63*8+O63*1.5))&gt;(L63+N63+P63+Z63),(4404120/(208))*(H63*8+Y63*8+M63*8+O63*1.5)-(L63+N63+P63+Z63),0)</f>
        <v>1388912.326923077</v>
      </c>
      <c r="AJ63" s="5">
        <v>0</v>
      </c>
      <c r="AK63" s="5">
        <f>ROUND(0+L63+N63+P63+R63+T63+V63+X63+Z63+AB63+SUM(AD63:AJ63),0)</f>
        <v>5545277</v>
      </c>
      <c r="AL63" s="5">
        <v>462433</v>
      </c>
      <c r="AM63" s="5"/>
      <c r="AN63" s="5">
        <v>44041</v>
      </c>
      <c r="AO63" s="5">
        <v>0</v>
      </c>
      <c r="AP63" s="5">
        <v>0</v>
      </c>
      <c r="AQ63" s="5">
        <f>ROUND(SUM(AL63:AP63),0)</f>
        <v>506474</v>
      </c>
      <c r="AR63" s="5">
        <v>0</v>
      </c>
      <c r="AS63" s="5">
        <f>AK63-AQ63-IF(AR63&gt;0,AR63,0)</f>
        <v>5038803</v>
      </c>
      <c r="AT63" s="5"/>
      <c r="AU63" s="5">
        <v>0</v>
      </c>
    </row>
    <row r="64" spans="1:47" ht="13.5" x14ac:dyDescent="0.25">
      <c r="A64" s="4">
        <v>58</v>
      </c>
      <c r="B64" s="4" t="s">
        <v>203</v>
      </c>
      <c r="C64" s="4" t="s">
        <v>204</v>
      </c>
      <c r="D64" s="4" t="s">
        <v>188</v>
      </c>
      <c r="E64" s="4" t="s">
        <v>84</v>
      </c>
      <c r="F64" s="72">
        <v>39052</v>
      </c>
      <c r="G64" s="5">
        <v>4404120</v>
      </c>
      <c r="H64" s="6">
        <v>24</v>
      </c>
      <c r="I64" s="4">
        <v>192</v>
      </c>
      <c r="J64" s="5">
        <v>3210046</v>
      </c>
      <c r="K64" s="5">
        <v>0</v>
      </c>
      <c r="L64" s="5">
        <f>SUM(J64:K64)</f>
        <v>3210046</v>
      </c>
      <c r="M64" s="4">
        <v>0</v>
      </c>
      <c r="N64" s="5">
        <v>0</v>
      </c>
      <c r="O64" s="6">
        <v>25</v>
      </c>
      <c r="P64" s="5">
        <f>ROUND(L64/(IF(I64&gt;208,208,I64)+O64+Q64+S64+U64)*50%*O64,0)</f>
        <v>184910</v>
      </c>
      <c r="Q64" s="6">
        <v>0</v>
      </c>
      <c r="R64" s="5">
        <v>0</v>
      </c>
      <c r="S64" s="4">
        <v>0</v>
      </c>
      <c r="T64" s="5">
        <v>0</v>
      </c>
      <c r="U64" s="6">
        <v>0</v>
      </c>
      <c r="V64" s="5">
        <v>0</v>
      </c>
      <c r="W64" s="4">
        <v>1</v>
      </c>
      <c r="X64" s="5">
        <f>G64/26*W64</f>
        <v>169389.23076923078</v>
      </c>
      <c r="Y64" s="6">
        <v>1</v>
      </c>
      <c r="Z64" s="5">
        <f>G64/26*Y64</f>
        <v>169389.23076923078</v>
      </c>
      <c r="AA64" s="6">
        <v>0</v>
      </c>
      <c r="AB64" s="5">
        <v>0</v>
      </c>
      <c r="AC64" s="4">
        <v>14</v>
      </c>
      <c r="AD64" s="5">
        <v>0</v>
      </c>
      <c r="AE64" s="5">
        <v>276923</v>
      </c>
      <c r="AF64" s="5">
        <v>0</v>
      </c>
      <c r="AG64" s="5"/>
      <c r="AH64" s="5">
        <v>31760</v>
      </c>
      <c r="AI64" s="5">
        <f>IF(((4404120/(208))*(H64*8+M64*8+Y64*8+O64*1.5))&gt;(L64+N64+P64+Z64),(4404120/(208))*(H64*8+Y64*8+M64*8+O64*1.5)-(L64+N64+P64+Z64),0)</f>
        <v>1464397.557692308</v>
      </c>
      <c r="AJ64" s="5">
        <v>0</v>
      </c>
      <c r="AK64" s="5">
        <f>ROUND(0+L64+N64+P64+R64+T64+V64+X64+Z64+AB64+SUM(AD64:AJ64),0)</f>
        <v>5506815</v>
      </c>
      <c r="AL64" s="5">
        <v>462433</v>
      </c>
      <c r="AM64" s="5"/>
      <c r="AN64" s="5">
        <v>44041</v>
      </c>
      <c r="AO64" s="5">
        <v>0</v>
      </c>
      <c r="AP64" s="5">
        <v>0</v>
      </c>
      <c r="AQ64" s="5">
        <f>ROUND(SUM(AL64:AP64),0)</f>
        <v>506474</v>
      </c>
      <c r="AR64" s="5">
        <v>0</v>
      </c>
      <c r="AS64" s="5">
        <f>AK64-AQ64-IF(AR64&gt;0,AR64,0)</f>
        <v>5000341</v>
      </c>
      <c r="AT64" s="5"/>
      <c r="AU64" s="5">
        <v>0</v>
      </c>
    </row>
    <row r="65" spans="1:47" ht="13.5" x14ac:dyDescent="0.25">
      <c r="A65" s="4">
        <v>59</v>
      </c>
      <c r="B65" s="4" t="s">
        <v>205</v>
      </c>
      <c r="C65" s="4" t="s">
        <v>206</v>
      </c>
      <c r="D65" s="4" t="s">
        <v>188</v>
      </c>
      <c r="E65" s="4" t="s">
        <v>84</v>
      </c>
      <c r="F65" s="72">
        <v>41091</v>
      </c>
      <c r="G65" s="5">
        <v>4404120</v>
      </c>
      <c r="H65" s="6">
        <v>23</v>
      </c>
      <c r="I65" s="4">
        <v>184</v>
      </c>
      <c r="J65" s="5">
        <v>3205965</v>
      </c>
      <c r="K65" s="5">
        <v>0</v>
      </c>
      <c r="L65" s="5">
        <f>SUM(J65:K65)</f>
        <v>3205965</v>
      </c>
      <c r="M65" s="4">
        <v>1</v>
      </c>
      <c r="N65" s="5">
        <f>G65/26*M65</f>
        <v>169389.23076923078</v>
      </c>
      <c r="O65" s="6">
        <v>25</v>
      </c>
      <c r="P65" s="5">
        <f>ROUND(L65/(IF(I65&gt;208,208,I65)+O65+Q65+S65+U65)*50%*O65,0)</f>
        <v>191744</v>
      </c>
      <c r="Q65" s="6">
        <v>0</v>
      </c>
      <c r="R65" s="5">
        <v>0</v>
      </c>
      <c r="S65" s="4">
        <v>0</v>
      </c>
      <c r="T65" s="5">
        <v>0</v>
      </c>
      <c r="U65" s="6">
        <v>0</v>
      </c>
      <c r="V65" s="5">
        <v>0</v>
      </c>
      <c r="W65" s="4">
        <v>1</v>
      </c>
      <c r="X65" s="5">
        <f>G65/26*W65</f>
        <v>169389.23076923078</v>
      </c>
      <c r="Y65" s="6">
        <v>1</v>
      </c>
      <c r="Z65" s="5">
        <f>G65/26*Y65</f>
        <v>169389.23076923078</v>
      </c>
      <c r="AA65" s="6">
        <v>0</v>
      </c>
      <c r="AB65" s="5">
        <v>0</v>
      </c>
      <c r="AC65" s="4">
        <v>14</v>
      </c>
      <c r="AD65" s="5">
        <v>0</v>
      </c>
      <c r="AE65" s="5">
        <v>265385</v>
      </c>
      <c r="AF65" s="5">
        <v>0</v>
      </c>
      <c r="AG65" s="5"/>
      <c r="AH65" s="5">
        <v>31760</v>
      </c>
      <c r="AI65" s="5">
        <f>IF(((4404120/(208))*(H65*8+M65*8+Y65*8+O65*1.5))&gt;(L65+N65+P65+Z65),(4404120/(208))*(H65*8+Y65*8+M65*8+O65*1.5)-(L65+N65+P65+Z65),0)</f>
        <v>1292255.326923077</v>
      </c>
      <c r="AJ65" s="5">
        <v>0</v>
      </c>
      <c r="AK65" s="5">
        <f>ROUND(0+L65+N65+P65+R65+T65+V65+X65+Z65+AB65+SUM(AD65:AJ65),0)</f>
        <v>5495277</v>
      </c>
      <c r="AL65" s="5">
        <v>462433</v>
      </c>
      <c r="AM65" s="5"/>
      <c r="AN65" s="5">
        <v>44041</v>
      </c>
      <c r="AO65" s="5">
        <v>0</v>
      </c>
      <c r="AP65" s="5">
        <v>0</v>
      </c>
      <c r="AQ65" s="5">
        <f>ROUND(SUM(AL65:AP65),0)</f>
        <v>506474</v>
      </c>
      <c r="AR65" s="5">
        <v>0</v>
      </c>
      <c r="AS65" s="5">
        <f>AK65-AQ65-IF(AR65&gt;0,AR65,0)</f>
        <v>4988803</v>
      </c>
      <c r="AT65" s="5"/>
      <c r="AU65" s="5">
        <v>0</v>
      </c>
    </row>
    <row r="66" spans="1:47" ht="13.5" x14ac:dyDescent="0.25">
      <c r="A66" s="4">
        <v>60</v>
      </c>
      <c r="B66" s="4" t="s">
        <v>207</v>
      </c>
      <c r="C66" s="4" t="s">
        <v>208</v>
      </c>
      <c r="D66" s="4" t="s">
        <v>188</v>
      </c>
      <c r="E66" s="4" t="s">
        <v>84</v>
      </c>
      <c r="F66" s="72">
        <v>41680</v>
      </c>
      <c r="G66" s="5">
        <v>4404120</v>
      </c>
      <c r="H66" s="6">
        <v>24</v>
      </c>
      <c r="I66" s="4">
        <v>192</v>
      </c>
      <c r="J66" s="5">
        <v>6025103</v>
      </c>
      <c r="K66" s="5">
        <v>0</v>
      </c>
      <c r="L66" s="5">
        <f>SUM(J66:K66)</f>
        <v>6025103</v>
      </c>
      <c r="M66" s="4">
        <v>0</v>
      </c>
      <c r="N66" s="5">
        <v>0</v>
      </c>
      <c r="O66" s="6">
        <v>25</v>
      </c>
      <c r="P66" s="5">
        <f>ROUND(L66/(IF(I66&gt;208,208,I66)+O66+Q66+S66+U66)*50%*O66,0)</f>
        <v>347068</v>
      </c>
      <c r="Q66" s="6">
        <v>0</v>
      </c>
      <c r="R66" s="5">
        <v>0</v>
      </c>
      <c r="S66" s="4">
        <v>0</v>
      </c>
      <c r="T66" s="5">
        <v>0</v>
      </c>
      <c r="U66" s="6">
        <v>0</v>
      </c>
      <c r="V66" s="5">
        <v>0</v>
      </c>
      <c r="W66" s="4">
        <v>1</v>
      </c>
      <c r="X66" s="5">
        <f>G66/26*W66</f>
        <v>169389.23076923078</v>
      </c>
      <c r="Y66" s="6">
        <v>1</v>
      </c>
      <c r="Z66" s="5">
        <f>G66/26*Y66</f>
        <v>169389.23076923078</v>
      </c>
      <c r="AA66" s="6">
        <v>0</v>
      </c>
      <c r="AB66" s="5">
        <v>0</v>
      </c>
      <c r="AC66" s="4">
        <v>14</v>
      </c>
      <c r="AD66" s="5">
        <v>300000</v>
      </c>
      <c r="AE66" s="5">
        <v>276923</v>
      </c>
      <c r="AF66" s="5">
        <v>192308</v>
      </c>
      <c r="AG66" s="5"/>
      <c r="AH66" s="5">
        <v>31760</v>
      </c>
      <c r="AI66" s="5">
        <f>IF(((4404120/(208))*(H66*8+M66*8+Y66*8+O66*1.5))&gt;(L66+N66+P66+Z66),(4404120/(208))*(H66*8+Y66*8+M66*8+O66*1.5)-(L66+N66+P66+Z66),0)</f>
        <v>0</v>
      </c>
      <c r="AJ66" s="5">
        <v>0</v>
      </c>
      <c r="AK66" s="5">
        <f>ROUND(0+L66+N66+P66+R66+T66+V66+X66+Z66+AB66+SUM(AD66:AJ66),0)</f>
        <v>7511940</v>
      </c>
      <c r="AL66" s="5">
        <v>462433</v>
      </c>
      <c r="AM66" s="5"/>
      <c r="AN66" s="5">
        <v>44041</v>
      </c>
      <c r="AO66" s="5">
        <v>0</v>
      </c>
      <c r="AP66" s="5">
        <v>0</v>
      </c>
      <c r="AQ66" s="5">
        <f>ROUND(SUM(AL66:AP66),0)</f>
        <v>506474</v>
      </c>
      <c r="AR66" s="5">
        <v>0</v>
      </c>
      <c r="AS66" s="5">
        <f>AK66-AQ66-IF(AR66&gt;0,AR66,0)</f>
        <v>7005466</v>
      </c>
      <c r="AT66" s="5"/>
      <c r="AU66" s="5">
        <v>0</v>
      </c>
    </row>
    <row r="67" spans="1:47" ht="13.5" x14ac:dyDescent="0.25">
      <c r="A67" s="4">
        <v>61</v>
      </c>
      <c r="B67" s="4" t="s">
        <v>209</v>
      </c>
      <c r="C67" s="4" t="s">
        <v>210</v>
      </c>
      <c r="D67" s="4" t="s">
        <v>188</v>
      </c>
      <c r="E67" s="4" t="s">
        <v>84</v>
      </c>
      <c r="F67" s="72">
        <v>41898</v>
      </c>
      <c r="G67" s="5">
        <v>4404120</v>
      </c>
      <c r="H67" s="6">
        <v>24</v>
      </c>
      <c r="I67" s="4">
        <v>192</v>
      </c>
      <c r="J67" s="5">
        <v>3102323</v>
      </c>
      <c r="K67" s="5">
        <v>0</v>
      </c>
      <c r="L67" s="5">
        <f>SUM(J67:K67)</f>
        <v>3102323</v>
      </c>
      <c r="M67" s="4">
        <v>0</v>
      </c>
      <c r="N67" s="5">
        <v>0</v>
      </c>
      <c r="O67" s="6">
        <v>25</v>
      </c>
      <c r="P67" s="5">
        <f>ROUND(L67/(IF(I67&gt;208,208,I67)+O67+Q67+S67+U67)*50%*O67,0)</f>
        <v>178705</v>
      </c>
      <c r="Q67" s="6">
        <v>0</v>
      </c>
      <c r="R67" s="5">
        <v>0</v>
      </c>
      <c r="S67" s="4">
        <v>0</v>
      </c>
      <c r="T67" s="5">
        <v>0</v>
      </c>
      <c r="U67" s="6">
        <v>0</v>
      </c>
      <c r="V67" s="5">
        <v>0</v>
      </c>
      <c r="W67" s="4">
        <v>1</v>
      </c>
      <c r="X67" s="5">
        <f>G67/26*W67</f>
        <v>169389.23076923078</v>
      </c>
      <c r="Y67" s="6">
        <v>1</v>
      </c>
      <c r="Z67" s="5">
        <f>G67/26*Y67</f>
        <v>169389.23076923078</v>
      </c>
      <c r="AA67" s="6">
        <v>0</v>
      </c>
      <c r="AB67" s="5">
        <v>0</v>
      </c>
      <c r="AC67" s="4">
        <v>14</v>
      </c>
      <c r="AD67" s="5">
        <v>0</v>
      </c>
      <c r="AE67" s="5">
        <v>276923</v>
      </c>
      <c r="AF67" s="5">
        <v>0</v>
      </c>
      <c r="AG67" s="5"/>
      <c r="AH67" s="5">
        <v>31760</v>
      </c>
      <c r="AI67" s="5">
        <f>IF(((4404120/(208))*(H67*8+M67*8+Y67*8+O67*1.5))&gt;(L67+N67+P67+Z67),(4404120/(208))*(H67*8+Y67*8+M67*8+O67*1.5)-(L67+N67+P67+Z67),0)</f>
        <v>1578325.557692308</v>
      </c>
      <c r="AJ67" s="5">
        <v>0</v>
      </c>
      <c r="AK67" s="5">
        <f>ROUND(0+L67+N67+P67+R67+T67+V67+X67+Z67+AB67+SUM(AD67:AJ67),0)</f>
        <v>5506815</v>
      </c>
      <c r="AL67" s="5">
        <v>462433</v>
      </c>
      <c r="AM67" s="5"/>
      <c r="AN67" s="5">
        <v>44041</v>
      </c>
      <c r="AO67" s="5">
        <v>0</v>
      </c>
      <c r="AP67" s="5">
        <v>0</v>
      </c>
      <c r="AQ67" s="5">
        <f>ROUND(SUM(AL67:AP67),0)</f>
        <v>506474</v>
      </c>
      <c r="AR67" s="5">
        <v>0</v>
      </c>
      <c r="AS67" s="5">
        <f>AK67-AQ67-IF(AR67&gt;0,AR67,0)</f>
        <v>5000341</v>
      </c>
      <c r="AT67" s="5"/>
      <c r="AU67" s="5">
        <v>0</v>
      </c>
    </row>
    <row r="68" spans="1:47" ht="13.5" x14ac:dyDescent="0.25">
      <c r="A68" s="4">
        <v>62</v>
      </c>
      <c r="B68" s="4" t="s">
        <v>211</v>
      </c>
      <c r="C68" s="4" t="s">
        <v>212</v>
      </c>
      <c r="D68" s="4" t="s">
        <v>188</v>
      </c>
      <c r="E68" s="4" t="s">
        <v>213</v>
      </c>
      <c r="F68" s="72">
        <v>42951</v>
      </c>
      <c r="G68" s="5">
        <v>4404120</v>
      </c>
      <c r="H68" s="6">
        <v>24</v>
      </c>
      <c r="I68" s="4">
        <v>192</v>
      </c>
      <c r="J68" s="5">
        <v>5288479</v>
      </c>
      <c r="K68" s="5">
        <v>0</v>
      </c>
      <c r="L68" s="5">
        <f>SUM(J68:K68)</f>
        <v>5288479</v>
      </c>
      <c r="M68" s="4">
        <v>0</v>
      </c>
      <c r="N68" s="5">
        <v>0</v>
      </c>
      <c r="O68" s="6">
        <v>25</v>
      </c>
      <c r="P68" s="5">
        <f>ROUND(L68/(IF(I68&gt;208,208,I68)+O68+Q68+S68+U68)*50%*O68,0)</f>
        <v>304636</v>
      </c>
      <c r="Q68" s="6">
        <v>0</v>
      </c>
      <c r="R68" s="5">
        <v>0</v>
      </c>
      <c r="S68" s="4">
        <v>0</v>
      </c>
      <c r="T68" s="5">
        <v>0</v>
      </c>
      <c r="U68" s="6">
        <v>0</v>
      </c>
      <c r="V68" s="5">
        <v>0</v>
      </c>
      <c r="W68" s="4">
        <v>1</v>
      </c>
      <c r="X68" s="5">
        <f>G68/26*W68</f>
        <v>169389.23076923078</v>
      </c>
      <c r="Y68" s="6">
        <v>1</v>
      </c>
      <c r="Z68" s="5">
        <f>G68/26*Y68</f>
        <v>169389.23076923078</v>
      </c>
      <c r="AA68" s="6">
        <v>0</v>
      </c>
      <c r="AB68" s="5">
        <v>0</v>
      </c>
      <c r="AC68" s="4">
        <v>14</v>
      </c>
      <c r="AD68" s="5">
        <v>300000</v>
      </c>
      <c r="AE68" s="5">
        <v>138462</v>
      </c>
      <c r="AF68" s="5">
        <v>192308</v>
      </c>
      <c r="AG68" s="5"/>
      <c r="AH68" s="5"/>
      <c r="AI68" s="5">
        <f>IF(((4404120/(208))*(H68*8+M68*8+Y68*8+O68*1.5))&gt;(L68+N68+P68+Z68),(4404120/(208))*(H68*8+Y68*8+M68*8+O68*1.5)-(L68+N68+P68+Z68),0)</f>
        <v>0</v>
      </c>
      <c r="AJ68" s="5">
        <v>0</v>
      </c>
      <c r="AK68" s="5">
        <f>ROUND(0+L68+N68+P68+R68+T68+V68+X68+Z68+AB68+SUM(AD68:AJ68),0)</f>
        <v>6562663</v>
      </c>
      <c r="AL68" s="5">
        <v>462433</v>
      </c>
      <c r="AM68" s="5"/>
      <c r="AN68" s="5">
        <v>44041</v>
      </c>
      <c r="AO68" s="5">
        <v>0</v>
      </c>
      <c r="AP68" s="5">
        <v>0</v>
      </c>
      <c r="AQ68" s="5">
        <f>ROUND(SUM(AL68:AP68),0)</f>
        <v>506474</v>
      </c>
      <c r="AR68" s="5">
        <v>0</v>
      </c>
      <c r="AS68" s="5">
        <f>AK68-AQ68-IF(AR68&gt;0,AR68,0)</f>
        <v>6056189</v>
      </c>
      <c r="AT68" s="5"/>
      <c r="AU68" s="5">
        <v>0</v>
      </c>
    </row>
    <row r="69" spans="1:47" ht="13.5" x14ac:dyDescent="0.25">
      <c r="A69" s="4">
        <v>63</v>
      </c>
      <c r="B69" s="4" t="s">
        <v>214</v>
      </c>
      <c r="C69" s="4" t="s">
        <v>215</v>
      </c>
      <c r="D69" s="4" t="s">
        <v>188</v>
      </c>
      <c r="E69" s="4" t="s">
        <v>84</v>
      </c>
      <c r="F69" s="72">
        <v>44253</v>
      </c>
      <c r="G69" s="5">
        <v>4404120</v>
      </c>
      <c r="H69" s="6">
        <v>24</v>
      </c>
      <c r="I69" s="4">
        <v>192</v>
      </c>
      <c r="J69" s="5">
        <v>2622697</v>
      </c>
      <c r="K69" s="5">
        <v>0</v>
      </c>
      <c r="L69" s="5">
        <f>SUM(J69:K69)</f>
        <v>2622697</v>
      </c>
      <c r="M69" s="4">
        <v>0</v>
      </c>
      <c r="N69" s="5">
        <v>0</v>
      </c>
      <c r="O69" s="6">
        <v>25</v>
      </c>
      <c r="P69" s="5">
        <f>ROUND(L69/(IF(I69&gt;208,208,I69)+O69+Q69+S69+U69)*50%*O69,0)</f>
        <v>151077</v>
      </c>
      <c r="Q69" s="6">
        <v>0</v>
      </c>
      <c r="R69" s="5">
        <v>0</v>
      </c>
      <c r="S69" s="4">
        <v>0</v>
      </c>
      <c r="T69" s="5">
        <v>0</v>
      </c>
      <c r="U69" s="6">
        <v>0</v>
      </c>
      <c r="V69" s="5">
        <v>0</v>
      </c>
      <c r="W69" s="4">
        <v>1</v>
      </c>
      <c r="X69" s="5">
        <f>G69/26*W69</f>
        <v>169389.23076923078</v>
      </c>
      <c r="Y69" s="6">
        <v>1</v>
      </c>
      <c r="Z69" s="5">
        <f>G69/26*Y69</f>
        <v>169389.23076923078</v>
      </c>
      <c r="AA69" s="6">
        <v>0</v>
      </c>
      <c r="AB69" s="5">
        <v>0</v>
      </c>
      <c r="AC69" s="4">
        <v>14</v>
      </c>
      <c r="AD69" s="5">
        <v>0</v>
      </c>
      <c r="AE69" s="5">
        <v>0</v>
      </c>
      <c r="AF69" s="5">
        <v>0</v>
      </c>
      <c r="AG69" s="5"/>
      <c r="AH69" s="5">
        <v>31760</v>
      </c>
      <c r="AI69" s="5">
        <f>IF(((4404120/(208))*(H69*8+M69*8+Y69*8+O69*1.5))&gt;(L69+N69+P69+Z69),(4404120/(208))*(H69*8+Y69*8+M69*8+O69*1.5)-(L69+N69+P69+Z69),0)</f>
        <v>2085579.557692308</v>
      </c>
      <c r="AJ69" s="5">
        <v>0</v>
      </c>
      <c r="AK69" s="5">
        <f>ROUND(0+L69+N69+P69+R69+T69+V69+X69+Z69+AB69+SUM(AD69:AJ69),0)</f>
        <v>5229892</v>
      </c>
      <c r="AL69" s="5">
        <v>462433</v>
      </c>
      <c r="AM69" s="5"/>
      <c r="AN69" s="5">
        <v>44041</v>
      </c>
      <c r="AO69" s="5">
        <v>0</v>
      </c>
      <c r="AP69" s="5">
        <v>0</v>
      </c>
      <c r="AQ69" s="5">
        <f>ROUND(SUM(AL69:AP69),0)</f>
        <v>506474</v>
      </c>
      <c r="AR69" s="5">
        <v>0</v>
      </c>
      <c r="AS69" s="5">
        <f>AK69-AQ69-IF(AR69&gt;0,AR69,0)</f>
        <v>4723418</v>
      </c>
      <c r="AT69" s="5"/>
      <c r="AU69" s="5">
        <v>0</v>
      </c>
    </row>
    <row r="70" spans="1:47" ht="13.5" x14ac:dyDescent="0.25">
      <c r="A70" s="4">
        <v>64</v>
      </c>
      <c r="B70" s="4" t="s">
        <v>216</v>
      </c>
      <c r="C70" s="4" t="s">
        <v>217</v>
      </c>
      <c r="D70" s="4" t="s">
        <v>188</v>
      </c>
      <c r="E70" s="4" t="s">
        <v>84</v>
      </c>
      <c r="F70" s="72">
        <v>44256</v>
      </c>
      <c r="G70" s="5">
        <v>4404120</v>
      </c>
      <c r="H70" s="6">
        <v>23</v>
      </c>
      <c r="I70" s="4">
        <v>184</v>
      </c>
      <c r="J70" s="5">
        <v>2368527</v>
      </c>
      <c r="K70" s="5">
        <v>0</v>
      </c>
      <c r="L70" s="5">
        <f>SUM(J70:K70)</f>
        <v>2368527</v>
      </c>
      <c r="M70" s="4">
        <v>1</v>
      </c>
      <c r="N70" s="5">
        <f>G70/26*M70</f>
        <v>169389.23076923078</v>
      </c>
      <c r="O70" s="6">
        <v>25</v>
      </c>
      <c r="P70" s="5">
        <f>ROUND(L70/(IF(I70&gt;208,208,I70)+O70+Q70+S70+U70)*50%*O70,0)</f>
        <v>141658</v>
      </c>
      <c r="Q70" s="6">
        <v>0</v>
      </c>
      <c r="R70" s="5">
        <v>0</v>
      </c>
      <c r="S70" s="4">
        <v>0</v>
      </c>
      <c r="T70" s="5">
        <v>0</v>
      </c>
      <c r="U70" s="6">
        <v>0</v>
      </c>
      <c r="V70" s="5">
        <v>0</v>
      </c>
      <c r="W70" s="4">
        <v>1</v>
      </c>
      <c r="X70" s="5">
        <f>G70/26*W70</f>
        <v>169389.23076923078</v>
      </c>
      <c r="Y70" s="6">
        <v>1</v>
      </c>
      <c r="Z70" s="5">
        <f>G70/26*Y70</f>
        <v>169389.23076923078</v>
      </c>
      <c r="AA70" s="6">
        <v>0</v>
      </c>
      <c r="AB70" s="5">
        <v>0</v>
      </c>
      <c r="AC70" s="4">
        <v>14</v>
      </c>
      <c r="AD70" s="5">
        <v>0</v>
      </c>
      <c r="AE70" s="5">
        <v>0</v>
      </c>
      <c r="AF70" s="5">
        <v>0</v>
      </c>
      <c r="AG70" s="5"/>
      <c r="AH70" s="5">
        <v>31760</v>
      </c>
      <c r="AI70" s="5">
        <f>IF(((4404120/(208))*(H70*8+M70*8+Y70*8+O70*1.5))&gt;(L70+N70+P70+Z70),(4404120/(208))*(H70*8+Y70*8+M70*8+O70*1.5)-(L70+N70+P70+Z70),0)</f>
        <v>2179779.326923077</v>
      </c>
      <c r="AJ70" s="5">
        <v>0</v>
      </c>
      <c r="AK70" s="5">
        <f>ROUND(0+L70+N70+P70+R70+T70+V70+X70+Z70+AB70+SUM(AD70:AJ70),0)</f>
        <v>5229892</v>
      </c>
      <c r="AL70" s="5">
        <v>462433</v>
      </c>
      <c r="AM70" s="5"/>
      <c r="AN70" s="5">
        <v>44041</v>
      </c>
      <c r="AO70" s="5">
        <v>0</v>
      </c>
      <c r="AP70" s="5">
        <v>0</v>
      </c>
      <c r="AQ70" s="5">
        <f>ROUND(SUM(AL70:AP70),0)</f>
        <v>506474</v>
      </c>
      <c r="AR70" s="5">
        <f>AK70-AQ70</f>
        <v>4723418</v>
      </c>
      <c r="AS70" s="5">
        <v>0</v>
      </c>
      <c r="AT70" s="5"/>
      <c r="AU70" s="5">
        <v>0</v>
      </c>
    </row>
    <row r="71" spans="1:47" ht="13.5" x14ac:dyDescent="0.25">
      <c r="A71" s="4">
        <v>65</v>
      </c>
      <c r="B71" s="4" t="s">
        <v>218</v>
      </c>
      <c r="C71" s="4" t="s">
        <v>219</v>
      </c>
      <c r="D71" s="4" t="s">
        <v>188</v>
      </c>
      <c r="E71" s="4" t="s">
        <v>84</v>
      </c>
      <c r="F71" s="72">
        <v>44299</v>
      </c>
      <c r="G71" s="5">
        <v>4404120</v>
      </c>
      <c r="H71" s="6">
        <v>24</v>
      </c>
      <c r="I71" s="4">
        <v>192</v>
      </c>
      <c r="J71" s="5">
        <v>2296679</v>
      </c>
      <c r="K71" s="5">
        <v>0</v>
      </c>
      <c r="L71" s="5">
        <f>SUM(J71:K71)</f>
        <v>2296679</v>
      </c>
      <c r="M71" s="4">
        <v>0</v>
      </c>
      <c r="N71" s="5">
        <v>0</v>
      </c>
      <c r="O71" s="6">
        <v>0</v>
      </c>
      <c r="P71" s="5">
        <v>0</v>
      </c>
      <c r="Q71" s="6">
        <v>0</v>
      </c>
      <c r="R71" s="5">
        <v>0</v>
      </c>
      <c r="S71" s="4">
        <v>0</v>
      </c>
      <c r="T71" s="5">
        <v>0</v>
      </c>
      <c r="U71" s="6">
        <v>0</v>
      </c>
      <c r="V71" s="5">
        <v>0</v>
      </c>
      <c r="W71" s="4">
        <v>1</v>
      </c>
      <c r="X71" s="5">
        <f>G71/26*W71</f>
        <v>169389.23076923078</v>
      </c>
      <c r="Y71" s="6">
        <v>1</v>
      </c>
      <c r="Z71" s="5">
        <f>G71/26*Y71</f>
        <v>169389.23076923078</v>
      </c>
      <c r="AA71" s="6">
        <v>0</v>
      </c>
      <c r="AB71" s="5">
        <v>0</v>
      </c>
      <c r="AC71" s="4">
        <v>14</v>
      </c>
      <c r="AD71" s="5">
        <v>0</v>
      </c>
      <c r="AE71" s="5">
        <v>0</v>
      </c>
      <c r="AF71" s="5">
        <v>0</v>
      </c>
      <c r="AG71" s="5">
        <v>50000</v>
      </c>
      <c r="AH71" s="5">
        <v>31760</v>
      </c>
      <c r="AI71" s="5">
        <f>IF(((4404120/(208))*(H71*8+M71*8+Y71*8+O71*1.5))&gt;(L71+N71+P71+Z71),(4404120/(208))*(H71*8+Y71*8+M71*8+O71*1.5)-(L71+N71+P71+Z71),0)</f>
        <v>1768662.538461539</v>
      </c>
      <c r="AJ71" s="5">
        <v>0</v>
      </c>
      <c r="AK71" s="5">
        <f>ROUND(0+L71+N71+P71+R71+T71+V71+X71+Z71+AB71+SUM(AD71:AJ71),0)</f>
        <v>4485880</v>
      </c>
      <c r="AL71" s="5">
        <v>462433</v>
      </c>
      <c r="AM71" s="5"/>
      <c r="AN71" s="5">
        <v>44041</v>
      </c>
      <c r="AO71" s="5">
        <v>0</v>
      </c>
      <c r="AP71" s="5">
        <v>0</v>
      </c>
      <c r="AQ71" s="5">
        <f>ROUND(SUM(AL71:AP71),0)</f>
        <v>506474</v>
      </c>
      <c r="AR71" s="5">
        <f>AK71-AQ71</f>
        <v>3979406</v>
      </c>
      <c r="AS71" s="5">
        <v>0</v>
      </c>
      <c r="AT71" s="5"/>
      <c r="AU71" s="5">
        <v>0</v>
      </c>
    </row>
    <row r="72" spans="1:47" ht="13.5" x14ac:dyDescent="0.25">
      <c r="A72" s="4">
        <v>66</v>
      </c>
      <c r="B72" s="4" t="s">
        <v>220</v>
      </c>
      <c r="C72" s="4" t="s">
        <v>221</v>
      </c>
      <c r="D72" s="4" t="s">
        <v>222</v>
      </c>
      <c r="E72" s="4" t="s">
        <v>84</v>
      </c>
      <c r="F72" s="72">
        <v>41122</v>
      </c>
      <c r="G72" s="5">
        <v>4404120</v>
      </c>
      <c r="H72" s="6">
        <v>24</v>
      </c>
      <c r="I72" s="4">
        <v>192</v>
      </c>
      <c r="J72" s="5">
        <v>5874575</v>
      </c>
      <c r="K72" s="5">
        <v>0</v>
      </c>
      <c r="L72" s="5">
        <f>SUM(J72:K72)</f>
        <v>5874575</v>
      </c>
      <c r="M72" s="4">
        <v>0</v>
      </c>
      <c r="N72" s="5">
        <v>0</v>
      </c>
      <c r="O72" s="6">
        <v>25</v>
      </c>
      <c r="P72" s="5">
        <f>ROUND(L72/(IF(I72&gt;208,208,I72)+O72+Q72+S72+U72)*50%*O72,0)</f>
        <v>338397</v>
      </c>
      <c r="Q72" s="6">
        <v>0</v>
      </c>
      <c r="R72" s="5">
        <v>0</v>
      </c>
      <c r="S72" s="4">
        <v>0</v>
      </c>
      <c r="T72" s="5">
        <v>0</v>
      </c>
      <c r="U72" s="6">
        <v>0</v>
      </c>
      <c r="V72" s="5">
        <v>0</v>
      </c>
      <c r="W72" s="4">
        <v>1</v>
      </c>
      <c r="X72" s="5">
        <f>G72/26*W72</f>
        <v>169389.23076923078</v>
      </c>
      <c r="Y72" s="6">
        <v>1</v>
      </c>
      <c r="Z72" s="5">
        <f>G72/26*Y72</f>
        <v>169389.23076923078</v>
      </c>
      <c r="AA72" s="6">
        <v>0</v>
      </c>
      <c r="AB72" s="5">
        <v>0</v>
      </c>
      <c r="AC72" s="4">
        <v>14</v>
      </c>
      <c r="AD72" s="5">
        <v>300000</v>
      </c>
      <c r="AE72" s="5">
        <v>276923</v>
      </c>
      <c r="AF72" s="5">
        <v>192308</v>
      </c>
      <c r="AG72" s="5">
        <v>50000</v>
      </c>
      <c r="AH72" s="5">
        <v>31760</v>
      </c>
      <c r="AI72" s="5">
        <f>IF(((4404120/(208))*(H72*8+M72*8+Y72*8+O72*1.5))&gt;(L72+N72+P72+Z72),(4404120/(208))*(H72*8+Y72*8+M72*8+O72*1.5)-(L72+N72+P72+Z72),0)</f>
        <v>0</v>
      </c>
      <c r="AJ72" s="5">
        <v>0</v>
      </c>
      <c r="AK72" s="5">
        <f>ROUND(0+L72+N72+P72+R72+T72+V72+X72+Z72+AB72+SUM(AD72:AJ72),0)</f>
        <v>7402741</v>
      </c>
      <c r="AL72" s="5">
        <v>462433</v>
      </c>
      <c r="AM72" s="5"/>
      <c r="AN72" s="5">
        <v>44041</v>
      </c>
      <c r="AO72" s="5">
        <v>0</v>
      </c>
      <c r="AP72" s="5">
        <v>0</v>
      </c>
      <c r="AQ72" s="5">
        <f>ROUND(SUM(AL72:AP72),0)</f>
        <v>506474</v>
      </c>
      <c r="AR72" s="5">
        <v>0</v>
      </c>
      <c r="AS72" s="5">
        <f>AK72-AQ72-IF(AR72&gt;0,AR72,0)</f>
        <v>6896267</v>
      </c>
      <c r="AT72" s="5"/>
      <c r="AU72" s="5">
        <v>0</v>
      </c>
    </row>
    <row r="73" spans="1:47" ht="13.5" x14ac:dyDescent="0.25">
      <c r="A73" s="4">
        <v>67</v>
      </c>
      <c r="B73" s="4" t="s">
        <v>223</v>
      </c>
      <c r="C73" s="4" t="s">
        <v>224</v>
      </c>
      <c r="D73" s="4" t="s">
        <v>222</v>
      </c>
      <c r="E73" s="4" t="s">
        <v>87</v>
      </c>
      <c r="F73" s="72">
        <v>42430</v>
      </c>
      <c r="G73" s="5">
        <v>4404120</v>
      </c>
      <c r="H73" s="6">
        <v>24</v>
      </c>
      <c r="I73" s="4">
        <v>192</v>
      </c>
      <c r="J73" s="5">
        <v>2263107</v>
      </c>
      <c r="K73" s="5">
        <v>0</v>
      </c>
      <c r="L73" s="5">
        <f>SUM(J73:K73)</f>
        <v>2263107</v>
      </c>
      <c r="M73" s="4">
        <v>0</v>
      </c>
      <c r="N73" s="5">
        <v>0</v>
      </c>
      <c r="O73" s="6">
        <v>25</v>
      </c>
      <c r="P73" s="5">
        <f>ROUND(L73/(IF(I73&gt;208,208,I73)+O73+Q73+S73+U73)*50%*O73,0)</f>
        <v>130363</v>
      </c>
      <c r="Q73" s="6">
        <v>0</v>
      </c>
      <c r="R73" s="5">
        <v>0</v>
      </c>
      <c r="S73" s="4">
        <v>0</v>
      </c>
      <c r="T73" s="5">
        <v>0</v>
      </c>
      <c r="U73" s="6">
        <v>0</v>
      </c>
      <c r="V73" s="5">
        <v>0</v>
      </c>
      <c r="W73" s="4">
        <v>1</v>
      </c>
      <c r="X73" s="5">
        <f>G73/26*W73</f>
        <v>169389.23076923078</v>
      </c>
      <c r="Y73" s="6">
        <v>1</v>
      </c>
      <c r="Z73" s="5">
        <f>G73/26*Y73</f>
        <v>169389.23076923078</v>
      </c>
      <c r="AA73" s="6">
        <v>0</v>
      </c>
      <c r="AB73" s="5">
        <v>0</v>
      </c>
      <c r="AC73" s="4">
        <v>14</v>
      </c>
      <c r="AD73" s="5">
        <v>0</v>
      </c>
      <c r="AE73" s="5">
        <v>276923</v>
      </c>
      <c r="AF73" s="5">
        <v>0</v>
      </c>
      <c r="AG73" s="5"/>
      <c r="AH73" s="5"/>
      <c r="AI73" s="5">
        <f>IF(((4404120/(208))*(H73*8+M73*8+Y73*8+O73*1.5))&gt;(L73+N73+P73+Z73),(4404120/(208))*(H73*8+Y73*8+M73*8+O73*1.5)-(L73+N73+P73+Z73),0)</f>
        <v>2465883.557692308</v>
      </c>
      <c r="AJ73" s="5">
        <v>0</v>
      </c>
      <c r="AK73" s="5">
        <f>ROUND(0+L73+N73+P73+R73+T73+V73+X73+Z73+AB73+SUM(AD73:AJ73),0)</f>
        <v>5475055</v>
      </c>
      <c r="AL73" s="5">
        <v>462433</v>
      </c>
      <c r="AM73" s="5"/>
      <c r="AN73" s="5">
        <v>44041</v>
      </c>
      <c r="AO73" s="5">
        <v>0</v>
      </c>
      <c r="AP73" s="5">
        <v>0</v>
      </c>
      <c r="AQ73" s="5">
        <f>ROUND(SUM(AL73:AP73),0)</f>
        <v>506474</v>
      </c>
      <c r="AR73" s="5">
        <v>0</v>
      </c>
      <c r="AS73" s="5">
        <f>AK73-AQ73-IF(AR73&gt;0,AR73,0)</f>
        <v>4968581</v>
      </c>
      <c r="AT73" s="5"/>
      <c r="AU73" s="5">
        <v>0</v>
      </c>
    </row>
    <row r="74" spans="1:47" ht="13.5" x14ac:dyDescent="0.25">
      <c r="A74" s="4">
        <v>68</v>
      </c>
      <c r="B74" s="4" t="s">
        <v>225</v>
      </c>
      <c r="C74" s="4" t="s">
        <v>226</v>
      </c>
      <c r="D74" s="4" t="s">
        <v>222</v>
      </c>
      <c r="E74" s="4" t="s">
        <v>87</v>
      </c>
      <c r="F74" s="72">
        <v>43174</v>
      </c>
      <c r="G74" s="5">
        <v>4404120</v>
      </c>
      <c r="H74" s="6">
        <v>24</v>
      </c>
      <c r="I74" s="4">
        <v>192</v>
      </c>
      <c r="J74" s="5">
        <v>4636625</v>
      </c>
      <c r="K74" s="5">
        <v>0</v>
      </c>
      <c r="L74" s="5">
        <f>SUM(J74:K74)</f>
        <v>4636625</v>
      </c>
      <c r="M74" s="4">
        <v>0</v>
      </c>
      <c r="N74" s="5">
        <v>0</v>
      </c>
      <c r="O74" s="6">
        <v>25</v>
      </c>
      <c r="P74" s="5">
        <f>ROUND(L74/(IF(I74&gt;208,208,I74)+O74+Q74+S74+U74)*50%*O74,0)</f>
        <v>267087</v>
      </c>
      <c r="Q74" s="6">
        <v>0</v>
      </c>
      <c r="R74" s="5">
        <v>0</v>
      </c>
      <c r="S74" s="4">
        <v>0</v>
      </c>
      <c r="T74" s="5">
        <v>0</v>
      </c>
      <c r="U74" s="6">
        <v>0</v>
      </c>
      <c r="V74" s="5">
        <v>0</v>
      </c>
      <c r="W74" s="4">
        <v>1</v>
      </c>
      <c r="X74" s="5">
        <f>G74/26*W74</f>
        <v>169389.23076923078</v>
      </c>
      <c r="Y74" s="6">
        <v>1</v>
      </c>
      <c r="Z74" s="5">
        <f>G74/26*Y74</f>
        <v>169389.23076923078</v>
      </c>
      <c r="AA74" s="6">
        <v>0</v>
      </c>
      <c r="AB74" s="5">
        <v>0</v>
      </c>
      <c r="AC74" s="4">
        <v>14</v>
      </c>
      <c r="AD74" s="5">
        <v>300000</v>
      </c>
      <c r="AE74" s="5">
        <v>138462</v>
      </c>
      <c r="AF74" s="5">
        <v>192308</v>
      </c>
      <c r="AG74" s="5"/>
      <c r="AH74" s="5"/>
      <c r="AI74" s="5">
        <f>IF(((4404120/(208))*(H74*8+M74*8+Y74*8+O74*1.5))&gt;(L74+N74+P74+Z74),(4404120/(208))*(H74*8+Y74*8+M74*8+O74*1.5)-(L74+N74+P74+Z74),0)</f>
        <v>0</v>
      </c>
      <c r="AJ74" s="5">
        <v>0</v>
      </c>
      <c r="AK74" s="5">
        <f>ROUND(0+L74+N74+P74+R74+T74+V74+X74+Z74+AB74+SUM(AD74:AJ74),0)</f>
        <v>5873260</v>
      </c>
      <c r="AL74" s="5">
        <v>462433</v>
      </c>
      <c r="AM74" s="5"/>
      <c r="AN74" s="5">
        <v>44041</v>
      </c>
      <c r="AO74" s="5">
        <v>0</v>
      </c>
      <c r="AP74" s="5">
        <v>0</v>
      </c>
      <c r="AQ74" s="5">
        <f>ROUND(SUM(AL74:AP74),0)</f>
        <v>506474</v>
      </c>
      <c r="AR74" s="5">
        <v>0</v>
      </c>
      <c r="AS74" s="5">
        <f>AK74-AQ74-IF(AR74&gt;0,AR74,0)</f>
        <v>5366786</v>
      </c>
      <c r="AT74" s="5"/>
      <c r="AU74" s="5">
        <v>0</v>
      </c>
    </row>
    <row r="75" spans="1:47" ht="13.5" x14ac:dyDescent="0.25">
      <c r="A75" s="4">
        <v>69</v>
      </c>
      <c r="B75" s="4" t="s">
        <v>227</v>
      </c>
      <c r="C75" s="4" t="s">
        <v>228</v>
      </c>
      <c r="D75" s="4" t="s">
        <v>222</v>
      </c>
      <c r="E75" s="4" t="s">
        <v>84</v>
      </c>
      <c r="F75" s="72">
        <v>41061</v>
      </c>
      <c r="G75" s="5">
        <v>4404120</v>
      </c>
      <c r="H75" s="6">
        <v>24</v>
      </c>
      <c r="I75" s="4">
        <v>192</v>
      </c>
      <c r="J75" s="5">
        <v>4744096</v>
      </c>
      <c r="K75" s="5">
        <v>0</v>
      </c>
      <c r="L75" s="5">
        <f>SUM(J75:K75)</f>
        <v>4744096</v>
      </c>
      <c r="M75" s="4">
        <v>0</v>
      </c>
      <c r="N75" s="5">
        <v>0</v>
      </c>
      <c r="O75" s="6">
        <v>25</v>
      </c>
      <c r="P75" s="5">
        <f>ROUND(L75/(IF(I75&gt;208,208,I75)+O75+Q75+S75+U75)*50%*O75,0)</f>
        <v>273277</v>
      </c>
      <c r="Q75" s="6">
        <v>0</v>
      </c>
      <c r="R75" s="5">
        <v>0</v>
      </c>
      <c r="S75" s="4">
        <v>0</v>
      </c>
      <c r="T75" s="5">
        <v>0</v>
      </c>
      <c r="U75" s="6">
        <v>0</v>
      </c>
      <c r="V75" s="5">
        <v>0</v>
      </c>
      <c r="W75" s="4">
        <v>1</v>
      </c>
      <c r="X75" s="5">
        <f>G75/26*W75</f>
        <v>169389.23076923078</v>
      </c>
      <c r="Y75" s="6">
        <v>1</v>
      </c>
      <c r="Z75" s="5">
        <f>G75/26*Y75</f>
        <v>169389.23076923078</v>
      </c>
      <c r="AA75" s="6">
        <v>0</v>
      </c>
      <c r="AB75" s="5">
        <v>0</v>
      </c>
      <c r="AC75" s="4">
        <v>14</v>
      </c>
      <c r="AD75" s="5">
        <v>300000</v>
      </c>
      <c r="AE75" s="5">
        <v>276923</v>
      </c>
      <c r="AF75" s="5">
        <v>192308</v>
      </c>
      <c r="AG75" s="5"/>
      <c r="AH75" s="5">
        <v>31760</v>
      </c>
      <c r="AI75" s="5">
        <f>IF(((4404120/(208))*(H75*8+M75*8+Y75*8+O75*1.5))&gt;(L75+N75+P75+Z75),(4404120/(208))*(H75*8+Y75*8+M75*8+O75*1.5)-(L75+N75+P75+Z75),0)</f>
        <v>0</v>
      </c>
      <c r="AJ75" s="5">
        <v>0</v>
      </c>
      <c r="AK75" s="5">
        <f>ROUND(0+L75+N75+P75+R75+T75+V75+X75+Z75+AB75+SUM(AD75:AJ75),0)</f>
        <v>6157142</v>
      </c>
      <c r="AL75" s="5">
        <v>462433</v>
      </c>
      <c r="AM75" s="5"/>
      <c r="AN75" s="5">
        <v>44041</v>
      </c>
      <c r="AO75" s="5">
        <v>0</v>
      </c>
      <c r="AP75" s="5">
        <v>0</v>
      </c>
      <c r="AQ75" s="5">
        <f>ROUND(SUM(AL75:AP75),0)</f>
        <v>506474</v>
      </c>
      <c r="AR75" s="5">
        <v>0</v>
      </c>
      <c r="AS75" s="5">
        <f>AK75-AQ75-IF(AR75&gt;0,AR75,0)</f>
        <v>5650668</v>
      </c>
      <c r="AT75" s="5"/>
      <c r="AU75" s="5">
        <v>0</v>
      </c>
    </row>
    <row r="76" spans="1:47" ht="13.5" x14ac:dyDescent="0.25">
      <c r="A76" s="4">
        <v>70</v>
      </c>
      <c r="B76" s="4" t="s">
        <v>229</v>
      </c>
      <c r="C76" s="4" t="s">
        <v>230</v>
      </c>
      <c r="D76" s="4" t="s">
        <v>222</v>
      </c>
      <c r="E76" s="4" t="s">
        <v>84</v>
      </c>
      <c r="F76" s="72">
        <v>42587</v>
      </c>
      <c r="G76" s="5">
        <v>4404120</v>
      </c>
      <c r="H76" s="6">
        <v>0</v>
      </c>
      <c r="I76" s="4">
        <v>0</v>
      </c>
      <c r="J76" s="5">
        <v>0</v>
      </c>
      <c r="K76" s="5">
        <v>0</v>
      </c>
      <c r="L76" s="5">
        <f>SUM(J76:K76)</f>
        <v>0</v>
      </c>
      <c r="M76" s="4">
        <v>0</v>
      </c>
      <c r="N76" s="5">
        <v>0</v>
      </c>
      <c r="O76" s="6">
        <v>0</v>
      </c>
      <c r="P76" s="5">
        <v>0</v>
      </c>
      <c r="Q76" s="6">
        <v>0</v>
      </c>
      <c r="R76" s="5">
        <v>0</v>
      </c>
      <c r="S76" s="4">
        <v>0</v>
      </c>
      <c r="T76" s="5">
        <v>0</v>
      </c>
      <c r="U76" s="6">
        <v>0</v>
      </c>
      <c r="V76" s="5">
        <v>0</v>
      </c>
      <c r="W76" s="4">
        <v>0</v>
      </c>
      <c r="X76" s="5">
        <v>0</v>
      </c>
      <c r="Y76" s="6">
        <v>1</v>
      </c>
      <c r="Z76" s="5">
        <f>G76/26*Y76</f>
        <v>169389.23076923078</v>
      </c>
      <c r="AA76" s="6">
        <v>0</v>
      </c>
      <c r="AB76" s="5">
        <v>0</v>
      </c>
      <c r="AC76" s="4"/>
      <c r="AD76" s="5">
        <v>0</v>
      </c>
      <c r="AE76" s="5">
        <v>0</v>
      </c>
      <c r="AF76" s="5">
        <v>0</v>
      </c>
      <c r="AG76" s="5"/>
      <c r="AH76" s="5">
        <v>0</v>
      </c>
      <c r="AI76" s="5">
        <f>IF(((4404120/(208))*(H76*8+M76*8+Y76*8+O76*1.5))&gt;(L76+N76+P76+Z76),(4404120/(208))*(H76*8+Y76*8+M76*8+O76*1.5)-(L76+N76+P76+Z76),0)</f>
        <v>0</v>
      </c>
      <c r="AJ76" s="5">
        <v>0</v>
      </c>
      <c r="AK76" s="5">
        <f>ROUND(0+L76+N76+P76+R76+T76+V76+X76+Z76+AB76+SUM(AD76:AJ76),0)</f>
        <v>169389</v>
      </c>
      <c r="AL76" s="5">
        <v>198185</v>
      </c>
      <c r="AM76" s="5"/>
      <c r="AN76" s="5">
        <v>44041</v>
      </c>
      <c r="AO76" s="5">
        <v>0</v>
      </c>
      <c r="AP76" s="5">
        <v>0</v>
      </c>
      <c r="AQ76" s="5">
        <f>ROUND(SUM(AL76:AP76),0)</f>
        <v>242226</v>
      </c>
      <c r="AR76" s="5">
        <v>0</v>
      </c>
      <c r="AS76" s="5">
        <f>AK76-AQ76-IF(AR76&gt;0,AR76,0)</f>
        <v>-72837</v>
      </c>
      <c r="AT76" s="5"/>
      <c r="AU76" s="5">
        <v>0</v>
      </c>
    </row>
    <row r="77" spans="1:47" ht="13.5" x14ac:dyDescent="0.25">
      <c r="A77" s="4">
        <v>71</v>
      </c>
      <c r="B77" s="4" t="s">
        <v>231</v>
      </c>
      <c r="C77" s="4" t="s">
        <v>232</v>
      </c>
      <c r="D77" s="4" t="s">
        <v>222</v>
      </c>
      <c r="E77" s="4" t="s">
        <v>84</v>
      </c>
      <c r="F77" s="72">
        <v>41124</v>
      </c>
      <c r="G77" s="5">
        <v>4404120</v>
      </c>
      <c r="H77" s="6">
        <v>24</v>
      </c>
      <c r="I77" s="4">
        <v>192</v>
      </c>
      <c r="J77" s="5">
        <v>4064613</v>
      </c>
      <c r="K77" s="5">
        <v>0</v>
      </c>
      <c r="L77" s="5">
        <f>SUM(J77:K77)</f>
        <v>4064613</v>
      </c>
      <c r="M77" s="4">
        <v>0</v>
      </c>
      <c r="N77" s="5">
        <v>0</v>
      </c>
      <c r="O77" s="6">
        <v>25</v>
      </c>
      <c r="P77" s="5">
        <f>ROUND(L77/(IF(I77&gt;208,208,I77)+O77+Q77+S77+U77)*50%*O77,0)</f>
        <v>234137</v>
      </c>
      <c r="Q77" s="6">
        <v>0</v>
      </c>
      <c r="R77" s="5">
        <v>0</v>
      </c>
      <c r="S77" s="4">
        <v>0</v>
      </c>
      <c r="T77" s="5">
        <v>0</v>
      </c>
      <c r="U77" s="6">
        <v>0</v>
      </c>
      <c r="V77" s="5">
        <v>0</v>
      </c>
      <c r="W77" s="4">
        <v>1</v>
      </c>
      <c r="X77" s="5">
        <f>G77/26*W77</f>
        <v>169389.23076923078</v>
      </c>
      <c r="Y77" s="6">
        <v>1</v>
      </c>
      <c r="Z77" s="5">
        <f>G77/26*Y77</f>
        <v>169389.23076923078</v>
      </c>
      <c r="AA77" s="6">
        <v>0</v>
      </c>
      <c r="AB77" s="5">
        <v>0</v>
      </c>
      <c r="AC77" s="4">
        <v>14</v>
      </c>
      <c r="AD77" s="5">
        <v>0</v>
      </c>
      <c r="AE77" s="5">
        <v>276923</v>
      </c>
      <c r="AF77" s="5">
        <v>0</v>
      </c>
      <c r="AG77" s="5"/>
      <c r="AH77" s="5">
        <v>31760</v>
      </c>
      <c r="AI77" s="5">
        <f>IF(((4404120/(208))*(H77*8+M77*8+Y77*8+O77*1.5))&gt;(L77+N77+P77+Z77),(4404120/(208))*(H77*8+Y77*8+M77*8+O77*1.5)-(L77+N77+P77+Z77),0)</f>
        <v>560603.55769230798</v>
      </c>
      <c r="AJ77" s="5">
        <v>0</v>
      </c>
      <c r="AK77" s="5">
        <f>ROUND(0+L77+N77+P77+R77+T77+V77+X77+Z77+AB77+SUM(AD77:AJ77),0)</f>
        <v>5506815</v>
      </c>
      <c r="AL77" s="5">
        <v>462433</v>
      </c>
      <c r="AM77" s="5"/>
      <c r="AN77" s="5">
        <v>44041</v>
      </c>
      <c r="AO77" s="5">
        <v>0</v>
      </c>
      <c r="AP77" s="5">
        <v>0</v>
      </c>
      <c r="AQ77" s="5">
        <f>ROUND(SUM(AL77:AP77),0)</f>
        <v>506474</v>
      </c>
      <c r="AR77" s="5">
        <v>0</v>
      </c>
      <c r="AS77" s="5">
        <f>AK77-AQ77-IF(AR77&gt;0,AR77,0)</f>
        <v>5000341</v>
      </c>
      <c r="AT77" s="5"/>
      <c r="AU77" s="5">
        <v>0</v>
      </c>
    </row>
    <row r="78" spans="1:47" ht="13.5" x14ac:dyDescent="0.25">
      <c r="A78" s="4">
        <v>72</v>
      </c>
      <c r="B78" s="4" t="s">
        <v>233</v>
      </c>
      <c r="C78" s="4" t="s">
        <v>234</v>
      </c>
      <c r="D78" s="4" t="s">
        <v>222</v>
      </c>
      <c r="E78" s="4" t="s">
        <v>84</v>
      </c>
      <c r="F78" s="72">
        <v>41334</v>
      </c>
      <c r="G78" s="5">
        <v>4404120</v>
      </c>
      <c r="H78" s="6">
        <v>24</v>
      </c>
      <c r="I78" s="4">
        <v>192</v>
      </c>
      <c r="J78" s="5">
        <v>5682691</v>
      </c>
      <c r="K78" s="5">
        <v>0</v>
      </c>
      <c r="L78" s="5">
        <f>SUM(J78:K78)</f>
        <v>5682691</v>
      </c>
      <c r="M78" s="4">
        <v>0</v>
      </c>
      <c r="N78" s="5">
        <v>0</v>
      </c>
      <c r="O78" s="6">
        <v>25</v>
      </c>
      <c r="P78" s="5">
        <f>ROUND(L78/(IF(I78&gt;208,208,I78)+O78+Q78+S78+U78)*50%*O78,0)</f>
        <v>327344</v>
      </c>
      <c r="Q78" s="6">
        <v>0</v>
      </c>
      <c r="R78" s="5">
        <v>0</v>
      </c>
      <c r="S78" s="4">
        <v>0</v>
      </c>
      <c r="T78" s="5">
        <v>0</v>
      </c>
      <c r="U78" s="6">
        <v>0</v>
      </c>
      <c r="V78" s="5">
        <v>0</v>
      </c>
      <c r="W78" s="4">
        <v>1</v>
      </c>
      <c r="X78" s="5">
        <f>G78/26*W78</f>
        <v>169389.23076923078</v>
      </c>
      <c r="Y78" s="6">
        <v>1</v>
      </c>
      <c r="Z78" s="5">
        <f>G78/26*Y78</f>
        <v>169389.23076923078</v>
      </c>
      <c r="AA78" s="6">
        <v>0</v>
      </c>
      <c r="AB78" s="5">
        <v>0</v>
      </c>
      <c r="AC78" s="4">
        <v>14</v>
      </c>
      <c r="AD78" s="5">
        <v>300000</v>
      </c>
      <c r="AE78" s="5">
        <v>276923</v>
      </c>
      <c r="AF78" s="5">
        <v>192308</v>
      </c>
      <c r="AG78" s="5"/>
      <c r="AH78" s="5">
        <v>31760</v>
      </c>
      <c r="AI78" s="5">
        <f>IF(((4404120/(208))*(H78*8+M78*8+Y78*8+O78*1.5))&gt;(L78+N78+P78+Z78),(4404120/(208))*(H78*8+Y78*8+M78*8+O78*1.5)-(L78+N78+P78+Z78),0)</f>
        <v>0</v>
      </c>
      <c r="AJ78" s="5">
        <v>0</v>
      </c>
      <c r="AK78" s="5">
        <f>ROUND(0+L78+N78+P78+R78+T78+V78+X78+Z78+AB78+SUM(AD78:AJ78),0)</f>
        <v>7149804</v>
      </c>
      <c r="AL78" s="5">
        <v>462433</v>
      </c>
      <c r="AM78" s="5"/>
      <c r="AN78" s="5">
        <v>44041</v>
      </c>
      <c r="AO78" s="5">
        <v>0</v>
      </c>
      <c r="AP78" s="5">
        <v>0</v>
      </c>
      <c r="AQ78" s="5">
        <f>ROUND(SUM(AL78:AP78),0)</f>
        <v>506474</v>
      </c>
      <c r="AR78" s="5">
        <v>0</v>
      </c>
      <c r="AS78" s="5">
        <f>AK78-AQ78-IF(AR78&gt;0,AR78,0)</f>
        <v>6643330</v>
      </c>
      <c r="AT78" s="5"/>
      <c r="AU78" s="5">
        <v>0</v>
      </c>
    </row>
    <row r="79" spans="1:47" ht="13.5" x14ac:dyDescent="0.25">
      <c r="A79" s="4">
        <v>73</v>
      </c>
      <c r="B79" s="4" t="s">
        <v>235</v>
      </c>
      <c r="C79" s="4" t="s">
        <v>236</v>
      </c>
      <c r="D79" s="4" t="s">
        <v>222</v>
      </c>
      <c r="E79" s="4" t="s">
        <v>84</v>
      </c>
      <c r="F79" s="72">
        <v>41367</v>
      </c>
      <c r="G79" s="5">
        <v>4404120</v>
      </c>
      <c r="H79" s="6">
        <v>23</v>
      </c>
      <c r="I79" s="4">
        <v>184</v>
      </c>
      <c r="J79" s="5">
        <v>4450999</v>
      </c>
      <c r="K79" s="5">
        <v>0</v>
      </c>
      <c r="L79" s="5">
        <f>SUM(J79:K79)</f>
        <v>4450999</v>
      </c>
      <c r="M79" s="4">
        <v>0</v>
      </c>
      <c r="N79" s="5">
        <v>0</v>
      </c>
      <c r="O79" s="6">
        <v>25</v>
      </c>
      <c r="P79" s="5">
        <f>ROUND(L79/(IF(I79&gt;208,208,I79)+O79+Q79+S79+U79)*50%*O79,0)</f>
        <v>266208</v>
      </c>
      <c r="Q79" s="6">
        <v>0</v>
      </c>
      <c r="R79" s="5">
        <v>0</v>
      </c>
      <c r="S79" s="4">
        <v>0</v>
      </c>
      <c r="T79" s="5">
        <v>0</v>
      </c>
      <c r="U79" s="6">
        <v>0</v>
      </c>
      <c r="V79" s="5">
        <v>0</v>
      </c>
      <c r="W79" s="4">
        <v>1</v>
      </c>
      <c r="X79" s="5">
        <f>G79/26*W79</f>
        <v>169389.23076923078</v>
      </c>
      <c r="Y79" s="6">
        <v>1</v>
      </c>
      <c r="Z79" s="5">
        <f>G79/26*Y79</f>
        <v>169389.23076923078</v>
      </c>
      <c r="AA79" s="6">
        <v>0</v>
      </c>
      <c r="AB79" s="5">
        <v>0</v>
      </c>
      <c r="AC79" s="4">
        <v>7</v>
      </c>
      <c r="AD79" s="5">
        <v>120000</v>
      </c>
      <c r="AE79" s="5">
        <v>265385</v>
      </c>
      <c r="AF79" s="5">
        <v>184615</v>
      </c>
      <c r="AG79" s="5">
        <v>50000</v>
      </c>
      <c r="AH79" s="5">
        <v>31760</v>
      </c>
      <c r="AI79" s="5">
        <f>IF(((4404120/(208))*(H79*8+M79*8+Y79*8+O79*1.5))&gt;(L79+N79+P79+Z79),(4404120/(208))*(H79*8+Y79*8+M79*8+O79*1.5)-(L79+N79+P79+Z79),0)</f>
        <v>0</v>
      </c>
      <c r="AJ79" s="5">
        <v>0</v>
      </c>
      <c r="AK79" s="5">
        <f>ROUND(0+L79+N79+P79+R79+T79+V79+X79+Z79+AB79+SUM(AD79:AJ79),0)</f>
        <v>5707745</v>
      </c>
      <c r="AL79" s="5">
        <v>462433</v>
      </c>
      <c r="AM79" s="5"/>
      <c r="AN79" s="5">
        <v>44041</v>
      </c>
      <c r="AO79" s="5">
        <v>0</v>
      </c>
      <c r="AP79" s="5">
        <v>0</v>
      </c>
      <c r="AQ79" s="5">
        <f>ROUND(SUM(AL79:AP79),0)</f>
        <v>506474</v>
      </c>
      <c r="AR79" s="5">
        <v>0</v>
      </c>
      <c r="AS79" s="5">
        <f>AK79-AQ79-IF(AR79&gt;0,AR79,0)</f>
        <v>5201271</v>
      </c>
      <c r="AT79" s="5"/>
      <c r="AU79" s="5">
        <v>0</v>
      </c>
    </row>
    <row r="80" spans="1:47" ht="13.5" x14ac:dyDescent="0.25">
      <c r="A80" s="4">
        <v>74</v>
      </c>
      <c r="B80" s="4" t="s">
        <v>237</v>
      </c>
      <c r="C80" s="4" t="s">
        <v>238</v>
      </c>
      <c r="D80" s="4" t="s">
        <v>222</v>
      </c>
      <c r="E80" s="4" t="s">
        <v>84</v>
      </c>
      <c r="F80" s="72">
        <v>41681</v>
      </c>
      <c r="G80" s="5">
        <v>4404120</v>
      </c>
      <c r="H80" s="6">
        <v>24</v>
      </c>
      <c r="I80" s="4">
        <v>192</v>
      </c>
      <c r="J80" s="5">
        <v>3531500</v>
      </c>
      <c r="K80" s="5">
        <v>0</v>
      </c>
      <c r="L80" s="5">
        <f>SUM(J80:K80)</f>
        <v>3531500</v>
      </c>
      <c r="M80" s="4">
        <v>0</v>
      </c>
      <c r="N80" s="5">
        <v>0</v>
      </c>
      <c r="O80" s="6">
        <v>25</v>
      </c>
      <c r="P80" s="5">
        <f>ROUND(L80/(IF(I80&gt;208,208,I80)+O80+Q80+S80+U80)*50%*O80,0)</f>
        <v>203427</v>
      </c>
      <c r="Q80" s="6">
        <v>0</v>
      </c>
      <c r="R80" s="5">
        <v>0</v>
      </c>
      <c r="S80" s="4">
        <v>0</v>
      </c>
      <c r="T80" s="5">
        <v>0</v>
      </c>
      <c r="U80" s="6">
        <v>0</v>
      </c>
      <c r="V80" s="5">
        <v>0</v>
      </c>
      <c r="W80" s="4">
        <v>1</v>
      </c>
      <c r="X80" s="5">
        <f>G80/26*W80</f>
        <v>169389.23076923078</v>
      </c>
      <c r="Y80" s="6">
        <v>1</v>
      </c>
      <c r="Z80" s="5">
        <f>G80/26*Y80</f>
        <v>169389.23076923078</v>
      </c>
      <c r="AA80" s="6">
        <v>0</v>
      </c>
      <c r="AB80" s="5">
        <v>0</v>
      </c>
      <c r="AC80" s="4">
        <v>14</v>
      </c>
      <c r="AD80" s="5">
        <v>0</v>
      </c>
      <c r="AE80" s="5">
        <v>276923</v>
      </c>
      <c r="AF80" s="5">
        <v>0</v>
      </c>
      <c r="AG80" s="5"/>
      <c r="AH80" s="5">
        <v>31760</v>
      </c>
      <c r="AI80" s="5">
        <f>IF(((4404120/(208))*(H80*8+M80*8+Y80*8+O80*1.5))&gt;(L80+N80+P80+Z80),(4404120/(208))*(H80*8+Y80*8+M80*8+O80*1.5)-(L80+N80+P80+Z80),0)</f>
        <v>1124426.557692308</v>
      </c>
      <c r="AJ80" s="5">
        <v>0</v>
      </c>
      <c r="AK80" s="5">
        <f>ROUND(0+L80+N80+P80+R80+T80+V80+X80+Z80+AB80+SUM(AD80:AJ80),0)</f>
        <v>5506815</v>
      </c>
      <c r="AL80" s="5">
        <v>462433</v>
      </c>
      <c r="AM80" s="5"/>
      <c r="AN80" s="5">
        <v>44041</v>
      </c>
      <c r="AO80" s="5">
        <v>0</v>
      </c>
      <c r="AP80" s="5">
        <v>0</v>
      </c>
      <c r="AQ80" s="5">
        <f>ROUND(SUM(AL80:AP80),0)</f>
        <v>506474</v>
      </c>
      <c r="AR80" s="5">
        <v>0</v>
      </c>
      <c r="AS80" s="5">
        <f>AK80-AQ80-IF(AR80&gt;0,AR80,0)</f>
        <v>5000341</v>
      </c>
      <c r="AT80" s="5"/>
      <c r="AU80" s="5">
        <v>0</v>
      </c>
    </row>
    <row r="81" spans="1:47" ht="13.5" x14ac:dyDescent="0.25">
      <c r="A81" s="4">
        <v>75</v>
      </c>
      <c r="B81" s="4" t="s">
        <v>239</v>
      </c>
      <c r="C81" s="4" t="s">
        <v>240</v>
      </c>
      <c r="D81" s="4" t="s">
        <v>222</v>
      </c>
      <c r="E81" s="4" t="s">
        <v>84</v>
      </c>
      <c r="F81" s="72">
        <v>42583</v>
      </c>
      <c r="G81" s="5">
        <v>4404120</v>
      </c>
      <c r="H81" s="6">
        <v>24</v>
      </c>
      <c r="I81" s="4">
        <v>192</v>
      </c>
      <c r="J81" s="5">
        <v>5774615</v>
      </c>
      <c r="K81" s="5">
        <v>0</v>
      </c>
      <c r="L81" s="5">
        <f>SUM(J81:K81)</f>
        <v>5774615</v>
      </c>
      <c r="M81" s="4">
        <v>0</v>
      </c>
      <c r="N81" s="5">
        <v>0</v>
      </c>
      <c r="O81" s="6">
        <v>25</v>
      </c>
      <c r="P81" s="5">
        <f>ROUND(L81/(IF(I81&gt;208,208,I81)+O81+Q81+S81+U81)*50%*O81,0)</f>
        <v>332639</v>
      </c>
      <c r="Q81" s="6">
        <v>0</v>
      </c>
      <c r="R81" s="5">
        <v>0</v>
      </c>
      <c r="S81" s="4">
        <v>0</v>
      </c>
      <c r="T81" s="5">
        <v>0</v>
      </c>
      <c r="U81" s="6">
        <v>0</v>
      </c>
      <c r="V81" s="5">
        <v>0</v>
      </c>
      <c r="W81" s="4">
        <v>1</v>
      </c>
      <c r="X81" s="5">
        <f>G81/26*W81</f>
        <v>169389.23076923078</v>
      </c>
      <c r="Y81" s="6">
        <v>1</v>
      </c>
      <c r="Z81" s="5">
        <f>G81/26*Y81</f>
        <v>169389.23076923078</v>
      </c>
      <c r="AA81" s="6">
        <v>0</v>
      </c>
      <c r="AB81" s="5">
        <v>0</v>
      </c>
      <c r="AC81" s="4">
        <v>14</v>
      </c>
      <c r="AD81" s="5">
        <v>300000</v>
      </c>
      <c r="AE81" s="5">
        <v>184615</v>
      </c>
      <c r="AF81" s="5">
        <v>192308</v>
      </c>
      <c r="AG81" s="5"/>
      <c r="AH81" s="5">
        <v>31760</v>
      </c>
      <c r="AI81" s="5">
        <f>IF(((4404120/(208))*(H81*8+M81*8+Y81*8+O81*1.5))&gt;(L81+N81+P81+Z81),(4404120/(208))*(H81*8+Y81*8+M81*8+O81*1.5)-(L81+N81+P81+Z81),0)</f>
        <v>0</v>
      </c>
      <c r="AJ81" s="5">
        <v>0</v>
      </c>
      <c r="AK81" s="5">
        <f>ROUND(0+L81+N81+P81+R81+T81+V81+X81+Z81+AB81+SUM(AD81:AJ81),0)</f>
        <v>7154715</v>
      </c>
      <c r="AL81" s="5">
        <v>462433</v>
      </c>
      <c r="AM81" s="5"/>
      <c r="AN81" s="5">
        <v>44041</v>
      </c>
      <c r="AO81" s="5">
        <v>0</v>
      </c>
      <c r="AP81" s="5">
        <v>0</v>
      </c>
      <c r="AQ81" s="5">
        <f>ROUND(SUM(AL81:AP81),0)</f>
        <v>506474</v>
      </c>
      <c r="AR81" s="5">
        <v>0</v>
      </c>
      <c r="AS81" s="5">
        <f>AK81-AQ81-IF(AR81&gt;0,AR81,0)</f>
        <v>6648241</v>
      </c>
      <c r="AT81" s="5"/>
      <c r="AU81" s="5">
        <v>0</v>
      </c>
    </row>
    <row r="82" spans="1:47" ht="13.5" x14ac:dyDescent="0.25">
      <c r="A82" s="4">
        <v>76</v>
      </c>
      <c r="B82" s="4" t="s">
        <v>241</v>
      </c>
      <c r="C82" s="4" t="s">
        <v>242</v>
      </c>
      <c r="D82" s="4" t="s">
        <v>222</v>
      </c>
      <c r="E82" s="4" t="s">
        <v>84</v>
      </c>
      <c r="F82" s="72">
        <v>42417</v>
      </c>
      <c r="G82" s="5">
        <v>4404120</v>
      </c>
      <c r="H82" s="6">
        <v>23</v>
      </c>
      <c r="I82" s="4">
        <v>184</v>
      </c>
      <c r="J82" s="5">
        <v>2007705</v>
      </c>
      <c r="K82" s="5">
        <v>0</v>
      </c>
      <c r="L82" s="5">
        <f>SUM(J82:K82)</f>
        <v>2007705</v>
      </c>
      <c r="M82" s="4">
        <v>1</v>
      </c>
      <c r="N82" s="5">
        <f>G82/26*M82</f>
        <v>169389.23076923078</v>
      </c>
      <c r="O82" s="6">
        <v>16.5</v>
      </c>
      <c r="P82" s="5">
        <f>ROUND(L82/(IF(I82&gt;208,208,I82)+O82+Q82+S82+U82)*50%*O82,0)</f>
        <v>82611</v>
      </c>
      <c r="Q82" s="6">
        <v>0</v>
      </c>
      <c r="R82" s="5">
        <v>0</v>
      </c>
      <c r="S82" s="4">
        <v>0</v>
      </c>
      <c r="T82" s="5">
        <v>0</v>
      </c>
      <c r="U82" s="6">
        <v>0</v>
      </c>
      <c r="V82" s="5">
        <v>0</v>
      </c>
      <c r="W82" s="4">
        <v>1</v>
      </c>
      <c r="X82" s="5">
        <f>G82/26*W82</f>
        <v>169389.23076923078</v>
      </c>
      <c r="Y82" s="6">
        <v>1</v>
      </c>
      <c r="Z82" s="5">
        <f>G82/26*Y82</f>
        <v>169389.23076923078</v>
      </c>
      <c r="AA82" s="6">
        <v>0</v>
      </c>
      <c r="AB82" s="5">
        <v>0</v>
      </c>
      <c r="AC82" s="4">
        <v>14</v>
      </c>
      <c r="AD82" s="5">
        <v>0</v>
      </c>
      <c r="AE82" s="5">
        <v>265385</v>
      </c>
      <c r="AF82" s="5">
        <v>0</v>
      </c>
      <c r="AG82" s="5"/>
      <c r="AH82" s="5"/>
      <c r="AI82" s="5">
        <f>IF(((4404120/(208))*(H82*8+M82*8+Y82*8+O82*1.5))&gt;(L82+N82+P82+Z82),(4404120/(208))*(H82*8+Y82*8+M82*8+O82*1.5)-(L82+N82+P82+Z82),0)</f>
        <v>2329684.240384615</v>
      </c>
      <c r="AJ82" s="5">
        <v>0</v>
      </c>
      <c r="AK82" s="5">
        <f>ROUND(0+L82+N82+P82+R82+T82+V82+X82+Z82+AB82+SUM(AD82:AJ82),0)</f>
        <v>5193553</v>
      </c>
      <c r="AL82" s="5">
        <v>462433</v>
      </c>
      <c r="AM82" s="5"/>
      <c r="AN82" s="5">
        <v>44041</v>
      </c>
      <c r="AO82" s="5">
        <v>0</v>
      </c>
      <c r="AP82" s="5">
        <v>0</v>
      </c>
      <c r="AQ82" s="5">
        <f>ROUND(SUM(AL82:AP82),0)</f>
        <v>506474</v>
      </c>
      <c r="AR82" s="5">
        <f>AK82-AQ82</f>
        <v>4687079</v>
      </c>
      <c r="AS82" s="5">
        <v>0</v>
      </c>
      <c r="AT82" s="5"/>
      <c r="AU82" s="5">
        <v>0</v>
      </c>
    </row>
    <row r="83" spans="1:47" ht="13.5" x14ac:dyDescent="0.25">
      <c r="A83" s="4">
        <v>77</v>
      </c>
      <c r="B83" s="4" t="s">
        <v>243</v>
      </c>
      <c r="C83" s="4" t="s">
        <v>244</v>
      </c>
      <c r="D83" s="4" t="s">
        <v>222</v>
      </c>
      <c r="E83" s="4" t="s">
        <v>84</v>
      </c>
      <c r="F83" s="72">
        <v>42705</v>
      </c>
      <c r="G83" s="5">
        <v>4404120</v>
      </c>
      <c r="H83" s="6">
        <v>24</v>
      </c>
      <c r="I83" s="4">
        <v>192</v>
      </c>
      <c r="J83" s="5">
        <v>2876573</v>
      </c>
      <c r="K83" s="5">
        <v>0</v>
      </c>
      <c r="L83" s="5">
        <f>SUM(J83:K83)</f>
        <v>2876573</v>
      </c>
      <c r="M83" s="4">
        <v>0</v>
      </c>
      <c r="N83" s="5">
        <v>0</v>
      </c>
      <c r="O83" s="6">
        <v>25</v>
      </c>
      <c r="P83" s="5">
        <f>ROUND(L83/(IF(I83&gt;208,208,I83)+O83+Q83+S83+U83)*50%*O83,0)</f>
        <v>165701</v>
      </c>
      <c r="Q83" s="6">
        <v>0</v>
      </c>
      <c r="R83" s="5">
        <v>0</v>
      </c>
      <c r="S83" s="4">
        <v>0</v>
      </c>
      <c r="T83" s="5">
        <v>0</v>
      </c>
      <c r="U83" s="6">
        <v>0</v>
      </c>
      <c r="V83" s="5">
        <v>0</v>
      </c>
      <c r="W83" s="4">
        <v>1</v>
      </c>
      <c r="X83" s="5">
        <f>G83/26*W83</f>
        <v>169389.23076923078</v>
      </c>
      <c r="Y83" s="6">
        <v>1</v>
      </c>
      <c r="Z83" s="5">
        <f>G83/26*Y83</f>
        <v>169389.23076923078</v>
      </c>
      <c r="AA83" s="6">
        <v>0</v>
      </c>
      <c r="AB83" s="5">
        <v>0</v>
      </c>
      <c r="AC83" s="4">
        <v>14</v>
      </c>
      <c r="AD83" s="5">
        <v>0</v>
      </c>
      <c r="AE83" s="5">
        <v>184615</v>
      </c>
      <c r="AF83" s="5">
        <v>0</v>
      </c>
      <c r="AG83" s="5"/>
      <c r="AH83" s="5">
        <v>31760</v>
      </c>
      <c r="AI83" s="5">
        <f>IF(((4404120/(208))*(H83*8+M83*8+Y83*8+O83*1.5))&gt;(L83+N83+P83+Z83),(4404120/(208))*(H83*8+Y83*8+M83*8+O83*1.5)-(L83+N83+P83+Z83),0)</f>
        <v>1817079.557692308</v>
      </c>
      <c r="AJ83" s="5">
        <v>0</v>
      </c>
      <c r="AK83" s="5">
        <f>ROUND(0+L83+N83+P83+R83+T83+V83+X83+Z83+AB83+SUM(AD83:AJ83),0)</f>
        <v>5414507</v>
      </c>
      <c r="AL83" s="5">
        <v>462433</v>
      </c>
      <c r="AM83" s="5"/>
      <c r="AN83" s="5">
        <v>44041</v>
      </c>
      <c r="AO83" s="5">
        <v>0</v>
      </c>
      <c r="AP83" s="5">
        <v>0</v>
      </c>
      <c r="AQ83" s="5">
        <f>ROUND(SUM(AL83:AP83),0)</f>
        <v>506474</v>
      </c>
      <c r="AR83" s="5">
        <v>0</v>
      </c>
      <c r="AS83" s="5">
        <f>AK83-AQ83-IF(AR83&gt;0,AR83,0)</f>
        <v>4908033</v>
      </c>
      <c r="AT83" s="5"/>
      <c r="AU83" s="5">
        <v>0</v>
      </c>
    </row>
    <row r="84" spans="1:47" ht="13.5" x14ac:dyDescent="0.25">
      <c r="A84" s="4">
        <v>78</v>
      </c>
      <c r="B84" s="4" t="s">
        <v>245</v>
      </c>
      <c r="C84" s="4" t="s">
        <v>246</v>
      </c>
      <c r="D84" s="4" t="s">
        <v>222</v>
      </c>
      <c r="E84" s="4" t="s">
        <v>84</v>
      </c>
      <c r="F84" s="72">
        <v>43178</v>
      </c>
      <c r="G84" s="5">
        <v>4404120</v>
      </c>
      <c r="H84" s="6">
        <v>24</v>
      </c>
      <c r="I84" s="4">
        <v>192</v>
      </c>
      <c r="J84" s="5">
        <v>3966067</v>
      </c>
      <c r="K84" s="5">
        <v>0</v>
      </c>
      <c r="L84" s="5">
        <f>SUM(J84:K84)</f>
        <v>3966067</v>
      </c>
      <c r="M84" s="4">
        <v>0</v>
      </c>
      <c r="N84" s="5">
        <v>0</v>
      </c>
      <c r="O84" s="6">
        <v>25</v>
      </c>
      <c r="P84" s="5">
        <f>ROUND(L84/(IF(I84&gt;208,208,I84)+O84+Q84+S84+U84)*50%*O84,0)</f>
        <v>228460</v>
      </c>
      <c r="Q84" s="6">
        <v>0</v>
      </c>
      <c r="R84" s="5">
        <v>0</v>
      </c>
      <c r="S84" s="4">
        <v>0</v>
      </c>
      <c r="T84" s="5">
        <v>0</v>
      </c>
      <c r="U84" s="6">
        <v>0</v>
      </c>
      <c r="V84" s="5">
        <v>0</v>
      </c>
      <c r="W84" s="4">
        <v>1</v>
      </c>
      <c r="X84" s="5">
        <f>G84/26*W84</f>
        <v>169389.23076923078</v>
      </c>
      <c r="Y84" s="6">
        <v>1</v>
      </c>
      <c r="Z84" s="5">
        <f>G84/26*Y84</f>
        <v>169389.23076923078</v>
      </c>
      <c r="AA84" s="6">
        <v>0</v>
      </c>
      <c r="AB84" s="5">
        <v>0</v>
      </c>
      <c r="AC84" s="4">
        <v>14</v>
      </c>
      <c r="AD84" s="5">
        <v>0</v>
      </c>
      <c r="AE84" s="5">
        <v>138462</v>
      </c>
      <c r="AF84" s="5">
        <v>0</v>
      </c>
      <c r="AG84" s="5"/>
      <c r="AH84" s="5">
        <v>31760</v>
      </c>
      <c r="AI84" s="5">
        <f>IF(((4404120/(208))*(H84*8+M84*8+Y84*8+O84*1.5))&gt;(L84+N84+P84+Z84),(4404120/(208))*(H84*8+Y84*8+M84*8+O84*1.5)-(L84+N84+P84+Z84),0)</f>
        <v>664826.55769230798</v>
      </c>
      <c r="AJ84" s="5">
        <v>0</v>
      </c>
      <c r="AK84" s="5">
        <f>ROUND(0+L84+N84+P84+R84+T84+V84+X84+Z84+AB84+SUM(AD84:AJ84),0)</f>
        <v>5368354</v>
      </c>
      <c r="AL84" s="5">
        <v>462433</v>
      </c>
      <c r="AM84" s="5"/>
      <c r="AN84" s="5">
        <v>44041</v>
      </c>
      <c r="AO84" s="5">
        <v>0</v>
      </c>
      <c r="AP84" s="5">
        <v>0</v>
      </c>
      <c r="AQ84" s="5">
        <f>ROUND(SUM(AL84:AP84),0)</f>
        <v>506474</v>
      </c>
      <c r="AR84" s="5">
        <v>0</v>
      </c>
      <c r="AS84" s="5">
        <f>AK84-AQ84-IF(AR84&gt;0,AR84,0)</f>
        <v>4861880</v>
      </c>
      <c r="AT84" s="5"/>
      <c r="AU84" s="5">
        <v>0</v>
      </c>
    </row>
    <row r="85" spans="1:47" ht="13.5" x14ac:dyDescent="0.25">
      <c r="A85" s="4">
        <v>79</v>
      </c>
      <c r="B85" s="4" t="s">
        <v>247</v>
      </c>
      <c r="C85" s="4" t="s">
        <v>248</v>
      </c>
      <c r="D85" s="4" t="s">
        <v>222</v>
      </c>
      <c r="E85" s="4" t="s">
        <v>84</v>
      </c>
      <c r="F85" s="72">
        <v>43602</v>
      </c>
      <c r="G85" s="5">
        <v>4404120</v>
      </c>
      <c r="H85" s="6">
        <v>24</v>
      </c>
      <c r="I85" s="4">
        <v>192</v>
      </c>
      <c r="J85" s="5">
        <v>3409140</v>
      </c>
      <c r="K85" s="5">
        <v>0</v>
      </c>
      <c r="L85" s="5">
        <f>SUM(J85:K85)</f>
        <v>3409140</v>
      </c>
      <c r="M85" s="4">
        <v>0</v>
      </c>
      <c r="N85" s="5">
        <v>0</v>
      </c>
      <c r="O85" s="6">
        <v>25</v>
      </c>
      <c r="P85" s="5">
        <f>ROUND(L85/(IF(I85&gt;208,208,I85)+O85+Q85+S85+U85)*50%*O85,0)</f>
        <v>196379</v>
      </c>
      <c r="Q85" s="6">
        <v>0</v>
      </c>
      <c r="R85" s="5">
        <v>0</v>
      </c>
      <c r="S85" s="4">
        <v>0</v>
      </c>
      <c r="T85" s="5">
        <v>0</v>
      </c>
      <c r="U85" s="6">
        <v>0</v>
      </c>
      <c r="V85" s="5">
        <v>0</v>
      </c>
      <c r="W85" s="4">
        <v>1</v>
      </c>
      <c r="X85" s="5">
        <f>G85/26*W85</f>
        <v>169389.23076923078</v>
      </c>
      <c r="Y85" s="6">
        <v>1</v>
      </c>
      <c r="Z85" s="5">
        <f>G85/26*Y85</f>
        <v>169389.23076923078</v>
      </c>
      <c r="AA85" s="6">
        <v>0</v>
      </c>
      <c r="AB85" s="5">
        <v>0</v>
      </c>
      <c r="AC85" s="4">
        <v>14</v>
      </c>
      <c r="AD85" s="5">
        <v>0</v>
      </c>
      <c r="AE85" s="5">
        <v>92308</v>
      </c>
      <c r="AF85" s="5">
        <v>0</v>
      </c>
      <c r="AG85" s="5"/>
      <c r="AH85" s="5">
        <v>31760</v>
      </c>
      <c r="AI85" s="5">
        <f>IF(((4404120/(208))*(H85*8+M85*8+Y85*8+O85*1.5))&gt;(L85+N85+P85+Z85),(4404120/(208))*(H85*8+Y85*8+M85*8+O85*1.5)-(L85+N85+P85+Z85),0)</f>
        <v>1253834.557692308</v>
      </c>
      <c r="AJ85" s="5">
        <v>0</v>
      </c>
      <c r="AK85" s="5">
        <f>ROUND(0+L85+N85+P85+R85+T85+V85+X85+Z85+AB85+SUM(AD85:AJ85),0)</f>
        <v>5322200</v>
      </c>
      <c r="AL85" s="5">
        <v>462433</v>
      </c>
      <c r="AM85" s="5"/>
      <c r="AN85" s="5">
        <v>44041</v>
      </c>
      <c r="AO85" s="5">
        <v>0</v>
      </c>
      <c r="AP85" s="5">
        <v>0</v>
      </c>
      <c r="AQ85" s="5">
        <f>ROUND(SUM(AL85:AP85),0)</f>
        <v>506474</v>
      </c>
      <c r="AR85" s="5">
        <v>0</v>
      </c>
      <c r="AS85" s="5">
        <f>AK85-AQ85-IF(AR85&gt;0,AR85,0)</f>
        <v>4815726</v>
      </c>
      <c r="AT85" s="5"/>
      <c r="AU85" s="5">
        <v>0</v>
      </c>
    </row>
    <row r="86" spans="1:47" ht="13.5" x14ac:dyDescent="0.25">
      <c r="A86" s="4">
        <v>80</v>
      </c>
      <c r="B86" s="4" t="s">
        <v>249</v>
      </c>
      <c r="C86" s="4" t="s">
        <v>250</v>
      </c>
      <c r="D86" s="4" t="s">
        <v>222</v>
      </c>
      <c r="E86" s="4" t="s">
        <v>84</v>
      </c>
      <c r="F86" s="72">
        <v>43913</v>
      </c>
      <c r="G86" s="5">
        <v>4404120</v>
      </c>
      <c r="H86" s="6">
        <v>22</v>
      </c>
      <c r="I86" s="4">
        <v>176</v>
      </c>
      <c r="J86" s="5">
        <v>2497082</v>
      </c>
      <c r="K86" s="5">
        <v>0</v>
      </c>
      <c r="L86" s="5">
        <f>SUM(J86:K86)</f>
        <v>2497082</v>
      </c>
      <c r="M86" s="4">
        <v>2</v>
      </c>
      <c r="N86" s="5">
        <f>G86/26*M86</f>
        <v>338778.46153846156</v>
      </c>
      <c r="O86" s="6">
        <v>20.5</v>
      </c>
      <c r="P86" s="5">
        <f>ROUND(L86/(IF(I86&gt;208,208,I86)+O86+Q86+S86+U86)*50%*O86,0)</f>
        <v>130255</v>
      </c>
      <c r="Q86" s="6">
        <v>0</v>
      </c>
      <c r="R86" s="5">
        <v>0</v>
      </c>
      <c r="S86" s="4">
        <v>0</v>
      </c>
      <c r="T86" s="5">
        <v>0</v>
      </c>
      <c r="U86" s="6">
        <v>0</v>
      </c>
      <c r="V86" s="5">
        <v>0</v>
      </c>
      <c r="W86" s="4">
        <v>1</v>
      </c>
      <c r="X86" s="5">
        <f>G86/26*W86</f>
        <v>169389.23076923078</v>
      </c>
      <c r="Y86" s="6">
        <v>1</v>
      </c>
      <c r="Z86" s="5">
        <f>G86/26*Y86</f>
        <v>169389.23076923078</v>
      </c>
      <c r="AA86" s="6">
        <v>0</v>
      </c>
      <c r="AB86" s="5">
        <v>0</v>
      </c>
      <c r="AC86" s="4">
        <v>7</v>
      </c>
      <c r="AD86" s="5">
        <v>0</v>
      </c>
      <c r="AE86" s="5">
        <v>42308</v>
      </c>
      <c r="AF86" s="5">
        <v>0</v>
      </c>
      <c r="AG86" s="5"/>
      <c r="AH86" s="5"/>
      <c r="AI86" s="5">
        <f>IF(((4404120/(208))*(H86*8+M86*8+Y86*8+O86*1.5))&gt;(L86+N86+P86+Z86),(4404120/(208))*(H86*8+Y86*8+M86*8+O86*1.5)-(L86+N86+P86+Z86),0)</f>
        <v>1750315.9326923075</v>
      </c>
      <c r="AJ86" s="5">
        <v>0</v>
      </c>
      <c r="AK86" s="5">
        <f>ROUND(0+L86+N86+P86+R86+T86+V86+X86+Z86+AB86+SUM(AD86:AJ86),0)</f>
        <v>5097518</v>
      </c>
      <c r="AL86" s="5">
        <v>462433</v>
      </c>
      <c r="AM86" s="5"/>
      <c r="AN86" s="5">
        <v>44041</v>
      </c>
      <c r="AO86" s="5">
        <v>0</v>
      </c>
      <c r="AP86" s="5">
        <v>0</v>
      </c>
      <c r="AQ86" s="5">
        <f>ROUND(SUM(AL86:AP86),0)</f>
        <v>506474</v>
      </c>
      <c r="AR86" s="5">
        <f>AK86-AQ86</f>
        <v>4591044</v>
      </c>
      <c r="AS86" s="5">
        <v>0</v>
      </c>
      <c r="AT86" s="5"/>
      <c r="AU86" s="5">
        <v>0</v>
      </c>
    </row>
    <row r="87" spans="1:47" ht="13.5" x14ac:dyDescent="0.25">
      <c r="A87" s="4">
        <v>81</v>
      </c>
      <c r="B87" s="4" t="s">
        <v>251</v>
      </c>
      <c r="C87" s="4" t="s">
        <v>252</v>
      </c>
      <c r="D87" s="4" t="s">
        <v>222</v>
      </c>
      <c r="E87" s="4" t="s">
        <v>84</v>
      </c>
      <c r="F87" s="72">
        <v>43984</v>
      </c>
      <c r="G87" s="5">
        <v>4404120</v>
      </c>
      <c r="H87" s="6">
        <v>24</v>
      </c>
      <c r="I87" s="4">
        <v>192</v>
      </c>
      <c r="J87" s="5">
        <v>3971226</v>
      </c>
      <c r="K87" s="5">
        <v>0</v>
      </c>
      <c r="L87" s="5">
        <f>SUM(J87:K87)</f>
        <v>3971226</v>
      </c>
      <c r="M87" s="4">
        <v>0</v>
      </c>
      <c r="N87" s="5">
        <v>0</v>
      </c>
      <c r="O87" s="6">
        <v>25</v>
      </c>
      <c r="P87" s="5">
        <f>ROUND(L87/(IF(I87&gt;208,208,I87)+O87+Q87+S87+U87)*50%*O87,0)</f>
        <v>228757</v>
      </c>
      <c r="Q87" s="6">
        <v>0</v>
      </c>
      <c r="R87" s="5">
        <v>0</v>
      </c>
      <c r="S87" s="4">
        <v>0</v>
      </c>
      <c r="T87" s="5">
        <v>0</v>
      </c>
      <c r="U87" s="6">
        <v>0</v>
      </c>
      <c r="V87" s="5">
        <v>0</v>
      </c>
      <c r="W87" s="4">
        <v>1</v>
      </c>
      <c r="X87" s="5">
        <f>G87/26*W87</f>
        <v>169389.23076923078</v>
      </c>
      <c r="Y87" s="6">
        <v>1</v>
      </c>
      <c r="Z87" s="5">
        <f>G87/26*Y87</f>
        <v>169389.23076923078</v>
      </c>
      <c r="AA87" s="6">
        <v>0</v>
      </c>
      <c r="AB87" s="5">
        <v>0</v>
      </c>
      <c r="AC87" s="4">
        <v>14</v>
      </c>
      <c r="AD87" s="5">
        <v>0</v>
      </c>
      <c r="AE87" s="5">
        <v>0</v>
      </c>
      <c r="AF87" s="5">
        <v>0</v>
      </c>
      <c r="AG87" s="5"/>
      <c r="AH87" s="5">
        <v>31760</v>
      </c>
      <c r="AI87" s="5">
        <f>IF(((4404120/(208))*(H87*8+M87*8+Y87*8+O87*1.5))&gt;(L87+N87+P87+Z87),(4404120/(208))*(H87*8+Y87*8+M87*8+O87*1.5)-(L87+N87+P87+Z87),0)</f>
        <v>659370.55769230798</v>
      </c>
      <c r="AJ87" s="5">
        <v>0</v>
      </c>
      <c r="AK87" s="5">
        <f>ROUND(0+L87+N87+P87+R87+T87+V87+X87+Z87+AB87+SUM(AD87:AJ87),0)</f>
        <v>5229892</v>
      </c>
      <c r="AL87" s="5">
        <v>462433</v>
      </c>
      <c r="AM87" s="5"/>
      <c r="AN87" s="5">
        <v>44041</v>
      </c>
      <c r="AO87" s="5">
        <v>0</v>
      </c>
      <c r="AP87" s="5">
        <v>0</v>
      </c>
      <c r="AQ87" s="5">
        <f>ROUND(SUM(AL87:AP87),0)</f>
        <v>506474</v>
      </c>
      <c r="AR87" s="5">
        <f>AK87-AQ87</f>
        <v>4723418</v>
      </c>
      <c r="AS87" s="5">
        <v>0</v>
      </c>
      <c r="AT87" s="5"/>
      <c r="AU87" s="5">
        <v>0</v>
      </c>
    </row>
    <row r="88" spans="1:47" ht="13.5" x14ac:dyDescent="0.25">
      <c r="A88" s="4">
        <v>82</v>
      </c>
      <c r="B88" s="4" t="s">
        <v>253</v>
      </c>
      <c r="C88" s="4" t="s">
        <v>254</v>
      </c>
      <c r="D88" s="4" t="s">
        <v>255</v>
      </c>
      <c r="E88" s="4" t="s">
        <v>256</v>
      </c>
      <c r="F88" s="72">
        <v>44264</v>
      </c>
      <c r="G88" s="5">
        <v>3920000</v>
      </c>
      <c r="H88" s="6">
        <v>5</v>
      </c>
      <c r="I88" s="4">
        <v>40</v>
      </c>
      <c r="J88" s="5">
        <v>208908</v>
      </c>
      <c r="K88" s="5">
        <v>0</v>
      </c>
      <c r="L88" s="5">
        <f>SUM(J88:K88)</f>
        <v>208908</v>
      </c>
      <c r="M88" s="4">
        <v>0</v>
      </c>
      <c r="N88" s="5">
        <v>0</v>
      </c>
      <c r="O88" s="6">
        <v>9</v>
      </c>
      <c r="P88" s="5">
        <f>ROUND(L88/(IF(I88&gt;208,208,I88)+O88+Q88+S88+U88)*50%*O88,0)</f>
        <v>19185</v>
      </c>
      <c r="Q88" s="6">
        <v>0</v>
      </c>
      <c r="R88" s="5">
        <v>0</v>
      </c>
      <c r="S88" s="4">
        <v>0</v>
      </c>
      <c r="T88" s="5">
        <v>0</v>
      </c>
      <c r="U88" s="6">
        <v>0</v>
      </c>
      <c r="V88" s="5">
        <v>0</v>
      </c>
      <c r="W88" s="4">
        <v>0</v>
      </c>
      <c r="X88" s="5">
        <v>0</v>
      </c>
      <c r="Y88" s="6">
        <v>1</v>
      </c>
      <c r="Z88" s="5">
        <f>G88/26*Y88</f>
        <v>150769.23076923078</v>
      </c>
      <c r="AA88" s="6">
        <v>0</v>
      </c>
      <c r="AB88" s="5">
        <v>0</v>
      </c>
      <c r="AC88" s="4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f>IF(((3920000/(208))*(H88*8+M88*8+Y88*8+O88*1.5))&gt;(L88+N88+P88+Z88),(3920000/(208))*(H88*8+Y88*8+M88*8+O88*1.5)-(L88+N88+P88+Z88),0)</f>
        <v>780176.23076923098</v>
      </c>
      <c r="AJ88" s="5">
        <v>0</v>
      </c>
      <c r="AK88" s="5">
        <f>ROUND(0+L88+N88+P88+R88+T88+V88+X88+Z88+AB88+SUM(AD88:AJ88),0)</f>
        <v>1159038</v>
      </c>
      <c r="AL88" s="5">
        <v>0</v>
      </c>
      <c r="AM88" s="5"/>
      <c r="AN88" s="5"/>
      <c r="AO88" s="5">
        <v>0</v>
      </c>
      <c r="AP88" s="5">
        <v>0</v>
      </c>
      <c r="AQ88" s="5">
        <f>ROUND(SUM(AL88:AP88),0)</f>
        <v>0</v>
      </c>
      <c r="AR88" s="5">
        <f>AK88-AQ88</f>
        <v>1159038</v>
      </c>
      <c r="AS88" s="5">
        <v>0</v>
      </c>
      <c r="AT88" s="5"/>
      <c r="AU88" s="5">
        <v>0</v>
      </c>
    </row>
    <row r="89" spans="1:47" ht="13.5" x14ac:dyDescent="0.25">
      <c r="A89" s="4">
        <v>83</v>
      </c>
      <c r="B89" s="4" t="s">
        <v>257</v>
      </c>
      <c r="C89" s="4" t="s">
        <v>258</v>
      </c>
      <c r="D89" s="4" t="s">
        <v>255</v>
      </c>
      <c r="E89" s="4" t="s">
        <v>213</v>
      </c>
      <c r="F89" s="72">
        <v>41857</v>
      </c>
      <c r="G89" s="5">
        <v>4404120</v>
      </c>
      <c r="H89" s="6">
        <v>24</v>
      </c>
      <c r="I89" s="4">
        <v>192</v>
      </c>
      <c r="J89" s="5">
        <v>3748828</v>
      </c>
      <c r="K89" s="5">
        <v>0</v>
      </c>
      <c r="L89" s="5">
        <f>SUM(J89:K89)</f>
        <v>3748828</v>
      </c>
      <c r="M89" s="4">
        <v>0</v>
      </c>
      <c r="N89" s="5">
        <v>0</v>
      </c>
      <c r="O89" s="6">
        <v>25</v>
      </c>
      <c r="P89" s="5">
        <f>ROUND(L89/(IF(I89&gt;208,208,I89)+O89+Q89+S89+U89)*50%*O89,0)</f>
        <v>215946</v>
      </c>
      <c r="Q89" s="6">
        <v>0</v>
      </c>
      <c r="R89" s="5">
        <v>0</v>
      </c>
      <c r="S89" s="4">
        <v>0</v>
      </c>
      <c r="T89" s="5">
        <v>0</v>
      </c>
      <c r="U89" s="6">
        <v>0</v>
      </c>
      <c r="V89" s="5">
        <v>0</v>
      </c>
      <c r="W89" s="4">
        <v>1</v>
      </c>
      <c r="X89" s="5">
        <f>G89/26*W89</f>
        <v>169389.23076923078</v>
      </c>
      <c r="Y89" s="6">
        <v>1</v>
      </c>
      <c r="Z89" s="5">
        <f>G89/26*Y89</f>
        <v>169389.23076923078</v>
      </c>
      <c r="AA89" s="6">
        <v>0</v>
      </c>
      <c r="AB89" s="5">
        <v>0</v>
      </c>
      <c r="AC89" s="4">
        <v>14</v>
      </c>
      <c r="AD89" s="5">
        <v>0</v>
      </c>
      <c r="AE89" s="5">
        <v>276923</v>
      </c>
      <c r="AF89" s="5">
        <v>0</v>
      </c>
      <c r="AG89" s="5"/>
      <c r="AH89" s="5"/>
      <c r="AI89" s="5">
        <f>IF(((4404120/(208))*(H89*8+M89*8+Y89*8+O89*1.5))&gt;(L89+N89+P89+Z89),(4404120/(208))*(H89*8+Y89*8+M89*8+O89*1.5)-(L89+N89+P89+Z89),0)</f>
        <v>894579.55769230798</v>
      </c>
      <c r="AJ89" s="5">
        <v>0</v>
      </c>
      <c r="AK89" s="5">
        <f>ROUND(0+L89+N89+P89+R89+T89+V89+X89+Z89+AB89+SUM(AD89:AJ89),0)</f>
        <v>5475055</v>
      </c>
      <c r="AL89" s="5">
        <v>462433</v>
      </c>
      <c r="AM89" s="5"/>
      <c r="AN89" s="5">
        <v>44041</v>
      </c>
      <c r="AO89" s="5">
        <v>0</v>
      </c>
      <c r="AP89" s="5">
        <v>0</v>
      </c>
      <c r="AQ89" s="5">
        <f>ROUND(SUM(AL89:AP89),0)</f>
        <v>506474</v>
      </c>
      <c r="AR89" s="5">
        <v>0</v>
      </c>
      <c r="AS89" s="5">
        <f>AK89-AQ89-IF(AR89&gt;0,AR89,0)</f>
        <v>4968581</v>
      </c>
      <c r="AT89" s="5"/>
      <c r="AU89" s="5">
        <v>0</v>
      </c>
    </row>
    <row r="90" spans="1:47" ht="13.5" x14ac:dyDescent="0.25">
      <c r="A90" s="4">
        <v>84</v>
      </c>
      <c r="B90" s="4" t="s">
        <v>259</v>
      </c>
      <c r="C90" s="4" t="s">
        <v>260</v>
      </c>
      <c r="D90" s="4" t="s">
        <v>255</v>
      </c>
      <c r="E90" s="4" t="s">
        <v>84</v>
      </c>
      <c r="F90" s="72">
        <v>34304</v>
      </c>
      <c r="G90" s="5">
        <v>5673651.7088984</v>
      </c>
      <c r="H90" s="6">
        <v>23</v>
      </c>
      <c r="I90" s="4">
        <v>184</v>
      </c>
      <c r="J90" s="5">
        <v>5743685</v>
      </c>
      <c r="K90" s="5">
        <v>0</v>
      </c>
      <c r="L90" s="5">
        <f>SUM(J90:K90)</f>
        <v>5743685</v>
      </c>
      <c r="M90" s="4">
        <v>1</v>
      </c>
      <c r="N90" s="5">
        <f>G90/26*M90</f>
        <v>218217.37341916922</v>
      </c>
      <c r="O90" s="6">
        <v>25</v>
      </c>
      <c r="P90" s="5">
        <f>ROUND(L90/(IF(I90&gt;208,208,I90)+O90+Q90+S90+U90)*50%*O90,0)</f>
        <v>343522</v>
      </c>
      <c r="Q90" s="6">
        <v>0</v>
      </c>
      <c r="R90" s="5">
        <v>0</v>
      </c>
      <c r="S90" s="4">
        <v>0</v>
      </c>
      <c r="T90" s="5">
        <v>0</v>
      </c>
      <c r="U90" s="6">
        <v>0</v>
      </c>
      <c r="V90" s="5">
        <v>0</v>
      </c>
      <c r="W90" s="4">
        <v>1</v>
      </c>
      <c r="X90" s="5">
        <f>G90/26*W90</f>
        <v>218217.37341916922</v>
      </c>
      <c r="Y90" s="6">
        <v>1</v>
      </c>
      <c r="Z90" s="5">
        <f>G90/26*Y90</f>
        <v>218217.37341916922</v>
      </c>
      <c r="AA90" s="6">
        <v>0</v>
      </c>
      <c r="AB90" s="5">
        <v>0</v>
      </c>
      <c r="AC90" s="4">
        <v>14</v>
      </c>
      <c r="AD90" s="5">
        <v>300000</v>
      </c>
      <c r="AE90" s="5">
        <v>265385</v>
      </c>
      <c r="AF90" s="5">
        <v>184615</v>
      </c>
      <c r="AG90" s="5"/>
      <c r="AH90" s="5">
        <v>40916</v>
      </c>
      <c r="AI90" s="5">
        <f>IF(((4404120/(208))*(H90*8+M90*8+Y90*8+O90*1.5))&gt;(L90+N90+P90+Z90),(4404120/(208))*(H90*8+Y90*8+M90*8+O90*1.5)-(L90+N90+P90+Z90),0)</f>
        <v>0</v>
      </c>
      <c r="AJ90" s="5">
        <v>0</v>
      </c>
      <c r="AK90" s="5">
        <f>ROUND(0+L90+N90+P90+R90+T90+V90+X90+Z90+AB90+SUM(AD90:AJ90),0)</f>
        <v>7532775</v>
      </c>
      <c r="AL90" s="5">
        <v>595734</v>
      </c>
      <c r="AM90" s="5"/>
      <c r="AN90" s="5">
        <v>56737</v>
      </c>
      <c r="AO90" s="5">
        <v>0</v>
      </c>
      <c r="AP90" s="5">
        <v>0</v>
      </c>
      <c r="AQ90" s="5">
        <f>ROUND(SUM(AL90:AP90),0)</f>
        <v>652471</v>
      </c>
      <c r="AR90" s="5">
        <v>0</v>
      </c>
      <c r="AS90" s="5">
        <f>AK90-AQ90-IF(AR90&gt;0,AR90,0)</f>
        <v>6880304</v>
      </c>
      <c r="AT90" s="5"/>
      <c r="AU90" s="5">
        <v>0</v>
      </c>
    </row>
    <row r="91" spans="1:47" ht="13.5" x14ac:dyDescent="0.25">
      <c r="A91" s="4">
        <v>85</v>
      </c>
      <c r="B91" s="4" t="s">
        <v>261</v>
      </c>
      <c r="C91" s="4" t="s">
        <v>262</v>
      </c>
      <c r="D91" s="4" t="s">
        <v>255</v>
      </c>
      <c r="E91" s="4" t="s">
        <v>84</v>
      </c>
      <c r="F91" s="72">
        <v>35186</v>
      </c>
      <c r="G91" s="5">
        <v>4667549.9999771994</v>
      </c>
      <c r="H91" s="6">
        <v>24</v>
      </c>
      <c r="I91" s="4">
        <v>192</v>
      </c>
      <c r="J91" s="5">
        <v>3154823</v>
      </c>
      <c r="K91" s="5">
        <v>0</v>
      </c>
      <c r="L91" s="5">
        <f>SUM(J91:K91)</f>
        <v>3154823</v>
      </c>
      <c r="M91" s="4">
        <v>0</v>
      </c>
      <c r="N91" s="5">
        <v>0</v>
      </c>
      <c r="O91" s="6">
        <v>25</v>
      </c>
      <c r="P91" s="5">
        <f>ROUND(L91/(IF(I91&gt;208,208,I91)+O91+Q91+S91+U91)*50%*O91,0)</f>
        <v>181729</v>
      </c>
      <c r="Q91" s="6">
        <v>0</v>
      </c>
      <c r="R91" s="5">
        <v>0</v>
      </c>
      <c r="S91" s="4">
        <v>0</v>
      </c>
      <c r="T91" s="5">
        <v>0</v>
      </c>
      <c r="U91" s="6">
        <v>0</v>
      </c>
      <c r="V91" s="5">
        <v>0</v>
      </c>
      <c r="W91" s="4">
        <v>1</v>
      </c>
      <c r="X91" s="5">
        <f>G91/26*W91</f>
        <v>179521.15384527689</v>
      </c>
      <c r="Y91" s="6">
        <v>1</v>
      </c>
      <c r="Z91" s="5">
        <f>G91/26*Y91</f>
        <v>179521.15384527689</v>
      </c>
      <c r="AA91" s="6">
        <v>0</v>
      </c>
      <c r="AB91" s="5">
        <v>0</v>
      </c>
      <c r="AC91" s="4">
        <v>14</v>
      </c>
      <c r="AD91" s="5">
        <v>0</v>
      </c>
      <c r="AE91" s="5">
        <v>276923</v>
      </c>
      <c r="AF91" s="5">
        <v>0</v>
      </c>
      <c r="AG91" s="5"/>
      <c r="AH91" s="5">
        <v>33660</v>
      </c>
      <c r="AI91" s="5">
        <f>IF(((4404120/(208))*(H91*8+M91*8+Y91*8+O91*1.5))&gt;(L91+N91+P91+Z91),(4404120/(208))*(H91*8+Y91*8+M91*8+O91*1.5)-(L91+N91+P91+Z91),0)</f>
        <v>1512669.6346162623</v>
      </c>
      <c r="AJ91" s="5">
        <v>0</v>
      </c>
      <c r="AK91" s="5">
        <f>ROUND(0+L91+N91+P91+R91+T91+V91+X91+Z91+AB91+SUM(AD91:AJ91),0)</f>
        <v>5518847</v>
      </c>
      <c r="AL91" s="5">
        <v>490092</v>
      </c>
      <c r="AM91" s="5"/>
      <c r="AN91" s="5">
        <v>46675</v>
      </c>
      <c r="AO91" s="5">
        <v>0</v>
      </c>
      <c r="AP91" s="5">
        <v>0</v>
      </c>
      <c r="AQ91" s="5">
        <f>ROUND(SUM(AL91:AP91),0)</f>
        <v>536767</v>
      </c>
      <c r="AR91" s="5">
        <v>0</v>
      </c>
      <c r="AS91" s="5">
        <f>AK91-AQ91-IF(AR91&gt;0,AR91,0)</f>
        <v>4982080</v>
      </c>
      <c r="AT91" s="5"/>
      <c r="AU91" s="5">
        <v>0</v>
      </c>
    </row>
    <row r="92" spans="1:47" ht="13.5" x14ac:dyDescent="0.25">
      <c r="A92" s="4">
        <v>86</v>
      </c>
      <c r="B92" s="4" t="s">
        <v>263</v>
      </c>
      <c r="C92" s="4" t="s">
        <v>264</v>
      </c>
      <c r="D92" s="4" t="s">
        <v>255</v>
      </c>
      <c r="E92" s="4" t="s">
        <v>84</v>
      </c>
      <c r="F92" s="72">
        <v>36739</v>
      </c>
      <c r="G92" s="5">
        <v>4404120</v>
      </c>
      <c r="H92" s="6">
        <v>24</v>
      </c>
      <c r="I92" s="4">
        <v>192</v>
      </c>
      <c r="J92" s="5">
        <v>3140095</v>
      </c>
      <c r="K92" s="5">
        <v>0</v>
      </c>
      <c r="L92" s="5">
        <f>SUM(J92:K92)</f>
        <v>3140095</v>
      </c>
      <c r="M92" s="4">
        <v>0</v>
      </c>
      <c r="N92" s="5">
        <v>0</v>
      </c>
      <c r="O92" s="6">
        <v>25</v>
      </c>
      <c r="P92" s="5">
        <f>ROUND(L92/(IF(I92&gt;208,208,I92)+O92+Q92+S92+U92)*50%*O92,0)</f>
        <v>180881</v>
      </c>
      <c r="Q92" s="6">
        <v>0</v>
      </c>
      <c r="R92" s="5">
        <v>0</v>
      </c>
      <c r="S92" s="4">
        <v>0</v>
      </c>
      <c r="T92" s="5">
        <v>0</v>
      </c>
      <c r="U92" s="6">
        <v>0</v>
      </c>
      <c r="V92" s="5">
        <v>0</v>
      </c>
      <c r="W92" s="4">
        <v>1</v>
      </c>
      <c r="X92" s="5">
        <f>G92/26*W92</f>
        <v>169389.23076923078</v>
      </c>
      <c r="Y92" s="6">
        <v>1</v>
      </c>
      <c r="Z92" s="5">
        <f>G92/26*Y92</f>
        <v>169389.23076923078</v>
      </c>
      <c r="AA92" s="6">
        <v>0</v>
      </c>
      <c r="AB92" s="5">
        <v>0</v>
      </c>
      <c r="AC92" s="4">
        <v>14</v>
      </c>
      <c r="AD92" s="5">
        <v>0</v>
      </c>
      <c r="AE92" s="5">
        <v>276923</v>
      </c>
      <c r="AF92" s="5">
        <v>0</v>
      </c>
      <c r="AG92" s="5"/>
      <c r="AH92" s="5">
        <v>31760</v>
      </c>
      <c r="AI92" s="5">
        <f>IF(((4404120/(208))*(H92*8+M92*8+Y92*8+O92*1.5))&gt;(L92+N92+P92+Z92),(4404120/(208))*(H92*8+Y92*8+M92*8+O92*1.5)-(L92+N92+P92+Z92),0)</f>
        <v>1538377.557692308</v>
      </c>
      <c r="AJ92" s="5">
        <v>0</v>
      </c>
      <c r="AK92" s="5">
        <f>ROUND(0+L92+N92+P92+R92+T92+V92+X92+Z92+AB92+SUM(AD92:AJ92),0)</f>
        <v>5506815</v>
      </c>
      <c r="AL92" s="5">
        <v>462433</v>
      </c>
      <c r="AM92" s="5"/>
      <c r="AN92" s="5">
        <v>44041</v>
      </c>
      <c r="AO92" s="5">
        <v>0</v>
      </c>
      <c r="AP92" s="5">
        <v>0</v>
      </c>
      <c r="AQ92" s="5">
        <f>ROUND(SUM(AL92:AP92),0)</f>
        <v>506474</v>
      </c>
      <c r="AR92" s="5">
        <v>0</v>
      </c>
      <c r="AS92" s="5">
        <f>AK92-AQ92-IF(AR92&gt;0,AR92,0)</f>
        <v>5000341</v>
      </c>
      <c r="AT92" s="5"/>
      <c r="AU92" s="5">
        <v>0</v>
      </c>
    </row>
    <row r="93" spans="1:47" ht="13.5" x14ac:dyDescent="0.25">
      <c r="A93" s="4">
        <v>87</v>
      </c>
      <c r="B93" s="4" t="s">
        <v>265</v>
      </c>
      <c r="C93" s="4" t="s">
        <v>266</v>
      </c>
      <c r="D93" s="4" t="s">
        <v>255</v>
      </c>
      <c r="E93" s="4" t="s">
        <v>84</v>
      </c>
      <c r="F93" s="72">
        <v>42979</v>
      </c>
      <c r="G93" s="5">
        <v>4404120</v>
      </c>
      <c r="H93" s="6">
        <v>24</v>
      </c>
      <c r="I93" s="4">
        <v>192</v>
      </c>
      <c r="J93" s="5">
        <v>5986621</v>
      </c>
      <c r="K93" s="5">
        <v>0</v>
      </c>
      <c r="L93" s="5">
        <f>SUM(J93:K93)</f>
        <v>5986621</v>
      </c>
      <c r="M93" s="4">
        <v>0</v>
      </c>
      <c r="N93" s="5">
        <v>0</v>
      </c>
      <c r="O93" s="6">
        <v>25</v>
      </c>
      <c r="P93" s="5">
        <f>ROUND(L93/(IF(I93&gt;208,208,I93)+O93+Q93+S93+U93)*50%*O93,0)</f>
        <v>344851</v>
      </c>
      <c r="Q93" s="6">
        <v>0</v>
      </c>
      <c r="R93" s="5">
        <v>0</v>
      </c>
      <c r="S93" s="4">
        <v>0</v>
      </c>
      <c r="T93" s="5">
        <v>0</v>
      </c>
      <c r="U93" s="6">
        <v>0</v>
      </c>
      <c r="V93" s="5">
        <v>0</v>
      </c>
      <c r="W93" s="4">
        <v>1</v>
      </c>
      <c r="X93" s="5">
        <f>G93/26*W93</f>
        <v>169389.23076923078</v>
      </c>
      <c r="Y93" s="6">
        <v>1</v>
      </c>
      <c r="Z93" s="5">
        <f>G93/26*Y93</f>
        <v>169389.23076923078</v>
      </c>
      <c r="AA93" s="6">
        <v>0</v>
      </c>
      <c r="AB93" s="5">
        <v>0</v>
      </c>
      <c r="AC93" s="4">
        <v>14</v>
      </c>
      <c r="AD93" s="5">
        <v>300000</v>
      </c>
      <c r="AE93" s="5">
        <v>138462</v>
      </c>
      <c r="AF93" s="5">
        <v>192308</v>
      </c>
      <c r="AG93" s="5">
        <v>50000</v>
      </c>
      <c r="AH93" s="5">
        <v>31760</v>
      </c>
      <c r="AI93" s="5">
        <f>IF(((4404120/(208))*(H93*8+M93*8+Y93*8+O93*1.5))&gt;(L93+N93+P93+Z93),(4404120/(208))*(H93*8+Y93*8+M93*8+O93*1.5)-(L93+N93+P93+Z93),0)</f>
        <v>0</v>
      </c>
      <c r="AJ93" s="5">
        <v>0</v>
      </c>
      <c r="AK93" s="5">
        <f>ROUND(0+L93+N93+P93+R93+T93+V93+X93+Z93+AB93+SUM(AD93:AJ93),0)</f>
        <v>7382780</v>
      </c>
      <c r="AL93" s="5">
        <v>462433</v>
      </c>
      <c r="AM93" s="5"/>
      <c r="AN93" s="5">
        <v>44041</v>
      </c>
      <c r="AO93" s="5">
        <v>0</v>
      </c>
      <c r="AP93" s="5">
        <v>0</v>
      </c>
      <c r="AQ93" s="5">
        <f>ROUND(SUM(AL93:AP93),0)</f>
        <v>506474</v>
      </c>
      <c r="AR93" s="5">
        <v>0</v>
      </c>
      <c r="AS93" s="5">
        <f>AK93-AQ93-IF(AR93&gt;0,AR93,0)</f>
        <v>6876306</v>
      </c>
      <c r="AT93" s="5"/>
      <c r="AU93" s="5">
        <v>0</v>
      </c>
    </row>
    <row r="94" spans="1:47" ht="13.5" x14ac:dyDescent="0.25">
      <c r="A94" s="4">
        <v>88</v>
      </c>
      <c r="B94" s="4" t="s">
        <v>267</v>
      </c>
      <c r="C94" s="4" t="s">
        <v>268</v>
      </c>
      <c r="D94" s="4" t="s">
        <v>255</v>
      </c>
      <c r="E94" s="4" t="s">
        <v>84</v>
      </c>
      <c r="F94" s="72">
        <v>37316</v>
      </c>
      <c r="G94" s="5">
        <v>4404120</v>
      </c>
      <c r="H94" s="6">
        <v>24</v>
      </c>
      <c r="I94" s="4">
        <v>192</v>
      </c>
      <c r="J94" s="5">
        <v>3309000</v>
      </c>
      <c r="K94" s="5">
        <v>0</v>
      </c>
      <c r="L94" s="5">
        <f>SUM(J94:K94)</f>
        <v>3309000</v>
      </c>
      <c r="M94" s="4">
        <v>0</v>
      </c>
      <c r="N94" s="5">
        <v>0</v>
      </c>
      <c r="O94" s="6">
        <v>25</v>
      </c>
      <c r="P94" s="5">
        <f>ROUND(L94/(IF(I94&gt;208,208,I94)+O94+Q94+S94+U94)*50%*O94,0)</f>
        <v>190611</v>
      </c>
      <c r="Q94" s="6">
        <v>0</v>
      </c>
      <c r="R94" s="5">
        <v>0</v>
      </c>
      <c r="S94" s="4">
        <v>0</v>
      </c>
      <c r="T94" s="5">
        <v>0</v>
      </c>
      <c r="U94" s="6">
        <v>0</v>
      </c>
      <c r="V94" s="5">
        <v>0</v>
      </c>
      <c r="W94" s="4">
        <v>1</v>
      </c>
      <c r="X94" s="5">
        <f>G94/26*W94</f>
        <v>169389.23076923078</v>
      </c>
      <c r="Y94" s="6">
        <v>1</v>
      </c>
      <c r="Z94" s="5">
        <f>G94/26*Y94</f>
        <v>169389.23076923078</v>
      </c>
      <c r="AA94" s="6">
        <v>0</v>
      </c>
      <c r="AB94" s="5">
        <v>0</v>
      </c>
      <c r="AC94" s="4">
        <v>14</v>
      </c>
      <c r="AD94" s="5">
        <v>0</v>
      </c>
      <c r="AE94" s="5">
        <v>276923</v>
      </c>
      <c r="AF94" s="5">
        <v>0</v>
      </c>
      <c r="AG94" s="5"/>
      <c r="AH94" s="5">
        <v>31760</v>
      </c>
      <c r="AI94" s="5">
        <f>IF(((4404120/(208))*(H94*8+M94*8+Y94*8+O94*1.5))&gt;(L94+N94+P94+Z94),(4404120/(208))*(H94*8+Y94*8+M94*8+O94*1.5)-(L94+N94+P94+Z94),0)</f>
        <v>1359742.557692308</v>
      </c>
      <c r="AJ94" s="5">
        <v>0</v>
      </c>
      <c r="AK94" s="5">
        <f>ROUND(0+L94+N94+P94+R94+T94+V94+X94+Z94+AB94+SUM(AD94:AJ94),0)</f>
        <v>5506815</v>
      </c>
      <c r="AL94" s="5">
        <v>462433</v>
      </c>
      <c r="AM94" s="5"/>
      <c r="AN94" s="5">
        <v>44041</v>
      </c>
      <c r="AO94" s="5">
        <v>0</v>
      </c>
      <c r="AP94" s="5">
        <v>0</v>
      </c>
      <c r="AQ94" s="5">
        <f>ROUND(SUM(AL94:AP94),0)</f>
        <v>506474</v>
      </c>
      <c r="AR94" s="5">
        <v>0</v>
      </c>
      <c r="AS94" s="5">
        <f>AK94-AQ94-IF(AR94&gt;0,AR94,0)</f>
        <v>5000341</v>
      </c>
      <c r="AT94" s="5"/>
      <c r="AU94" s="5">
        <v>0</v>
      </c>
    </row>
    <row r="95" spans="1:47" ht="13.5" x14ac:dyDescent="0.25">
      <c r="A95" s="4">
        <v>89</v>
      </c>
      <c r="B95" s="4" t="s">
        <v>269</v>
      </c>
      <c r="C95" s="4" t="s">
        <v>270</v>
      </c>
      <c r="D95" s="4" t="s">
        <v>255</v>
      </c>
      <c r="E95" s="4" t="s">
        <v>84</v>
      </c>
      <c r="F95" s="72">
        <v>43159</v>
      </c>
      <c r="G95" s="5">
        <v>4404120</v>
      </c>
      <c r="H95" s="6">
        <v>24</v>
      </c>
      <c r="I95" s="4">
        <v>192</v>
      </c>
      <c r="J95" s="5">
        <v>5926162</v>
      </c>
      <c r="K95" s="5">
        <v>0</v>
      </c>
      <c r="L95" s="5">
        <f>SUM(J95:K95)</f>
        <v>5926162</v>
      </c>
      <c r="M95" s="4">
        <v>0</v>
      </c>
      <c r="N95" s="5">
        <v>0</v>
      </c>
      <c r="O95" s="6">
        <v>0</v>
      </c>
      <c r="P95" s="5">
        <v>0</v>
      </c>
      <c r="Q95" s="6">
        <v>0</v>
      </c>
      <c r="R95" s="5">
        <v>0</v>
      </c>
      <c r="S95" s="4">
        <v>0</v>
      </c>
      <c r="T95" s="5">
        <v>0</v>
      </c>
      <c r="U95" s="6">
        <v>0</v>
      </c>
      <c r="V95" s="5">
        <v>0</v>
      </c>
      <c r="W95" s="4">
        <v>1</v>
      </c>
      <c r="X95" s="5">
        <f>G95/26*W95</f>
        <v>169389.23076923078</v>
      </c>
      <c r="Y95" s="6">
        <v>1</v>
      </c>
      <c r="Z95" s="5">
        <f>G95/26*Y95</f>
        <v>169389.23076923078</v>
      </c>
      <c r="AA95" s="6">
        <v>0</v>
      </c>
      <c r="AB95" s="5">
        <v>0</v>
      </c>
      <c r="AC95" s="4">
        <v>14</v>
      </c>
      <c r="AD95" s="5">
        <v>300000</v>
      </c>
      <c r="AE95" s="5">
        <v>138462</v>
      </c>
      <c r="AF95" s="5">
        <v>192308</v>
      </c>
      <c r="AG95" s="5"/>
      <c r="AH95" s="5"/>
      <c r="AI95" s="5">
        <f>IF(((4404120/(208))*(H95*8+M95*8+Y95*8+O95*1.5))&gt;(L95+N95+P95+Z95),(4404120/(208))*(H95*8+Y95*8+M95*8+O95*1.5)-(L95+N95+P95+Z95),0)</f>
        <v>0</v>
      </c>
      <c r="AJ95" s="5">
        <v>0</v>
      </c>
      <c r="AK95" s="5">
        <f>ROUND(0+L95+N95+P95+R95+T95+V95+X95+Z95+AB95+SUM(AD95:AJ95),0)</f>
        <v>6895710</v>
      </c>
      <c r="AL95" s="5">
        <v>0</v>
      </c>
      <c r="AM95" s="5"/>
      <c r="AN95" s="5"/>
      <c r="AO95" s="5">
        <v>0</v>
      </c>
      <c r="AP95" s="5">
        <v>0</v>
      </c>
      <c r="AQ95" s="5">
        <f>ROUND(SUM(AL95:AP95),0)</f>
        <v>0</v>
      </c>
      <c r="AR95" s="5">
        <v>0</v>
      </c>
      <c r="AS95" s="5">
        <f>AK95-AQ95-IF(AR95&gt;0,AR95,0)</f>
        <v>6895710</v>
      </c>
      <c r="AT95" s="5"/>
      <c r="AU95" s="5">
        <v>0</v>
      </c>
    </row>
    <row r="96" spans="1:47" ht="13.5" x14ac:dyDescent="0.25">
      <c r="A96" s="4">
        <v>90</v>
      </c>
      <c r="B96" s="4" t="s">
        <v>271</v>
      </c>
      <c r="C96" s="4" t="s">
        <v>272</v>
      </c>
      <c r="D96" s="4" t="s">
        <v>255</v>
      </c>
      <c r="E96" s="4" t="s">
        <v>84</v>
      </c>
      <c r="F96" s="72">
        <v>39845</v>
      </c>
      <c r="G96" s="5">
        <v>4404120</v>
      </c>
      <c r="H96" s="6">
        <v>24</v>
      </c>
      <c r="I96" s="4">
        <v>192</v>
      </c>
      <c r="J96" s="5">
        <v>4001698</v>
      </c>
      <c r="K96" s="5">
        <v>0</v>
      </c>
      <c r="L96" s="5">
        <f>SUM(J96:K96)</f>
        <v>4001698</v>
      </c>
      <c r="M96" s="4">
        <v>0</v>
      </c>
      <c r="N96" s="5">
        <v>0</v>
      </c>
      <c r="O96" s="6">
        <v>25</v>
      </c>
      <c r="P96" s="5">
        <f>ROUND(L96/(IF(I96&gt;208,208,I96)+O96+Q96+S96+U96)*50%*O96,0)</f>
        <v>230513</v>
      </c>
      <c r="Q96" s="6">
        <v>0</v>
      </c>
      <c r="R96" s="5">
        <v>0</v>
      </c>
      <c r="S96" s="4">
        <v>0</v>
      </c>
      <c r="T96" s="5">
        <v>0</v>
      </c>
      <c r="U96" s="6">
        <v>0</v>
      </c>
      <c r="V96" s="5">
        <v>0</v>
      </c>
      <c r="W96" s="4">
        <v>1</v>
      </c>
      <c r="X96" s="5">
        <f>G96/26*W96</f>
        <v>169389.23076923078</v>
      </c>
      <c r="Y96" s="6">
        <v>1</v>
      </c>
      <c r="Z96" s="5">
        <f>G96/26*Y96</f>
        <v>169389.23076923078</v>
      </c>
      <c r="AA96" s="6">
        <v>0</v>
      </c>
      <c r="AB96" s="5">
        <v>0</v>
      </c>
      <c r="AC96" s="4">
        <v>14</v>
      </c>
      <c r="AD96" s="5">
        <v>0</v>
      </c>
      <c r="AE96" s="5">
        <v>276923</v>
      </c>
      <c r="AF96" s="5">
        <v>0</v>
      </c>
      <c r="AG96" s="5">
        <v>50000</v>
      </c>
      <c r="AH96" s="5">
        <v>31760</v>
      </c>
      <c r="AI96" s="5">
        <f>IF(((4404120/(208))*(H96*8+M96*8+Y96*8+O96*1.5))&gt;(L96+N96+P96+Z96),(4404120/(208))*(H96*8+Y96*8+M96*8+O96*1.5)-(L96+N96+P96+Z96),0)</f>
        <v>627142.55769230798</v>
      </c>
      <c r="AJ96" s="5">
        <v>0</v>
      </c>
      <c r="AK96" s="5">
        <f>ROUND(0+L96+N96+P96+R96+T96+V96+X96+Z96+AB96+SUM(AD96:AJ96),0)</f>
        <v>5556815</v>
      </c>
      <c r="AL96" s="5">
        <v>462433</v>
      </c>
      <c r="AM96" s="5"/>
      <c r="AN96" s="5">
        <v>44041</v>
      </c>
      <c r="AO96" s="5">
        <v>0</v>
      </c>
      <c r="AP96" s="5">
        <v>0</v>
      </c>
      <c r="AQ96" s="5">
        <f>ROUND(SUM(AL96:AP96),0)</f>
        <v>506474</v>
      </c>
      <c r="AR96" s="5">
        <v>0</v>
      </c>
      <c r="AS96" s="5">
        <f>AK96-AQ96-IF(AR96&gt;0,AR96,0)</f>
        <v>5050341</v>
      </c>
      <c r="AT96" s="5"/>
      <c r="AU96" s="5">
        <v>0</v>
      </c>
    </row>
    <row r="97" spans="1:47" ht="13.5" x14ac:dyDescent="0.25">
      <c r="A97" s="4">
        <v>91</v>
      </c>
      <c r="B97" s="4" t="s">
        <v>273</v>
      </c>
      <c r="C97" s="4" t="s">
        <v>274</v>
      </c>
      <c r="D97" s="4" t="s">
        <v>255</v>
      </c>
      <c r="E97" s="4" t="s">
        <v>84</v>
      </c>
      <c r="F97" s="72">
        <v>40553</v>
      </c>
      <c r="G97" s="5">
        <v>4404120</v>
      </c>
      <c r="H97" s="6">
        <v>24</v>
      </c>
      <c r="I97" s="4">
        <v>192</v>
      </c>
      <c r="J97" s="5">
        <v>3158457</v>
      </c>
      <c r="K97" s="5">
        <v>0</v>
      </c>
      <c r="L97" s="5">
        <f>SUM(J97:K97)</f>
        <v>3158457</v>
      </c>
      <c r="M97" s="4">
        <v>0</v>
      </c>
      <c r="N97" s="5">
        <v>0</v>
      </c>
      <c r="O97" s="6">
        <v>25</v>
      </c>
      <c r="P97" s="5">
        <f>ROUND(L97/(IF(I97&gt;208,208,I97)+O97+Q97+S97+U97)*50%*O97,0)</f>
        <v>181939</v>
      </c>
      <c r="Q97" s="6">
        <v>0</v>
      </c>
      <c r="R97" s="5">
        <v>0</v>
      </c>
      <c r="S97" s="4">
        <v>0</v>
      </c>
      <c r="T97" s="5">
        <v>0</v>
      </c>
      <c r="U97" s="6">
        <v>0</v>
      </c>
      <c r="V97" s="5">
        <v>0</v>
      </c>
      <c r="W97" s="4">
        <v>1</v>
      </c>
      <c r="X97" s="5">
        <f>G97/26*W97</f>
        <v>169389.23076923078</v>
      </c>
      <c r="Y97" s="6">
        <v>1</v>
      </c>
      <c r="Z97" s="5">
        <f>G97/26*Y97</f>
        <v>169389.23076923078</v>
      </c>
      <c r="AA97" s="6">
        <v>0</v>
      </c>
      <c r="AB97" s="5">
        <v>0</v>
      </c>
      <c r="AC97" s="4">
        <v>14</v>
      </c>
      <c r="AD97" s="5">
        <v>0</v>
      </c>
      <c r="AE97" s="5">
        <v>276923</v>
      </c>
      <c r="AF97" s="5">
        <v>0</v>
      </c>
      <c r="AG97" s="5"/>
      <c r="AH97" s="5">
        <v>31760</v>
      </c>
      <c r="AI97" s="5">
        <f>IF(((4404120/(208))*(H97*8+M97*8+Y97*8+O97*1.5))&gt;(L97+N97+P97+Z97),(4404120/(208))*(H97*8+Y97*8+M97*8+O97*1.5)-(L97+N97+P97+Z97),0)</f>
        <v>1518957.557692308</v>
      </c>
      <c r="AJ97" s="5">
        <v>0</v>
      </c>
      <c r="AK97" s="5">
        <f>ROUND(0+L97+N97+P97+R97+T97+V97+X97+Z97+AB97+SUM(AD97:AJ97),0)</f>
        <v>5506815</v>
      </c>
      <c r="AL97" s="5">
        <v>462433</v>
      </c>
      <c r="AM97" s="5"/>
      <c r="AN97" s="5">
        <v>44041</v>
      </c>
      <c r="AO97" s="5">
        <v>0</v>
      </c>
      <c r="AP97" s="5">
        <v>0</v>
      </c>
      <c r="AQ97" s="5">
        <f>ROUND(SUM(AL97:AP97),0)</f>
        <v>506474</v>
      </c>
      <c r="AR97" s="5">
        <v>0</v>
      </c>
      <c r="AS97" s="5">
        <f>AK97-AQ97-IF(AR97&gt;0,AR97,0)</f>
        <v>5000341</v>
      </c>
      <c r="AT97" s="5"/>
      <c r="AU97" s="5">
        <v>0</v>
      </c>
    </row>
    <row r="98" spans="1:47" ht="13.5" x14ac:dyDescent="0.25">
      <c r="A98" s="4">
        <v>92</v>
      </c>
      <c r="B98" s="4" t="s">
        <v>275</v>
      </c>
      <c r="C98" s="4" t="s">
        <v>276</v>
      </c>
      <c r="D98" s="4" t="s">
        <v>255</v>
      </c>
      <c r="E98" s="4" t="s">
        <v>84</v>
      </c>
      <c r="F98" s="72">
        <v>41407</v>
      </c>
      <c r="G98" s="5">
        <v>4404120</v>
      </c>
      <c r="H98" s="6">
        <v>24</v>
      </c>
      <c r="I98" s="4">
        <v>192</v>
      </c>
      <c r="J98" s="5">
        <v>2530221</v>
      </c>
      <c r="K98" s="5">
        <v>0</v>
      </c>
      <c r="L98" s="5">
        <f>SUM(J98:K98)</f>
        <v>2530221</v>
      </c>
      <c r="M98" s="4">
        <v>0</v>
      </c>
      <c r="N98" s="5">
        <v>0</v>
      </c>
      <c r="O98" s="6">
        <v>25</v>
      </c>
      <c r="P98" s="5">
        <f>ROUND(L98/(IF(I98&gt;208,208,I98)+O98+Q98+S98+U98)*50%*O98,0)</f>
        <v>145750</v>
      </c>
      <c r="Q98" s="6">
        <v>0</v>
      </c>
      <c r="R98" s="5">
        <v>0</v>
      </c>
      <c r="S98" s="4">
        <v>0</v>
      </c>
      <c r="T98" s="5">
        <v>0</v>
      </c>
      <c r="U98" s="6">
        <v>0</v>
      </c>
      <c r="V98" s="5">
        <v>0</v>
      </c>
      <c r="W98" s="4">
        <v>1</v>
      </c>
      <c r="X98" s="5">
        <f>G98/26*W98</f>
        <v>169389.23076923078</v>
      </c>
      <c r="Y98" s="6">
        <v>1</v>
      </c>
      <c r="Z98" s="5">
        <f>G98/26*Y98</f>
        <v>169389.23076923078</v>
      </c>
      <c r="AA98" s="6">
        <v>0</v>
      </c>
      <c r="AB98" s="5">
        <v>0</v>
      </c>
      <c r="AC98" s="4">
        <v>14</v>
      </c>
      <c r="AD98" s="5">
        <v>0</v>
      </c>
      <c r="AE98" s="5">
        <v>276923</v>
      </c>
      <c r="AF98" s="5">
        <v>0</v>
      </c>
      <c r="AG98" s="5"/>
      <c r="AH98" s="5">
        <v>31760</v>
      </c>
      <c r="AI98" s="5">
        <f>IF(((4404120/(208))*(H98*8+M98*8+Y98*8+O98*1.5))&gt;(L98+N98+P98+Z98),(4404120/(208))*(H98*8+Y98*8+M98*8+O98*1.5)-(L98+N98+P98+Z98),0)</f>
        <v>2183382.557692308</v>
      </c>
      <c r="AJ98" s="5">
        <v>0</v>
      </c>
      <c r="AK98" s="5">
        <f>ROUND(0+L98+N98+P98+R98+T98+V98+X98+Z98+AB98+SUM(AD98:AJ98),0)</f>
        <v>5506815</v>
      </c>
      <c r="AL98" s="5">
        <v>462433</v>
      </c>
      <c r="AM98" s="5"/>
      <c r="AN98" s="5">
        <v>44041</v>
      </c>
      <c r="AO98" s="5">
        <v>0</v>
      </c>
      <c r="AP98" s="5">
        <v>0</v>
      </c>
      <c r="AQ98" s="5">
        <f>ROUND(SUM(AL98:AP98),0)</f>
        <v>506474</v>
      </c>
      <c r="AR98" s="5">
        <v>0</v>
      </c>
      <c r="AS98" s="5">
        <f>AK98-AQ98-IF(AR98&gt;0,AR98,0)</f>
        <v>5000341</v>
      </c>
      <c r="AT98" s="5"/>
      <c r="AU98" s="5">
        <v>0</v>
      </c>
    </row>
    <row r="99" spans="1:47" ht="13.5" x14ac:dyDescent="0.25">
      <c r="A99" s="4">
        <v>93</v>
      </c>
      <c r="B99" s="4" t="s">
        <v>277</v>
      </c>
      <c r="C99" s="4" t="s">
        <v>278</v>
      </c>
      <c r="D99" s="4" t="s">
        <v>255</v>
      </c>
      <c r="E99" s="4" t="s">
        <v>84</v>
      </c>
      <c r="F99" s="72">
        <v>41428</v>
      </c>
      <c r="G99" s="5">
        <v>4404120</v>
      </c>
      <c r="H99" s="6">
        <v>6</v>
      </c>
      <c r="I99" s="4">
        <v>42</v>
      </c>
      <c r="J99" s="5">
        <v>249676</v>
      </c>
      <c r="K99" s="5">
        <v>0</v>
      </c>
      <c r="L99" s="5">
        <f>SUM(J99:K99)</f>
        <v>249676</v>
      </c>
      <c r="M99" s="4">
        <v>0</v>
      </c>
      <c r="N99" s="5">
        <v>0</v>
      </c>
      <c r="O99" s="6">
        <v>0</v>
      </c>
      <c r="P99" s="5">
        <v>0</v>
      </c>
      <c r="Q99" s="6">
        <v>0</v>
      </c>
      <c r="R99" s="5">
        <v>0</v>
      </c>
      <c r="S99" s="4">
        <v>0</v>
      </c>
      <c r="T99" s="5">
        <v>0</v>
      </c>
      <c r="U99" s="6">
        <v>0</v>
      </c>
      <c r="V99" s="5">
        <v>0</v>
      </c>
      <c r="W99" s="4">
        <v>1</v>
      </c>
      <c r="X99" s="5">
        <f>G99/26*W99</f>
        <v>169389.23076923078</v>
      </c>
      <c r="Y99" s="6">
        <v>0</v>
      </c>
      <c r="Z99" s="5">
        <v>0</v>
      </c>
      <c r="AA99" s="6">
        <v>6</v>
      </c>
      <c r="AB99" s="5">
        <f>G99/208*AA99</f>
        <v>127041.92307692309</v>
      </c>
      <c r="AC99" s="4"/>
      <c r="AD99" s="5">
        <v>0</v>
      </c>
      <c r="AE99" s="5">
        <v>69231</v>
      </c>
      <c r="AF99" s="5">
        <v>0</v>
      </c>
      <c r="AG99" s="5"/>
      <c r="AH99" s="5">
        <v>0</v>
      </c>
      <c r="AI99" s="5">
        <f>IF(((4404120/(208))*(H99*8+M99*8+Y99*8+O99*1.5))&gt;(L99+N99+P99+Z99),(4404120/(208))*(H99*8+Y99*8+M99*8+O99*1.5)-(L99+N99+P99+Z99),0)</f>
        <v>766659.38461538474</v>
      </c>
      <c r="AJ99" s="5">
        <v>0</v>
      </c>
      <c r="AK99" s="5">
        <f>ROUND(0+L99+N99+P99+R99+T99+V99+X99+Z99+AB99+SUM(AD99:AJ99),0)</f>
        <v>1381998</v>
      </c>
      <c r="AL99" s="5">
        <v>198185</v>
      </c>
      <c r="AM99" s="5"/>
      <c r="AN99" s="5">
        <v>44041</v>
      </c>
      <c r="AO99" s="5">
        <v>0</v>
      </c>
      <c r="AP99" s="5">
        <v>0</v>
      </c>
      <c r="AQ99" s="5">
        <f>ROUND(SUM(AL99:AP99),0)</f>
        <v>242226</v>
      </c>
      <c r="AR99" s="5">
        <v>0</v>
      </c>
      <c r="AS99" s="5">
        <f>AK99-AQ99-IF(AR99&gt;0,AR99,0)</f>
        <v>1139772</v>
      </c>
      <c r="AT99" s="5"/>
      <c r="AU99" s="5">
        <v>0</v>
      </c>
    </row>
    <row r="100" spans="1:47" ht="13.5" x14ac:dyDescent="0.25">
      <c r="A100" s="4">
        <v>94</v>
      </c>
      <c r="B100" s="4" t="s">
        <v>279</v>
      </c>
      <c r="C100" s="4" t="s">
        <v>280</v>
      </c>
      <c r="D100" s="4" t="s">
        <v>255</v>
      </c>
      <c r="E100" s="4" t="s">
        <v>84</v>
      </c>
      <c r="F100" s="72">
        <v>44013</v>
      </c>
      <c r="G100" s="5">
        <v>4404120</v>
      </c>
      <c r="H100" s="6">
        <v>24</v>
      </c>
      <c r="I100" s="4">
        <v>192</v>
      </c>
      <c r="J100" s="5">
        <v>6495669</v>
      </c>
      <c r="K100" s="5">
        <v>0</v>
      </c>
      <c r="L100" s="5">
        <f>SUM(J100:K100)</f>
        <v>6495669</v>
      </c>
      <c r="M100" s="4">
        <v>0</v>
      </c>
      <c r="N100" s="5">
        <v>0</v>
      </c>
      <c r="O100" s="6">
        <v>25</v>
      </c>
      <c r="P100" s="5">
        <f>ROUND(L100/(IF(I100&gt;208,208,I100)+O100+Q100+S100+U100)*50%*O100,0)</f>
        <v>374174</v>
      </c>
      <c r="Q100" s="6">
        <v>0</v>
      </c>
      <c r="R100" s="5">
        <v>0</v>
      </c>
      <c r="S100" s="4">
        <v>0</v>
      </c>
      <c r="T100" s="5">
        <v>0</v>
      </c>
      <c r="U100" s="6">
        <v>0</v>
      </c>
      <c r="V100" s="5">
        <v>0</v>
      </c>
      <c r="W100" s="4">
        <v>1</v>
      </c>
      <c r="X100" s="5">
        <f>G100/26*W100</f>
        <v>169389.23076923078</v>
      </c>
      <c r="Y100" s="6">
        <v>1</v>
      </c>
      <c r="Z100" s="5">
        <f>G100/26*Y100</f>
        <v>169389.23076923078</v>
      </c>
      <c r="AA100" s="6">
        <v>0</v>
      </c>
      <c r="AB100" s="5">
        <v>0</v>
      </c>
      <c r="AC100" s="4">
        <v>14</v>
      </c>
      <c r="AD100" s="5">
        <v>300000</v>
      </c>
      <c r="AE100" s="5">
        <v>0</v>
      </c>
      <c r="AF100" s="5">
        <v>192308</v>
      </c>
      <c r="AG100" s="5">
        <v>50000</v>
      </c>
      <c r="AH100" s="5">
        <v>31760</v>
      </c>
      <c r="AI100" s="5">
        <f>IF(((4404120/(208))*(H100*8+M100*8+Y100*8+O100*1.5))&gt;(L100+N100+P100+Z100),(4404120/(208))*(H100*8+Y100*8+M100*8+O100*1.5)-(L100+N100+P100+Z100),0)</f>
        <v>0</v>
      </c>
      <c r="AJ100" s="5">
        <v>0</v>
      </c>
      <c r="AK100" s="5">
        <f>ROUND(0+L100+N100+P100+R100+T100+V100+X100+Z100+AB100+SUM(AD100:AJ100),0)</f>
        <v>7782689</v>
      </c>
      <c r="AL100" s="5">
        <v>462433</v>
      </c>
      <c r="AM100" s="5"/>
      <c r="AN100" s="5">
        <v>44041</v>
      </c>
      <c r="AO100" s="5">
        <v>0</v>
      </c>
      <c r="AP100" s="5">
        <v>0</v>
      </c>
      <c r="AQ100" s="5">
        <f>ROUND(SUM(AL100:AP100),0)</f>
        <v>506474</v>
      </c>
      <c r="AR100" s="5">
        <v>0</v>
      </c>
      <c r="AS100" s="5">
        <f>AK100-AQ100-IF(AR100&gt;0,AR100,0)</f>
        <v>7276215</v>
      </c>
      <c r="AT100" s="5"/>
      <c r="AU100" s="5">
        <v>0</v>
      </c>
    </row>
    <row r="101" spans="1:47" ht="13.5" x14ac:dyDescent="0.25">
      <c r="A101" s="4">
        <v>95</v>
      </c>
      <c r="B101" s="4" t="s">
        <v>281</v>
      </c>
      <c r="C101" s="4" t="s">
        <v>282</v>
      </c>
      <c r="D101" s="4" t="s">
        <v>255</v>
      </c>
      <c r="E101" s="4" t="s">
        <v>84</v>
      </c>
      <c r="F101" s="72">
        <v>44174</v>
      </c>
      <c r="G101" s="5">
        <v>4404120</v>
      </c>
      <c r="H101" s="6">
        <v>23</v>
      </c>
      <c r="I101" s="4">
        <v>184</v>
      </c>
      <c r="J101" s="5">
        <v>1345090</v>
      </c>
      <c r="K101" s="5">
        <v>0</v>
      </c>
      <c r="L101" s="5">
        <f>SUM(J101:K101)</f>
        <v>1345090</v>
      </c>
      <c r="M101" s="4">
        <v>0</v>
      </c>
      <c r="N101" s="5">
        <v>0</v>
      </c>
      <c r="O101" s="6">
        <v>25</v>
      </c>
      <c r="P101" s="5">
        <f>ROUND(L101/(IF(I101&gt;208,208,I101)+O101+Q101+S101+U101)*50%*O101,0)</f>
        <v>80448</v>
      </c>
      <c r="Q101" s="6">
        <v>0</v>
      </c>
      <c r="R101" s="5">
        <v>0</v>
      </c>
      <c r="S101" s="4">
        <v>0</v>
      </c>
      <c r="T101" s="5">
        <v>0</v>
      </c>
      <c r="U101" s="6">
        <v>0</v>
      </c>
      <c r="V101" s="5">
        <v>0</v>
      </c>
      <c r="W101" s="4">
        <v>1</v>
      </c>
      <c r="X101" s="5">
        <f>G101/26*W101</f>
        <v>169389.23076923078</v>
      </c>
      <c r="Y101" s="6">
        <v>1</v>
      </c>
      <c r="Z101" s="5">
        <f>G101/26*Y101</f>
        <v>169389.23076923078</v>
      </c>
      <c r="AA101" s="6">
        <v>0</v>
      </c>
      <c r="AB101" s="5">
        <v>0</v>
      </c>
      <c r="AC101" s="4"/>
      <c r="AD101" s="5">
        <v>0</v>
      </c>
      <c r="AE101" s="5">
        <v>0</v>
      </c>
      <c r="AF101" s="5">
        <v>0</v>
      </c>
      <c r="AG101" s="5"/>
      <c r="AH101" s="5">
        <v>31760</v>
      </c>
      <c r="AI101" s="5">
        <f>IF(((4404120/(208))*(H101*8+M101*8+Y101*8+O101*1.5))&gt;(L101+N101+P101+Z101),(4404120/(208))*(H101*8+Y101*8+M101*8+O101*1.5)-(L101+N101+P101+Z101),0)</f>
        <v>3264426.326923077</v>
      </c>
      <c r="AJ101" s="5">
        <v>0</v>
      </c>
      <c r="AK101" s="5">
        <f>ROUND(0+L101+N101+P101+R101+T101+V101+X101+Z101+AB101+SUM(AD101:AJ101),0)</f>
        <v>5060503</v>
      </c>
      <c r="AL101" s="5">
        <v>462433</v>
      </c>
      <c r="AM101" s="5"/>
      <c r="AN101" s="5">
        <v>44041</v>
      </c>
      <c r="AO101" s="5">
        <v>0</v>
      </c>
      <c r="AP101" s="5">
        <v>0</v>
      </c>
      <c r="AQ101" s="5">
        <f>ROUND(SUM(AL101:AP101),0)</f>
        <v>506474</v>
      </c>
      <c r="AR101" s="5">
        <v>0</v>
      </c>
      <c r="AS101" s="5">
        <f>AK101-AQ101-IF(AR101&gt;0,AR101,0)</f>
        <v>4554029</v>
      </c>
      <c r="AT101" s="5"/>
      <c r="AU101" s="5">
        <v>0</v>
      </c>
    </row>
    <row r="102" spans="1:47" ht="13.5" x14ac:dyDescent="0.25">
      <c r="A102" s="4">
        <v>96</v>
      </c>
      <c r="B102" s="4" t="s">
        <v>283</v>
      </c>
      <c r="C102" s="4" t="s">
        <v>284</v>
      </c>
      <c r="D102" s="4" t="s">
        <v>255</v>
      </c>
      <c r="E102" s="4" t="s">
        <v>84</v>
      </c>
      <c r="F102" s="72">
        <v>44251</v>
      </c>
      <c r="G102" s="5">
        <v>4404120</v>
      </c>
      <c r="H102" s="6">
        <v>15</v>
      </c>
      <c r="I102" s="4">
        <v>120</v>
      </c>
      <c r="J102" s="5">
        <v>838198</v>
      </c>
      <c r="K102" s="5">
        <v>0</v>
      </c>
      <c r="L102" s="5">
        <f>SUM(J102:K102)</f>
        <v>838198</v>
      </c>
      <c r="M102" s="4">
        <v>0</v>
      </c>
      <c r="N102" s="5">
        <v>0</v>
      </c>
      <c r="O102" s="6">
        <v>17</v>
      </c>
      <c r="P102" s="5">
        <f>ROUND(L102/(IF(I102&gt;208,208,I102)+O102+Q102+S102+U102)*50%*O102,0)</f>
        <v>52005</v>
      </c>
      <c r="Q102" s="6">
        <v>0</v>
      </c>
      <c r="R102" s="5">
        <v>0</v>
      </c>
      <c r="S102" s="4">
        <v>0</v>
      </c>
      <c r="T102" s="5">
        <v>0</v>
      </c>
      <c r="U102" s="6">
        <v>0</v>
      </c>
      <c r="V102" s="5">
        <v>0</v>
      </c>
      <c r="W102" s="4">
        <v>0</v>
      </c>
      <c r="X102" s="5">
        <v>0</v>
      </c>
      <c r="Y102" s="6">
        <v>1</v>
      </c>
      <c r="Z102" s="5">
        <f>G102/26*Y102</f>
        <v>169389.23076923078</v>
      </c>
      <c r="AA102" s="6">
        <v>0</v>
      </c>
      <c r="AB102" s="5">
        <v>0</v>
      </c>
      <c r="AC102" s="4"/>
      <c r="AD102" s="5">
        <v>0</v>
      </c>
      <c r="AE102" s="5">
        <v>0</v>
      </c>
      <c r="AF102" s="5">
        <v>0</v>
      </c>
      <c r="AG102" s="5"/>
      <c r="AH102" s="5"/>
      <c r="AI102" s="5">
        <f>IF(((4404120/(208))*(H102*8+M102*8+Y102*8+O102*1.5))&gt;(L102+N102+P102+Z102),(4404120/(208))*(H102*8+Y102*8+M102*8+O102*1.5)-(L102+N102+P102+Z102),0)</f>
        <v>2190563.634615385</v>
      </c>
      <c r="AJ102" s="5">
        <v>0</v>
      </c>
      <c r="AK102" s="5">
        <f>ROUND(0+L102+N102+P102+R102+T102+V102+X102+Z102+AB102+SUM(AD102:AJ102),0)</f>
        <v>3250156</v>
      </c>
      <c r="AL102" s="5">
        <v>462433</v>
      </c>
      <c r="AM102" s="5"/>
      <c r="AN102" s="5">
        <v>44041</v>
      </c>
      <c r="AO102" s="5">
        <v>0</v>
      </c>
      <c r="AP102" s="5">
        <v>0</v>
      </c>
      <c r="AQ102" s="5">
        <f>ROUND(SUM(AL102:AP102),0)</f>
        <v>506474</v>
      </c>
      <c r="AR102" s="5">
        <f>AK102-AQ102</f>
        <v>2743682</v>
      </c>
      <c r="AS102" s="5">
        <v>0</v>
      </c>
      <c r="AT102" s="5"/>
      <c r="AU102" s="5">
        <v>0</v>
      </c>
    </row>
    <row r="103" spans="1:47" ht="13.5" x14ac:dyDescent="0.25">
      <c r="A103" s="4">
        <v>97</v>
      </c>
      <c r="B103" s="4" t="s">
        <v>285</v>
      </c>
      <c r="C103" s="4" t="s">
        <v>286</v>
      </c>
      <c r="D103" s="4" t="s">
        <v>287</v>
      </c>
      <c r="E103" s="4" t="s">
        <v>87</v>
      </c>
      <c r="F103" s="72">
        <v>35803</v>
      </c>
      <c r="G103" s="5">
        <v>4667549.9999771994</v>
      </c>
      <c r="H103" s="6">
        <v>24</v>
      </c>
      <c r="I103" s="4">
        <v>192</v>
      </c>
      <c r="J103" s="5">
        <v>2535008</v>
      </c>
      <c r="K103" s="5">
        <v>0</v>
      </c>
      <c r="L103" s="5">
        <f>SUM(J103:K103)</f>
        <v>2535008</v>
      </c>
      <c r="M103" s="4">
        <v>0</v>
      </c>
      <c r="N103" s="5">
        <v>0</v>
      </c>
      <c r="O103" s="6">
        <v>25</v>
      </c>
      <c r="P103" s="5">
        <f>ROUND(L103/(IF(I103&gt;208,208,I103)+O103+Q103+S103+U103)*50%*O103,0)</f>
        <v>146026</v>
      </c>
      <c r="Q103" s="6">
        <v>0</v>
      </c>
      <c r="R103" s="5">
        <v>0</v>
      </c>
      <c r="S103" s="4">
        <v>0</v>
      </c>
      <c r="T103" s="5">
        <v>0</v>
      </c>
      <c r="U103" s="6">
        <v>0</v>
      </c>
      <c r="V103" s="5">
        <v>0</v>
      </c>
      <c r="W103" s="4">
        <v>1</v>
      </c>
      <c r="X103" s="5">
        <f>G103/26*W103</f>
        <v>179521.15384527689</v>
      </c>
      <c r="Y103" s="6">
        <v>1</v>
      </c>
      <c r="Z103" s="5">
        <f>G103/26*Y103</f>
        <v>179521.15384527689</v>
      </c>
      <c r="AA103" s="6">
        <v>0</v>
      </c>
      <c r="AB103" s="5">
        <v>0</v>
      </c>
      <c r="AC103" s="4">
        <v>14</v>
      </c>
      <c r="AD103" s="5">
        <v>0</v>
      </c>
      <c r="AE103" s="5">
        <v>276923</v>
      </c>
      <c r="AF103" s="5">
        <v>0</v>
      </c>
      <c r="AG103" s="5"/>
      <c r="AH103" s="5">
        <v>33660</v>
      </c>
      <c r="AI103" s="5">
        <f>IF(((4404120/(208))*(H103*8+M103*8+Y103*8+O103*1.5))&gt;(L103+N103+P103+Z103),(4404120/(208))*(H103*8+Y103*8+M103*8+O103*1.5)-(L103+N103+P103+Z103),0)</f>
        <v>2168187.6346162623</v>
      </c>
      <c r="AJ103" s="5">
        <v>0</v>
      </c>
      <c r="AK103" s="5">
        <f>ROUND(0+L103+N103+P103+R103+T103+V103+X103+Z103+AB103+SUM(AD103:AJ103),0)</f>
        <v>5518847</v>
      </c>
      <c r="AL103" s="5">
        <v>490092</v>
      </c>
      <c r="AM103" s="5"/>
      <c r="AN103" s="5">
        <v>46675</v>
      </c>
      <c r="AO103" s="5">
        <v>0</v>
      </c>
      <c r="AP103" s="5">
        <v>0</v>
      </c>
      <c r="AQ103" s="5">
        <f>ROUND(SUM(AL103:AP103),0)</f>
        <v>536767</v>
      </c>
      <c r="AR103" s="5">
        <v>0</v>
      </c>
      <c r="AS103" s="5">
        <f>AK103-AQ103-IF(AR103&gt;0,AR103,0)</f>
        <v>4982080</v>
      </c>
      <c r="AT103" s="5"/>
      <c r="AU103" s="5">
        <v>0</v>
      </c>
    </row>
    <row r="104" spans="1:47" ht="13.5" x14ac:dyDescent="0.25">
      <c r="A104" s="4">
        <v>98</v>
      </c>
      <c r="B104" s="4" t="s">
        <v>288</v>
      </c>
      <c r="C104" s="4" t="s">
        <v>289</v>
      </c>
      <c r="D104" s="4" t="s">
        <v>287</v>
      </c>
      <c r="E104" s="4" t="s">
        <v>84</v>
      </c>
      <c r="F104" s="72">
        <v>37268</v>
      </c>
      <c r="G104" s="5">
        <v>4404120</v>
      </c>
      <c r="H104" s="6">
        <v>24</v>
      </c>
      <c r="I104" s="4">
        <v>192</v>
      </c>
      <c r="J104" s="5">
        <v>2944452</v>
      </c>
      <c r="K104" s="5">
        <v>0</v>
      </c>
      <c r="L104" s="5">
        <f>SUM(J104:K104)</f>
        <v>2944452</v>
      </c>
      <c r="M104" s="4">
        <v>0</v>
      </c>
      <c r="N104" s="5">
        <v>0</v>
      </c>
      <c r="O104" s="6">
        <v>22</v>
      </c>
      <c r="P104" s="5">
        <f>ROUND(L104/(IF(I104&gt;208,208,I104)+O104+Q104+S104+U104)*50%*O104,0)</f>
        <v>151350</v>
      </c>
      <c r="Q104" s="6">
        <v>0</v>
      </c>
      <c r="R104" s="5">
        <v>0</v>
      </c>
      <c r="S104" s="4">
        <v>0</v>
      </c>
      <c r="T104" s="5">
        <v>0</v>
      </c>
      <c r="U104" s="6">
        <v>0</v>
      </c>
      <c r="V104" s="5">
        <v>0</v>
      </c>
      <c r="W104" s="4">
        <v>1</v>
      </c>
      <c r="X104" s="5">
        <f>G104/26*W104</f>
        <v>169389.23076923078</v>
      </c>
      <c r="Y104" s="6">
        <v>1</v>
      </c>
      <c r="Z104" s="5">
        <f>G104/26*Y104</f>
        <v>169389.23076923078</v>
      </c>
      <c r="AA104" s="6">
        <v>0</v>
      </c>
      <c r="AB104" s="5">
        <v>0</v>
      </c>
      <c r="AC104" s="4">
        <v>14</v>
      </c>
      <c r="AD104" s="5">
        <v>0</v>
      </c>
      <c r="AE104" s="5">
        <v>276923</v>
      </c>
      <c r="AF104" s="5">
        <v>0</v>
      </c>
      <c r="AG104" s="5"/>
      <c r="AH104" s="5">
        <v>31760</v>
      </c>
      <c r="AI104" s="5">
        <f>IF(((4404120/(208))*(H104*8+M104*8+Y104*8+O104*1.5))&gt;(L104+N104+P104+Z104),(4404120/(208))*(H104*8+Y104*8+M104*8+O104*1.5)-(L104+N104+P104+Z104),0)</f>
        <v>1668270.115384616</v>
      </c>
      <c r="AJ104" s="5">
        <v>0</v>
      </c>
      <c r="AK104" s="5">
        <f>ROUND(0+L104+N104+P104+R104+T104+V104+X104+Z104+AB104+SUM(AD104:AJ104),0)</f>
        <v>5411534</v>
      </c>
      <c r="AL104" s="5">
        <v>462433</v>
      </c>
      <c r="AM104" s="5"/>
      <c r="AN104" s="5">
        <v>44041</v>
      </c>
      <c r="AO104" s="5">
        <v>0</v>
      </c>
      <c r="AP104" s="5">
        <v>0</v>
      </c>
      <c r="AQ104" s="5">
        <f>ROUND(SUM(AL104:AP104),0)</f>
        <v>506474</v>
      </c>
      <c r="AR104" s="5">
        <v>0</v>
      </c>
      <c r="AS104" s="5">
        <f>AK104-AQ104-IF(AR104&gt;0,AR104,0)</f>
        <v>4905060</v>
      </c>
      <c r="AT104" s="5"/>
      <c r="AU104" s="5">
        <v>0</v>
      </c>
    </row>
    <row r="105" spans="1:47" ht="13.5" x14ac:dyDescent="0.25">
      <c r="A105" s="4">
        <v>99</v>
      </c>
      <c r="B105" s="4" t="s">
        <v>290</v>
      </c>
      <c r="C105" s="4" t="s">
        <v>291</v>
      </c>
      <c r="D105" s="4" t="s">
        <v>287</v>
      </c>
      <c r="E105" s="4" t="s">
        <v>84</v>
      </c>
      <c r="F105" s="72">
        <v>39260</v>
      </c>
      <c r="G105" s="5">
        <v>4404120</v>
      </c>
      <c r="H105" s="6">
        <v>23</v>
      </c>
      <c r="I105" s="4">
        <v>184</v>
      </c>
      <c r="J105" s="5">
        <v>5978588</v>
      </c>
      <c r="K105" s="5">
        <v>0</v>
      </c>
      <c r="L105" s="5">
        <f>SUM(J105:K105)</f>
        <v>5978588</v>
      </c>
      <c r="M105" s="4">
        <v>1</v>
      </c>
      <c r="N105" s="5">
        <f>G105/26*M105</f>
        <v>169389.23076923078</v>
      </c>
      <c r="O105" s="6">
        <v>25</v>
      </c>
      <c r="P105" s="5">
        <f>ROUND(L105/(IF(I105&gt;208,208,I105)+O105+Q105+S105+U105)*50%*O105,0)</f>
        <v>357571</v>
      </c>
      <c r="Q105" s="6">
        <v>0</v>
      </c>
      <c r="R105" s="5">
        <v>0</v>
      </c>
      <c r="S105" s="4">
        <v>0</v>
      </c>
      <c r="T105" s="5">
        <v>0</v>
      </c>
      <c r="U105" s="6">
        <v>0</v>
      </c>
      <c r="V105" s="5">
        <v>0</v>
      </c>
      <c r="W105" s="4">
        <v>1</v>
      </c>
      <c r="X105" s="5">
        <f>G105/26*W105</f>
        <v>169389.23076923078</v>
      </c>
      <c r="Y105" s="6">
        <v>1</v>
      </c>
      <c r="Z105" s="5">
        <f>G105/26*Y105</f>
        <v>169389.23076923078</v>
      </c>
      <c r="AA105" s="6">
        <v>0</v>
      </c>
      <c r="AB105" s="5">
        <v>0</v>
      </c>
      <c r="AC105" s="4">
        <v>14</v>
      </c>
      <c r="AD105" s="5">
        <v>300000</v>
      </c>
      <c r="AE105" s="5">
        <v>265385</v>
      </c>
      <c r="AF105" s="5">
        <v>184615</v>
      </c>
      <c r="AG105" s="5">
        <v>50000</v>
      </c>
      <c r="AH105" s="5">
        <v>31760</v>
      </c>
      <c r="AI105" s="5">
        <f>IF(((4404120/(208))*(H105*8+M105*8+Y105*8+O105*1.5))&gt;(L105+N105+P105+Z105),(4404120/(208))*(H105*8+Y105*8+M105*8+O105*1.5)-(L105+N105+P105+Z105),0)</f>
        <v>0</v>
      </c>
      <c r="AJ105" s="5">
        <v>0</v>
      </c>
      <c r="AK105" s="5">
        <f>ROUND(0+L105+N105+P105+R105+T105+V105+X105+Z105+AB105+SUM(AD105:AJ105),0)</f>
        <v>7676087</v>
      </c>
      <c r="AL105" s="5">
        <v>462433</v>
      </c>
      <c r="AM105" s="5"/>
      <c r="AN105" s="5">
        <v>44041</v>
      </c>
      <c r="AO105" s="5">
        <v>0</v>
      </c>
      <c r="AP105" s="5">
        <v>0</v>
      </c>
      <c r="AQ105" s="5">
        <f>ROUND(SUM(AL105:AP105),0)</f>
        <v>506474</v>
      </c>
      <c r="AR105" s="5">
        <v>0</v>
      </c>
      <c r="AS105" s="5">
        <f>AK105-AQ105-IF(AR105&gt;0,AR105,0)</f>
        <v>7169613</v>
      </c>
      <c r="AT105" s="5"/>
      <c r="AU105" s="5">
        <v>0</v>
      </c>
    </row>
    <row r="106" spans="1:47" ht="13.5" x14ac:dyDescent="0.25">
      <c r="A106" s="4">
        <v>100</v>
      </c>
      <c r="B106" s="4" t="s">
        <v>292</v>
      </c>
      <c r="C106" s="4" t="s">
        <v>293</v>
      </c>
      <c r="D106" s="4" t="s">
        <v>287</v>
      </c>
      <c r="E106" s="4" t="s">
        <v>84</v>
      </c>
      <c r="F106" s="72">
        <v>40185</v>
      </c>
      <c r="G106" s="5">
        <v>4404120</v>
      </c>
      <c r="H106" s="6">
        <v>24</v>
      </c>
      <c r="I106" s="4">
        <v>192</v>
      </c>
      <c r="J106" s="5">
        <v>2925916</v>
      </c>
      <c r="K106" s="5">
        <v>0</v>
      </c>
      <c r="L106" s="5">
        <f>SUM(J106:K106)</f>
        <v>2925916</v>
      </c>
      <c r="M106" s="4">
        <v>0</v>
      </c>
      <c r="N106" s="5">
        <v>0</v>
      </c>
      <c r="O106" s="6">
        <v>25</v>
      </c>
      <c r="P106" s="5">
        <f>ROUND(L106/(IF(I106&gt;208,208,I106)+O106+Q106+S106+U106)*50%*O106,0)</f>
        <v>168544</v>
      </c>
      <c r="Q106" s="6">
        <v>0</v>
      </c>
      <c r="R106" s="5">
        <v>0</v>
      </c>
      <c r="S106" s="4">
        <v>0</v>
      </c>
      <c r="T106" s="5">
        <v>0</v>
      </c>
      <c r="U106" s="6">
        <v>0</v>
      </c>
      <c r="V106" s="5">
        <v>0</v>
      </c>
      <c r="W106" s="4">
        <v>1</v>
      </c>
      <c r="X106" s="5">
        <f>G106/26*W106</f>
        <v>169389.23076923078</v>
      </c>
      <c r="Y106" s="6">
        <v>1</v>
      </c>
      <c r="Z106" s="5">
        <f>G106/26*Y106</f>
        <v>169389.23076923078</v>
      </c>
      <c r="AA106" s="6">
        <v>0</v>
      </c>
      <c r="AB106" s="5">
        <v>0</v>
      </c>
      <c r="AC106" s="4">
        <v>14</v>
      </c>
      <c r="AD106" s="5">
        <v>0</v>
      </c>
      <c r="AE106" s="5">
        <v>276923</v>
      </c>
      <c r="AF106" s="5">
        <v>0</v>
      </c>
      <c r="AG106" s="5"/>
      <c r="AH106" s="5">
        <v>31760</v>
      </c>
      <c r="AI106" s="5">
        <f>IF(((4404120/(208))*(H106*8+M106*8+Y106*8+O106*1.5))&gt;(L106+N106+P106+Z106),(4404120/(208))*(H106*8+Y106*8+M106*8+O106*1.5)-(L106+N106+P106+Z106),0)</f>
        <v>1764893.557692308</v>
      </c>
      <c r="AJ106" s="5">
        <v>0</v>
      </c>
      <c r="AK106" s="5">
        <f>ROUND(0+L106+N106+P106+R106+T106+V106+X106+Z106+AB106+SUM(AD106:AJ106),0)</f>
        <v>5506815</v>
      </c>
      <c r="AL106" s="5">
        <v>462433</v>
      </c>
      <c r="AM106" s="5"/>
      <c r="AN106" s="5">
        <v>44041</v>
      </c>
      <c r="AO106" s="5">
        <v>0</v>
      </c>
      <c r="AP106" s="5">
        <v>0</v>
      </c>
      <c r="AQ106" s="5">
        <f>ROUND(SUM(AL106:AP106),0)</f>
        <v>506474</v>
      </c>
      <c r="AR106" s="5">
        <v>0</v>
      </c>
      <c r="AS106" s="5">
        <f>AK106-AQ106-IF(AR106&gt;0,AR106,0)</f>
        <v>5000341</v>
      </c>
      <c r="AT106" s="5"/>
      <c r="AU106" s="5">
        <v>0</v>
      </c>
    </row>
    <row r="107" spans="1:47" ht="13.5" x14ac:dyDescent="0.25">
      <c r="A107" s="4">
        <v>101</v>
      </c>
      <c r="B107" s="4" t="s">
        <v>294</v>
      </c>
      <c r="C107" s="4" t="s">
        <v>295</v>
      </c>
      <c r="D107" s="4" t="s">
        <v>287</v>
      </c>
      <c r="E107" s="4" t="s">
        <v>84</v>
      </c>
      <c r="F107" s="72">
        <v>40548</v>
      </c>
      <c r="G107" s="5">
        <v>4404120</v>
      </c>
      <c r="H107" s="6">
        <v>24</v>
      </c>
      <c r="I107" s="4">
        <v>192</v>
      </c>
      <c r="J107" s="5">
        <v>2765504</v>
      </c>
      <c r="K107" s="5">
        <v>0</v>
      </c>
      <c r="L107" s="5">
        <f>SUM(J107:K107)</f>
        <v>2765504</v>
      </c>
      <c r="M107" s="4">
        <v>0</v>
      </c>
      <c r="N107" s="5">
        <v>0</v>
      </c>
      <c r="O107" s="6">
        <v>25</v>
      </c>
      <c r="P107" s="5">
        <f>ROUND(L107/(IF(I107&gt;208,208,I107)+O107+Q107+S107+U107)*50%*O107,0)</f>
        <v>159303</v>
      </c>
      <c r="Q107" s="6">
        <v>0</v>
      </c>
      <c r="R107" s="5">
        <v>0</v>
      </c>
      <c r="S107" s="4">
        <v>0</v>
      </c>
      <c r="T107" s="5">
        <v>0</v>
      </c>
      <c r="U107" s="6">
        <v>0</v>
      </c>
      <c r="V107" s="5">
        <v>0</v>
      </c>
      <c r="W107" s="4">
        <v>1</v>
      </c>
      <c r="X107" s="5">
        <f>G107/26*W107</f>
        <v>169389.23076923078</v>
      </c>
      <c r="Y107" s="6">
        <v>1</v>
      </c>
      <c r="Z107" s="5">
        <f>G107/26*Y107</f>
        <v>169389.23076923078</v>
      </c>
      <c r="AA107" s="6">
        <v>0</v>
      </c>
      <c r="AB107" s="5">
        <v>0</v>
      </c>
      <c r="AC107" s="4">
        <v>14</v>
      </c>
      <c r="AD107" s="5">
        <v>0</v>
      </c>
      <c r="AE107" s="5">
        <v>276923</v>
      </c>
      <c r="AF107" s="5">
        <v>0</v>
      </c>
      <c r="AG107" s="5"/>
      <c r="AH107" s="5">
        <v>31760</v>
      </c>
      <c r="AI107" s="5">
        <f>IF(((4404120/(208))*(H107*8+M107*8+Y107*8+O107*1.5))&gt;(L107+N107+P107+Z107),(4404120/(208))*(H107*8+Y107*8+M107*8+O107*1.5)-(L107+N107+P107+Z107),0)</f>
        <v>1934546.557692308</v>
      </c>
      <c r="AJ107" s="5">
        <v>0</v>
      </c>
      <c r="AK107" s="5">
        <f>ROUND(0+L107+N107+P107+R107+T107+V107+X107+Z107+AB107+SUM(AD107:AJ107),0)</f>
        <v>5506815</v>
      </c>
      <c r="AL107" s="5">
        <v>462433</v>
      </c>
      <c r="AM107" s="5"/>
      <c r="AN107" s="5">
        <v>44041</v>
      </c>
      <c r="AO107" s="5">
        <v>0</v>
      </c>
      <c r="AP107" s="5">
        <v>0</v>
      </c>
      <c r="AQ107" s="5">
        <f>ROUND(SUM(AL107:AP107),0)</f>
        <v>506474</v>
      </c>
      <c r="AR107" s="5">
        <v>0</v>
      </c>
      <c r="AS107" s="5">
        <f>AK107-AQ107-IF(AR107&gt;0,AR107,0)</f>
        <v>5000341</v>
      </c>
      <c r="AT107" s="5"/>
      <c r="AU107" s="5">
        <v>0</v>
      </c>
    </row>
    <row r="108" spans="1:47" ht="13.5" x14ac:dyDescent="0.25">
      <c r="A108" s="4">
        <v>102</v>
      </c>
      <c r="B108" s="4" t="s">
        <v>296</v>
      </c>
      <c r="C108" s="4" t="s">
        <v>297</v>
      </c>
      <c r="D108" s="4" t="s">
        <v>287</v>
      </c>
      <c r="E108" s="4" t="s">
        <v>298</v>
      </c>
      <c r="F108" s="72">
        <v>40626</v>
      </c>
      <c r="G108" s="5">
        <v>4404120</v>
      </c>
      <c r="H108" s="6">
        <v>24</v>
      </c>
      <c r="I108" s="4">
        <v>192</v>
      </c>
      <c r="J108" s="5">
        <v>3308200</v>
      </c>
      <c r="K108" s="5">
        <v>0</v>
      </c>
      <c r="L108" s="5">
        <f>SUM(J108:K108)</f>
        <v>3308200</v>
      </c>
      <c r="M108" s="4">
        <v>0</v>
      </c>
      <c r="N108" s="5">
        <v>0</v>
      </c>
      <c r="O108" s="6">
        <v>25</v>
      </c>
      <c r="P108" s="5">
        <f>ROUND(L108/(IF(I108&gt;208,208,I108)+O108+Q108+S108+U108)*50%*O108,0)</f>
        <v>190565</v>
      </c>
      <c r="Q108" s="6">
        <v>0</v>
      </c>
      <c r="R108" s="5">
        <v>0</v>
      </c>
      <c r="S108" s="4">
        <v>0</v>
      </c>
      <c r="T108" s="5">
        <v>0</v>
      </c>
      <c r="U108" s="6">
        <v>0</v>
      </c>
      <c r="V108" s="5">
        <v>0</v>
      </c>
      <c r="W108" s="4">
        <v>1</v>
      </c>
      <c r="X108" s="5">
        <f>G108/26*W108</f>
        <v>169389.23076923078</v>
      </c>
      <c r="Y108" s="6">
        <v>1</v>
      </c>
      <c r="Z108" s="5">
        <f>G108/26*Y108</f>
        <v>169389.23076923078</v>
      </c>
      <c r="AA108" s="6">
        <v>0</v>
      </c>
      <c r="AB108" s="5">
        <v>0</v>
      </c>
      <c r="AC108" s="4">
        <v>14</v>
      </c>
      <c r="AD108" s="5">
        <v>0</v>
      </c>
      <c r="AE108" s="5">
        <v>276923</v>
      </c>
      <c r="AF108" s="5">
        <v>0</v>
      </c>
      <c r="AG108" s="5">
        <v>50000</v>
      </c>
      <c r="AH108" s="5">
        <v>31760</v>
      </c>
      <c r="AI108" s="5">
        <f>IF(((4404120/(208))*(H108*8+M108*8+Y108*8+O108*1.5))&gt;(L108+N108+P108+Z108),(4404120/(208))*(H108*8+Y108*8+M108*8+O108*1.5)-(L108+N108+P108+Z108),0)</f>
        <v>1360588.557692308</v>
      </c>
      <c r="AJ108" s="5">
        <v>0</v>
      </c>
      <c r="AK108" s="5">
        <f>ROUND(0+L108+N108+P108+R108+T108+V108+X108+Z108+AB108+SUM(AD108:AJ108),0)</f>
        <v>5556815</v>
      </c>
      <c r="AL108" s="5">
        <v>462433</v>
      </c>
      <c r="AM108" s="5"/>
      <c r="AN108" s="5">
        <v>44041</v>
      </c>
      <c r="AO108" s="5">
        <v>0</v>
      </c>
      <c r="AP108" s="5">
        <v>0</v>
      </c>
      <c r="AQ108" s="5">
        <f>ROUND(SUM(AL108:AP108),0)</f>
        <v>506474</v>
      </c>
      <c r="AR108" s="5">
        <v>0</v>
      </c>
      <c r="AS108" s="5">
        <f>AK108-AQ108-IF(AR108&gt;0,AR108,0)</f>
        <v>5050341</v>
      </c>
      <c r="AT108" s="5"/>
      <c r="AU108" s="5">
        <v>0</v>
      </c>
    </row>
    <row r="109" spans="1:47" ht="13.5" x14ac:dyDescent="0.25">
      <c r="A109" s="4">
        <v>103</v>
      </c>
      <c r="B109" s="4" t="s">
        <v>299</v>
      </c>
      <c r="C109" s="4" t="s">
        <v>300</v>
      </c>
      <c r="D109" s="4" t="s">
        <v>287</v>
      </c>
      <c r="E109" s="4" t="s">
        <v>84</v>
      </c>
      <c r="F109" s="72">
        <v>40813</v>
      </c>
      <c r="G109" s="5">
        <v>4404120</v>
      </c>
      <c r="H109" s="6">
        <v>24</v>
      </c>
      <c r="I109" s="4">
        <v>192</v>
      </c>
      <c r="J109" s="5">
        <v>3307752</v>
      </c>
      <c r="K109" s="5">
        <v>0</v>
      </c>
      <c r="L109" s="5">
        <f>SUM(J109:K109)</f>
        <v>3307752</v>
      </c>
      <c r="M109" s="4">
        <v>0</v>
      </c>
      <c r="N109" s="5">
        <v>0</v>
      </c>
      <c r="O109" s="6">
        <v>25</v>
      </c>
      <c r="P109" s="5">
        <f>ROUND(L109/(IF(I109&gt;208,208,I109)+O109+Q109+S109+U109)*50%*O109,0)</f>
        <v>190539</v>
      </c>
      <c r="Q109" s="6">
        <v>0</v>
      </c>
      <c r="R109" s="5">
        <v>0</v>
      </c>
      <c r="S109" s="4">
        <v>0</v>
      </c>
      <c r="T109" s="5">
        <v>0</v>
      </c>
      <c r="U109" s="6">
        <v>0</v>
      </c>
      <c r="V109" s="5">
        <v>0</v>
      </c>
      <c r="W109" s="4">
        <v>1</v>
      </c>
      <c r="X109" s="5">
        <f>G109/26*W109</f>
        <v>169389.23076923078</v>
      </c>
      <c r="Y109" s="6">
        <v>1</v>
      </c>
      <c r="Z109" s="5">
        <f>G109/26*Y109</f>
        <v>169389.23076923078</v>
      </c>
      <c r="AA109" s="6">
        <v>0</v>
      </c>
      <c r="AB109" s="5">
        <v>0</v>
      </c>
      <c r="AC109" s="4">
        <v>14</v>
      </c>
      <c r="AD109" s="5">
        <v>0</v>
      </c>
      <c r="AE109" s="5">
        <v>276923</v>
      </c>
      <c r="AF109" s="5">
        <v>0</v>
      </c>
      <c r="AG109" s="5"/>
      <c r="AH109" s="5">
        <v>31760</v>
      </c>
      <c r="AI109" s="5">
        <f>IF(((4404120/(208))*(H109*8+M109*8+Y109*8+O109*1.5))&gt;(L109+N109+P109+Z109),(4404120/(208))*(H109*8+Y109*8+M109*8+O109*1.5)-(L109+N109+P109+Z109),0)</f>
        <v>1361062.557692308</v>
      </c>
      <c r="AJ109" s="5">
        <v>0</v>
      </c>
      <c r="AK109" s="5">
        <f>ROUND(0+L109+N109+P109+R109+T109+V109+X109+Z109+AB109+SUM(AD109:AJ109),0)</f>
        <v>5506815</v>
      </c>
      <c r="AL109" s="5">
        <v>462433</v>
      </c>
      <c r="AM109" s="5"/>
      <c r="AN109" s="5">
        <v>44041</v>
      </c>
      <c r="AO109" s="5">
        <v>0</v>
      </c>
      <c r="AP109" s="5">
        <v>0</v>
      </c>
      <c r="AQ109" s="5">
        <f>ROUND(SUM(AL109:AP109),0)</f>
        <v>506474</v>
      </c>
      <c r="AR109" s="5">
        <v>0</v>
      </c>
      <c r="AS109" s="5">
        <f>AK109-AQ109-IF(AR109&gt;0,AR109,0)</f>
        <v>5000341</v>
      </c>
      <c r="AT109" s="5"/>
      <c r="AU109" s="5">
        <v>0</v>
      </c>
    </row>
    <row r="110" spans="1:47" ht="13.5" x14ac:dyDescent="0.25">
      <c r="A110" s="4">
        <v>104</v>
      </c>
      <c r="B110" s="4" t="s">
        <v>301</v>
      </c>
      <c r="C110" s="4" t="s">
        <v>302</v>
      </c>
      <c r="D110" s="4" t="s">
        <v>287</v>
      </c>
      <c r="E110" s="4" t="s">
        <v>84</v>
      </c>
      <c r="F110" s="72">
        <v>41156</v>
      </c>
      <c r="G110" s="5">
        <v>4404120</v>
      </c>
      <c r="H110" s="6">
        <v>23.5</v>
      </c>
      <c r="I110" s="4">
        <v>188</v>
      </c>
      <c r="J110" s="5">
        <v>3876096</v>
      </c>
      <c r="K110" s="5">
        <v>0</v>
      </c>
      <c r="L110" s="5">
        <f>SUM(J110:K110)</f>
        <v>3876096</v>
      </c>
      <c r="M110" s="4">
        <v>0.5</v>
      </c>
      <c r="N110" s="5">
        <f>G110/26*M110</f>
        <v>84694.61538461539</v>
      </c>
      <c r="O110" s="6">
        <v>25</v>
      </c>
      <c r="P110" s="5">
        <f>ROUND(L110/(IF(I110&gt;208,208,I110)+O110+Q110+S110+U110)*50%*O110,0)</f>
        <v>227470</v>
      </c>
      <c r="Q110" s="6">
        <v>0</v>
      </c>
      <c r="R110" s="5">
        <v>0</v>
      </c>
      <c r="S110" s="4">
        <v>0</v>
      </c>
      <c r="T110" s="5">
        <v>0</v>
      </c>
      <c r="U110" s="6">
        <v>0</v>
      </c>
      <c r="V110" s="5">
        <v>0</v>
      </c>
      <c r="W110" s="4">
        <v>1</v>
      </c>
      <c r="X110" s="5">
        <f>G110/26*W110</f>
        <v>169389.23076923078</v>
      </c>
      <c r="Y110" s="6">
        <v>1</v>
      </c>
      <c r="Z110" s="5">
        <f>G110/26*Y110</f>
        <v>169389.23076923078</v>
      </c>
      <c r="AA110" s="6">
        <v>0</v>
      </c>
      <c r="AB110" s="5">
        <v>0</v>
      </c>
      <c r="AC110" s="4">
        <v>14</v>
      </c>
      <c r="AD110" s="5">
        <v>0</v>
      </c>
      <c r="AE110" s="5">
        <v>271154</v>
      </c>
      <c r="AF110" s="5">
        <v>0</v>
      </c>
      <c r="AG110" s="5">
        <v>50000</v>
      </c>
      <c r="AH110" s="5">
        <v>31760</v>
      </c>
      <c r="AI110" s="5">
        <f>IF(((4404120/(208))*(H110*8+M110*8+Y110*8+O110*1.5))&gt;(L110+N110+P110+Z110),(4404120/(208))*(H110*8+Y110*8+M110*8+O110*1.5)-(L110+N110+P110+Z110),0)</f>
        <v>671092.94230769295</v>
      </c>
      <c r="AJ110" s="5">
        <v>0</v>
      </c>
      <c r="AK110" s="5">
        <f>ROUND(0+L110+N110+P110+R110+T110+V110+X110+Z110+AB110+SUM(AD110:AJ110),0)</f>
        <v>5551046</v>
      </c>
      <c r="AL110" s="5">
        <v>462433</v>
      </c>
      <c r="AM110" s="5"/>
      <c r="AN110" s="5">
        <v>44041</v>
      </c>
      <c r="AO110" s="5">
        <v>0</v>
      </c>
      <c r="AP110" s="5">
        <v>0</v>
      </c>
      <c r="AQ110" s="5">
        <f>ROUND(SUM(AL110:AP110),0)</f>
        <v>506474</v>
      </c>
      <c r="AR110" s="5">
        <v>0</v>
      </c>
      <c r="AS110" s="5">
        <f>AK110-AQ110-IF(AR110&gt;0,AR110,0)</f>
        <v>5044572</v>
      </c>
      <c r="AT110" s="5"/>
      <c r="AU110" s="5">
        <v>0</v>
      </c>
    </row>
    <row r="111" spans="1:47" ht="13.5" x14ac:dyDescent="0.25">
      <c r="A111" s="4">
        <v>105</v>
      </c>
      <c r="B111" s="4" t="s">
        <v>303</v>
      </c>
      <c r="C111" s="4" t="s">
        <v>304</v>
      </c>
      <c r="D111" s="4" t="s">
        <v>287</v>
      </c>
      <c r="E111" s="4" t="s">
        <v>84</v>
      </c>
      <c r="F111" s="72">
        <v>41200</v>
      </c>
      <c r="G111" s="5">
        <v>4404120</v>
      </c>
      <c r="H111" s="6">
        <v>24</v>
      </c>
      <c r="I111" s="4">
        <v>192</v>
      </c>
      <c r="J111" s="5">
        <v>3441172</v>
      </c>
      <c r="K111" s="5">
        <v>0</v>
      </c>
      <c r="L111" s="5">
        <f>SUM(J111:K111)</f>
        <v>3441172</v>
      </c>
      <c r="M111" s="4">
        <v>0</v>
      </c>
      <c r="N111" s="5">
        <v>0</v>
      </c>
      <c r="O111" s="6">
        <v>25</v>
      </c>
      <c r="P111" s="5">
        <f>ROUND(L111/(IF(I111&gt;208,208,I111)+O111+Q111+S111+U111)*50%*O111,0)</f>
        <v>198224</v>
      </c>
      <c r="Q111" s="6">
        <v>0</v>
      </c>
      <c r="R111" s="5">
        <v>0</v>
      </c>
      <c r="S111" s="4">
        <v>0</v>
      </c>
      <c r="T111" s="5">
        <v>0</v>
      </c>
      <c r="U111" s="6">
        <v>0</v>
      </c>
      <c r="V111" s="5">
        <v>0</v>
      </c>
      <c r="W111" s="4">
        <v>1</v>
      </c>
      <c r="X111" s="5">
        <f>G111/26*W111</f>
        <v>169389.23076923078</v>
      </c>
      <c r="Y111" s="6">
        <v>1</v>
      </c>
      <c r="Z111" s="5">
        <f>G111/26*Y111</f>
        <v>169389.23076923078</v>
      </c>
      <c r="AA111" s="6">
        <v>0</v>
      </c>
      <c r="AB111" s="5">
        <v>0</v>
      </c>
      <c r="AC111" s="4">
        <v>14</v>
      </c>
      <c r="AD111" s="5">
        <v>0</v>
      </c>
      <c r="AE111" s="5">
        <v>276923</v>
      </c>
      <c r="AF111" s="5">
        <v>0</v>
      </c>
      <c r="AG111" s="5">
        <v>50000</v>
      </c>
      <c r="AH111" s="5">
        <v>31760</v>
      </c>
      <c r="AI111" s="5">
        <f>IF(((4404120/(208))*(H111*8+M111*8+Y111*8+O111*1.5))&gt;(L111+N111+P111+Z111),(4404120/(208))*(H111*8+Y111*8+M111*8+O111*1.5)-(L111+N111+P111+Z111),0)</f>
        <v>1219957.557692308</v>
      </c>
      <c r="AJ111" s="5">
        <v>0</v>
      </c>
      <c r="AK111" s="5">
        <f>ROUND(0+L111+N111+P111+R111+T111+V111+X111+Z111+AB111+SUM(AD111:AJ111),0)</f>
        <v>5556815</v>
      </c>
      <c r="AL111" s="5">
        <v>462433</v>
      </c>
      <c r="AM111" s="5"/>
      <c r="AN111" s="5">
        <v>44041</v>
      </c>
      <c r="AO111" s="5">
        <v>0</v>
      </c>
      <c r="AP111" s="5">
        <v>0</v>
      </c>
      <c r="AQ111" s="5">
        <f>ROUND(SUM(AL111:AP111),0)</f>
        <v>506474</v>
      </c>
      <c r="AR111" s="5">
        <v>0</v>
      </c>
      <c r="AS111" s="5">
        <f>AK111-AQ111-IF(AR111&gt;0,AR111,0)</f>
        <v>5050341</v>
      </c>
      <c r="AT111" s="5"/>
      <c r="AU111" s="5">
        <v>0</v>
      </c>
    </row>
    <row r="112" spans="1:47" ht="13.5" x14ac:dyDescent="0.25">
      <c r="A112" s="4">
        <v>106</v>
      </c>
      <c r="B112" s="4" t="s">
        <v>305</v>
      </c>
      <c r="C112" s="4" t="s">
        <v>306</v>
      </c>
      <c r="D112" s="4" t="s">
        <v>287</v>
      </c>
      <c r="E112" s="4" t="s">
        <v>84</v>
      </c>
      <c r="F112" s="72">
        <v>41244</v>
      </c>
      <c r="G112" s="5">
        <v>4404120</v>
      </c>
      <c r="H112" s="6">
        <v>24</v>
      </c>
      <c r="I112" s="4">
        <v>192</v>
      </c>
      <c r="J112" s="5">
        <v>3957072</v>
      </c>
      <c r="K112" s="5">
        <v>0</v>
      </c>
      <c r="L112" s="5">
        <f>SUM(J112:K112)</f>
        <v>3957072</v>
      </c>
      <c r="M112" s="4">
        <v>0</v>
      </c>
      <c r="N112" s="5">
        <v>0</v>
      </c>
      <c r="O112" s="6">
        <v>25</v>
      </c>
      <c r="P112" s="5">
        <f>ROUND(L112/(IF(I112&gt;208,208,I112)+O112+Q112+S112+U112)*50%*O112,0)</f>
        <v>227942</v>
      </c>
      <c r="Q112" s="6">
        <v>0</v>
      </c>
      <c r="R112" s="5">
        <v>0</v>
      </c>
      <c r="S112" s="4">
        <v>0</v>
      </c>
      <c r="T112" s="5">
        <v>0</v>
      </c>
      <c r="U112" s="6">
        <v>0</v>
      </c>
      <c r="V112" s="5">
        <v>0</v>
      </c>
      <c r="W112" s="4">
        <v>1</v>
      </c>
      <c r="X112" s="5">
        <f>G112/26*W112</f>
        <v>169389.23076923078</v>
      </c>
      <c r="Y112" s="6">
        <v>1</v>
      </c>
      <c r="Z112" s="5">
        <f>G112/26*Y112</f>
        <v>169389.23076923078</v>
      </c>
      <c r="AA112" s="6">
        <v>0</v>
      </c>
      <c r="AB112" s="5">
        <v>0</v>
      </c>
      <c r="AC112" s="4">
        <v>14</v>
      </c>
      <c r="AD112" s="5">
        <v>0</v>
      </c>
      <c r="AE112" s="5">
        <v>276923</v>
      </c>
      <c r="AF112" s="5">
        <v>0</v>
      </c>
      <c r="AG112" s="5"/>
      <c r="AH112" s="5">
        <v>31760</v>
      </c>
      <c r="AI112" s="5">
        <f>IF(((4404120/(208))*(H112*8+M112*8+Y112*8+O112*1.5))&gt;(L112+N112+P112+Z112),(4404120/(208))*(H112*8+Y112*8+M112*8+O112*1.5)-(L112+N112+P112+Z112),0)</f>
        <v>674339.55769230798</v>
      </c>
      <c r="AJ112" s="5">
        <v>0</v>
      </c>
      <c r="AK112" s="5">
        <f>ROUND(0+L112+N112+P112+R112+T112+V112+X112+Z112+AB112+SUM(AD112:AJ112),0)</f>
        <v>5506815</v>
      </c>
      <c r="AL112" s="5">
        <v>462433</v>
      </c>
      <c r="AM112" s="5"/>
      <c r="AN112" s="5">
        <v>44041</v>
      </c>
      <c r="AO112" s="5">
        <v>0</v>
      </c>
      <c r="AP112" s="5">
        <v>0</v>
      </c>
      <c r="AQ112" s="5">
        <f>ROUND(SUM(AL112:AP112),0)</f>
        <v>506474</v>
      </c>
      <c r="AR112" s="5">
        <v>0</v>
      </c>
      <c r="AS112" s="5">
        <f>AK112-AQ112-IF(AR112&gt;0,AR112,0)</f>
        <v>5000341</v>
      </c>
      <c r="AT112" s="5"/>
      <c r="AU112" s="5">
        <v>0</v>
      </c>
    </row>
    <row r="113" spans="1:47" ht="13.5" x14ac:dyDescent="0.25">
      <c r="A113" s="4">
        <v>107</v>
      </c>
      <c r="B113" s="4" t="s">
        <v>307</v>
      </c>
      <c r="C113" s="4" t="s">
        <v>308</v>
      </c>
      <c r="D113" s="4" t="s">
        <v>287</v>
      </c>
      <c r="E113" s="4" t="s">
        <v>84</v>
      </c>
      <c r="F113" s="72">
        <v>41344</v>
      </c>
      <c r="G113" s="5">
        <v>4404120</v>
      </c>
      <c r="H113" s="6">
        <v>23</v>
      </c>
      <c r="I113" s="4">
        <v>161</v>
      </c>
      <c r="J113" s="5">
        <v>2347352</v>
      </c>
      <c r="K113" s="5">
        <v>0</v>
      </c>
      <c r="L113" s="5">
        <f>SUM(J113:K113)</f>
        <v>2347352</v>
      </c>
      <c r="M113" s="4">
        <v>0</v>
      </c>
      <c r="N113" s="5">
        <v>0</v>
      </c>
      <c r="O113" s="6">
        <v>0</v>
      </c>
      <c r="P113" s="5">
        <v>0</v>
      </c>
      <c r="Q113" s="6">
        <v>0</v>
      </c>
      <c r="R113" s="5">
        <v>0</v>
      </c>
      <c r="S113" s="4">
        <v>0</v>
      </c>
      <c r="T113" s="5">
        <v>0</v>
      </c>
      <c r="U113" s="6">
        <v>0</v>
      </c>
      <c r="V113" s="5">
        <v>0</v>
      </c>
      <c r="W113" s="4">
        <v>1</v>
      </c>
      <c r="X113" s="5">
        <f>G113/26*W113</f>
        <v>169389.23076923078</v>
      </c>
      <c r="Y113" s="6">
        <v>1</v>
      </c>
      <c r="Z113" s="5">
        <f>G113/26*Y113</f>
        <v>169389.23076923078</v>
      </c>
      <c r="AA113" s="6">
        <v>23</v>
      </c>
      <c r="AB113" s="5">
        <f>G113/208*AA113</f>
        <v>486994.0384615385</v>
      </c>
      <c r="AC113" s="4">
        <v>7</v>
      </c>
      <c r="AD113" s="5">
        <v>0</v>
      </c>
      <c r="AE113" s="5">
        <v>265385</v>
      </c>
      <c r="AF113" s="5">
        <v>0</v>
      </c>
      <c r="AG113" s="5"/>
      <c r="AH113" s="5">
        <v>31760</v>
      </c>
      <c r="AI113" s="5">
        <f>IF(((4404120/(208))*(H113*8+M113*8+Y113*8+O113*1.5))&gt;(L113+N113+P113+Z113),(4404120/(208))*(H113*8+Y113*8+M113*8+O113*1.5)-(L113+N113+P113+Z113),0)</f>
        <v>1548600.307692308</v>
      </c>
      <c r="AJ113" s="5">
        <v>0</v>
      </c>
      <c r="AK113" s="5">
        <f>ROUND(0+L113+N113+P113+R113+T113+V113+X113+Z113+AB113+SUM(AD113:AJ113),0)</f>
        <v>5018870</v>
      </c>
      <c r="AL113" s="5">
        <v>462433</v>
      </c>
      <c r="AM113" s="5"/>
      <c r="AN113" s="5">
        <v>44041</v>
      </c>
      <c r="AO113" s="5">
        <v>0</v>
      </c>
      <c r="AP113" s="5">
        <v>0</v>
      </c>
      <c r="AQ113" s="5">
        <f>ROUND(SUM(AL113:AP113),0)</f>
        <v>506474</v>
      </c>
      <c r="AR113" s="5">
        <v>0</v>
      </c>
      <c r="AS113" s="5">
        <f>AK113-AQ113-IF(AR113&gt;0,AR113,0)</f>
        <v>4512396</v>
      </c>
      <c r="AT113" s="5"/>
      <c r="AU113" s="5">
        <v>0</v>
      </c>
    </row>
    <row r="114" spans="1:47" ht="13.5" x14ac:dyDescent="0.25">
      <c r="A114" s="4">
        <v>108</v>
      </c>
      <c r="B114" s="4" t="s">
        <v>309</v>
      </c>
      <c r="C114" s="4" t="s">
        <v>310</v>
      </c>
      <c r="D114" s="4" t="s">
        <v>287</v>
      </c>
      <c r="E114" s="4" t="s">
        <v>84</v>
      </c>
      <c r="F114" s="72">
        <v>41428</v>
      </c>
      <c r="G114" s="5">
        <v>4404120</v>
      </c>
      <c r="H114" s="6">
        <v>23</v>
      </c>
      <c r="I114" s="4">
        <v>161</v>
      </c>
      <c r="J114" s="5">
        <v>1908928</v>
      </c>
      <c r="K114" s="5">
        <v>0</v>
      </c>
      <c r="L114" s="5">
        <f>SUM(J114:K114)</f>
        <v>1908928</v>
      </c>
      <c r="M114" s="4">
        <v>1</v>
      </c>
      <c r="N114" s="5">
        <f>G114/26*M114</f>
        <v>169389.23076923078</v>
      </c>
      <c r="O114" s="6">
        <v>0</v>
      </c>
      <c r="P114" s="5">
        <v>0</v>
      </c>
      <c r="Q114" s="6">
        <v>0</v>
      </c>
      <c r="R114" s="5">
        <v>0</v>
      </c>
      <c r="S114" s="4">
        <v>0</v>
      </c>
      <c r="T114" s="5">
        <v>0</v>
      </c>
      <c r="U114" s="6">
        <v>0</v>
      </c>
      <c r="V114" s="5">
        <v>0</v>
      </c>
      <c r="W114" s="4">
        <v>1</v>
      </c>
      <c r="X114" s="5">
        <f>G114/26*W114</f>
        <v>169389.23076923078</v>
      </c>
      <c r="Y114" s="6">
        <v>1</v>
      </c>
      <c r="Z114" s="5">
        <f>G114/26*Y114</f>
        <v>169389.23076923078</v>
      </c>
      <c r="AA114" s="6">
        <v>23</v>
      </c>
      <c r="AB114" s="5">
        <f>G114/208*AA114</f>
        <v>486994.0384615385</v>
      </c>
      <c r="AC114" s="4">
        <v>14</v>
      </c>
      <c r="AD114" s="5">
        <v>0</v>
      </c>
      <c r="AE114" s="5">
        <v>265385</v>
      </c>
      <c r="AF114" s="5">
        <v>0</v>
      </c>
      <c r="AG114" s="5"/>
      <c r="AH114" s="5">
        <v>31760</v>
      </c>
      <c r="AI114" s="5">
        <f>IF(((4404120/(208))*(H114*8+M114*8+Y114*8+O114*1.5))&gt;(L114+N114+P114+Z114),(4404120/(208))*(H114*8+Y114*8+M114*8+O114*1.5)-(L114+N114+P114+Z114),0)</f>
        <v>1987024.3076923084</v>
      </c>
      <c r="AJ114" s="5">
        <v>0</v>
      </c>
      <c r="AK114" s="5">
        <f>ROUND(0+L114+N114+P114+R114+T114+V114+X114+Z114+AB114+SUM(AD114:AJ114),0)</f>
        <v>5188259</v>
      </c>
      <c r="AL114" s="5">
        <v>462433</v>
      </c>
      <c r="AM114" s="5"/>
      <c r="AN114" s="5">
        <v>44041</v>
      </c>
      <c r="AO114" s="5">
        <v>0</v>
      </c>
      <c r="AP114" s="5">
        <v>0</v>
      </c>
      <c r="AQ114" s="5">
        <f>ROUND(SUM(AL114:AP114),0)</f>
        <v>506474</v>
      </c>
      <c r="AR114" s="5">
        <v>0</v>
      </c>
      <c r="AS114" s="5">
        <f>AK114-AQ114-IF(AR114&gt;0,AR114,0)</f>
        <v>4681785</v>
      </c>
      <c r="AT114" s="5"/>
      <c r="AU114" s="5">
        <v>0</v>
      </c>
    </row>
    <row r="115" spans="1:47" ht="13.5" x14ac:dyDescent="0.25">
      <c r="A115" s="4">
        <v>109</v>
      </c>
      <c r="B115" s="4" t="s">
        <v>311</v>
      </c>
      <c r="C115" s="4" t="s">
        <v>312</v>
      </c>
      <c r="D115" s="4" t="s">
        <v>287</v>
      </c>
      <c r="E115" s="4" t="s">
        <v>84</v>
      </c>
      <c r="F115" s="72">
        <v>41477</v>
      </c>
      <c r="G115" s="5">
        <v>4404120</v>
      </c>
      <c r="H115" s="6">
        <v>24</v>
      </c>
      <c r="I115" s="4">
        <v>168</v>
      </c>
      <c r="J115" s="5">
        <v>3067624</v>
      </c>
      <c r="K115" s="5">
        <v>0</v>
      </c>
      <c r="L115" s="5">
        <f>SUM(J115:K115)</f>
        <v>3067624</v>
      </c>
      <c r="M115" s="4">
        <v>0</v>
      </c>
      <c r="N115" s="5">
        <v>0</v>
      </c>
      <c r="O115" s="6">
        <v>0</v>
      </c>
      <c r="P115" s="5">
        <v>0</v>
      </c>
      <c r="Q115" s="6">
        <v>0</v>
      </c>
      <c r="R115" s="5">
        <v>0</v>
      </c>
      <c r="S115" s="4">
        <v>0</v>
      </c>
      <c r="T115" s="5">
        <v>0</v>
      </c>
      <c r="U115" s="6">
        <v>0</v>
      </c>
      <c r="V115" s="5">
        <v>0</v>
      </c>
      <c r="W115" s="4">
        <v>1</v>
      </c>
      <c r="X115" s="5">
        <f>G115/26*W115</f>
        <v>169389.23076923078</v>
      </c>
      <c r="Y115" s="6">
        <v>1</v>
      </c>
      <c r="Z115" s="5">
        <f>G115/26*Y115</f>
        <v>169389.23076923078</v>
      </c>
      <c r="AA115" s="6">
        <v>24</v>
      </c>
      <c r="AB115" s="5">
        <f>G115/208*AA115</f>
        <v>508167.69230769237</v>
      </c>
      <c r="AC115" s="4">
        <v>14</v>
      </c>
      <c r="AD115" s="5">
        <v>0</v>
      </c>
      <c r="AE115" s="5">
        <v>276923</v>
      </c>
      <c r="AF115" s="5">
        <v>0</v>
      </c>
      <c r="AG115" s="5">
        <v>50000</v>
      </c>
      <c r="AH115" s="5">
        <v>31760</v>
      </c>
      <c r="AI115" s="5">
        <f>IF(((4404120/(208))*(H115*8+M115*8+Y115*8+O115*1.5))&gt;(L115+N115+P115+Z115),(4404120/(208))*(H115*8+Y115*8+M115*8+O115*1.5)-(L115+N115+P115+Z115),0)</f>
        <v>997717.53846153896</v>
      </c>
      <c r="AJ115" s="5">
        <v>0</v>
      </c>
      <c r="AK115" s="5">
        <f>ROUND(0+L115+N115+P115+R115+T115+V115+X115+Z115+AB115+SUM(AD115:AJ115),0)</f>
        <v>5270971</v>
      </c>
      <c r="AL115" s="5">
        <v>462433</v>
      </c>
      <c r="AM115" s="5"/>
      <c r="AN115" s="5">
        <v>44041</v>
      </c>
      <c r="AO115" s="5">
        <v>0</v>
      </c>
      <c r="AP115" s="5">
        <v>0</v>
      </c>
      <c r="AQ115" s="5">
        <f>ROUND(SUM(AL115:AP115),0)</f>
        <v>506474</v>
      </c>
      <c r="AR115" s="5">
        <v>0</v>
      </c>
      <c r="AS115" s="5">
        <f>AK115-AQ115-IF(AR115&gt;0,AR115,0)</f>
        <v>4764497</v>
      </c>
      <c r="AT115" s="5"/>
      <c r="AU115" s="5">
        <v>0</v>
      </c>
    </row>
    <row r="116" spans="1:47" ht="13.5" x14ac:dyDescent="0.25">
      <c r="A116" s="4">
        <v>110</v>
      </c>
      <c r="B116" s="4" t="s">
        <v>313</v>
      </c>
      <c r="C116" s="4" t="s">
        <v>314</v>
      </c>
      <c r="D116" s="4" t="s">
        <v>287</v>
      </c>
      <c r="E116" s="4" t="s">
        <v>84</v>
      </c>
      <c r="F116" s="72">
        <v>41480</v>
      </c>
      <c r="G116" s="5">
        <v>4404120</v>
      </c>
      <c r="H116" s="6">
        <v>24</v>
      </c>
      <c r="I116" s="4">
        <v>192</v>
      </c>
      <c r="J116" s="5">
        <v>3082576</v>
      </c>
      <c r="K116" s="5">
        <v>0</v>
      </c>
      <c r="L116" s="5">
        <f>SUM(J116:K116)</f>
        <v>3082576</v>
      </c>
      <c r="M116" s="4">
        <v>0</v>
      </c>
      <c r="N116" s="5">
        <v>0</v>
      </c>
      <c r="O116" s="6">
        <v>25</v>
      </c>
      <c r="P116" s="5">
        <f>ROUND(L116/(IF(I116&gt;208,208,I116)+O116+Q116+S116+U116)*50%*O116,0)</f>
        <v>177568</v>
      </c>
      <c r="Q116" s="6">
        <v>0</v>
      </c>
      <c r="R116" s="5">
        <v>0</v>
      </c>
      <c r="S116" s="4">
        <v>0</v>
      </c>
      <c r="T116" s="5">
        <v>0</v>
      </c>
      <c r="U116" s="6">
        <v>0</v>
      </c>
      <c r="V116" s="5">
        <v>0</v>
      </c>
      <c r="W116" s="4">
        <v>1</v>
      </c>
      <c r="X116" s="5">
        <f>G116/26*W116</f>
        <v>169389.23076923078</v>
      </c>
      <c r="Y116" s="6">
        <v>1</v>
      </c>
      <c r="Z116" s="5">
        <f>G116/26*Y116</f>
        <v>169389.23076923078</v>
      </c>
      <c r="AA116" s="6">
        <v>0</v>
      </c>
      <c r="AB116" s="5">
        <v>0</v>
      </c>
      <c r="AC116" s="4">
        <v>14</v>
      </c>
      <c r="AD116" s="5">
        <v>0</v>
      </c>
      <c r="AE116" s="5">
        <v>276923</v>
      </c>
      <c r="AF116" s="5">
        <v>0</v>
      </c>
      <c r="AG116" s="5"/>
      <c r="AH116" s="5">
        <v>31760</v>
      </c>
      <c r="AI116" s="5">
        <f>IF(((4404120/(208))*(H116*8+M116*8+Y116*8+O116*1.5))&gt;(L116+N116+P116+Z116),(4404120/(208))*(H116*8+Y116*8+M116*8+O116*1.5)-(L116+N116+P116+Z116),0)</f>
        <v>1599209.557692308</v>
      </c>
      <c r="AJ116" s="5">
        <v>0</v>
      </c>
      <c r="AK116" s="5">
        <f>ROUND(0+L116+N116+P116+R116+T116+V116+X116+Z116+AB116+SUM(AD116:AJ116),0)</f>
        <v>5506815</v>
      </c>
      <c r="AL116" s="5">
        <v>462433</v>
      </c>
      <c r="AM116" s="5"/>
      <c r="AN116" s="5">
        <v>44041</v>
      </c>
      <c r="AO116" s="5">
        <v>0</v>
      </c>
      <c r="AP116" s="5">
        <v>0</v>
      </c>
      <c r="AQ116" s="5">
        <f>ROUND(SUM(AL116:AP116),0)</f>
        <v>506474</v>
      </c>
      <c r="AR116" s="5">
        <f>AK116-AQ116</f>
        <v>5000341</v>
      </c>
      <c r="AS116" s="5">
        <v>0</v>
      </c>
      <c r="AT116" s="5"/>
      <c r="AU116" s="5">
        <v>0</v>
      </c>
    </row>
    <row r="117" spans="1:47" ht="13.5" x14ac:dyDescent="0.25">
      <c r="A117" s="4">
        <v>111</v>
      </c>
      <c r="B117" s="4" t="s">
        <v>315</v>
      </c>
      <c r="C117" s="4" t="s">
        <v>316</v>
      </c>
      <c r="D117" s="4" t="s">
        <v>287</v>
      </c>
      <c r="E117" s="4" t="s">
        <v>84</v>
      </c>
      <c r="F117" s="72">
        <v>42011</v>
      </c>
      <c r="G117" s="5">
        <v>4404120</v>
      </c>
      <c r="H117" s="6">
        <v>24</v>
      </c>
      <c r="I117" s="4">
        <v>192</v>
      </c>
      <c r="J117" s="5">
        <v>3826732</v>
      </c>
      <c r="K117" s="5">
        <v>0</v>
      </c>
      <c r="L117" s="5">
        <f>SUM(J117:K117)</f>
        <v>3826732</v>
      </c>
      <c r="M117" s="4">
        <v>0</v>
      </c>
      <c r="N117" s="5">
        <v>0</v>
      </c>
      <c r="O117" s="6">
        <v>25</v>
      </c>
      <c r="P117" s="5">
        <f>ROUND(L117/(IF(I117&gt;208,208,I117)+O117+Q117+S117+U117)*50%*O117,0)</f>
        <v>220434</v>
      </c>
      <c r="Q117" s="6">
        <v>0</v>
      </c>
      <c r="R117" s="5">
        <v>0</v>
      </c>
      <c r="S117" s="4">
        <v>0</v>
      </c>
      <c r="T117" s="5">
        <v>0</v>
      </c>
      <c r="U117" s="6">
        <v>0</v>
      </c>
      <c r="V117" s="5">
        <v>0</v>
      </c>
      <c r="W117" s="4">
        <v>1</v>
      </c>
      <c r="X117" s="5">
        <f>G117/26*W117</f>
        <v>169389.23076923078</v>
      </c>
      <c r="Y117" s="6">
        <v>1</v>
      </c>
      <c r="Z117" s="5">
        <f>G117/26*Y117</f>
        <v>169389.23076923078</v>
      </c>
      <c r="AA117" s="6">
        <v>0</v>
      </c>
      <c r="AB117" s="5">
        <v>0</v>
      </c>
      <c r="AC117" s="4">
        <v>14</v>
      </c>
      <c r="AD117" s="5">
        <v>0</v>
      </c>
      <c r="AE117" s="5">
        <v>276923</v>
      </c>
      <c r="AF117" s="5">
        <v>0</v>
      </c>
      <c r="AG117" s="5"/>
      <c r="AH117" s="5">
        <v>31760</v>
      </c>
      <c r="AI117" s="5">
        <f>IF(((4404120/(208))*(H117*8+M117*8+Y117*8+O117*1.5))&gt;(L117+N117+P117+Z117),(4404120/(208))*(H117*8+Y117*8+M117*8+O117*1.5)-(L117+N117+P117+Z117),0)</f>
        <v>812187.55769230798</v>
      </c>
      <c r="AJ117" s="5">
        <v>0</v>
      </c>
      <c r="AK117" s="5">
        <f>ROUND(0+L117+N117+P117+R117+T117+V117+X117+Z117+AB117+SUM(AD117:AJ117),0)</f>
        <v>5506815</v>
      </c>
      <c r="AL117" s="5">
        <v>462433</v>
      </c>
      <c r="AM117" s="5"/>
      <c r="AN117" s="5">
        <v>44041</v>
      </c>
      <c r="AO117" s="5">
        <v>0</v>
      </c>
      <c r="AP117" s="5">
        <v>0</v>
      </c>
      <c r="AQ117" s="5">
        <f>ROUND(SUM(AL117:AP117),0)</f>
        <v>506474</v>
      </c>
      <c r="AR117" s="5">
        <v>0</v>
      </c>
      <c r="AS117" s="5">
        <f>AK117-AQ117-IF(AR117&gt;0,AR117,0)</f>
        <v>5000341</v>
      </c>
      <c r="AT117" s="5"/>
      <c r="AU117" s="5">
        <v>0</v>
      </c>
    </row>
    <row r="118" spans="1:47" ht="13.5" x14ac:dyDescent="0.25">
      <c r="A118" s="4">
        <v>112</v>
      </c>
      <c r="B118" s="4" t="s">
        <v>317</v>
      </c>
      <c r="C118" s="4" t="s">
        <v>318</v>
      </c>
      <c r="D118" s="4" t="s">
        <v>287</v>
      </c>
      <c r="E118" s="4" t="s">
        <v>84</v>
      </c>
      <c r="F118" s="72">
        <v>42949</v>
      </c>
      <c r="G118" s="5">
        <v>4404120</v>
      </c>
      <c r="H118" s="6">
        <v>24</v>
      </c>
      <c r="I118" s="4">
        <v>192</v>
      </c>
      <c r="J118" s="5">
        <v>3459764</v>
      </c>
      <c r="K118" s="5">
        <v>0</v>
      </c>
      <c r="L118" s="5">
        <f>SUM(J118:K118)</f>
        <v>3459764</v>
      </c>
      <c r="M118" s="4">
        <v>0</v>
      </c>
      <c r="N118" s="5">
        <v>0</v>
      </c>
      <c r="O118" s="6">
        <v>25</v>
      </c>
      <c r="P118" s="5">
        <f>ROUND(L118/(IF(I118&gt;208,208,I118)+O118+Q118+S118+U118)*50%*O118,0)</f>
        <v>199295</v>
      </c>
      <c r="Q118" s="6">
        <v>0</v>
      </c>
      <c r="R118" s="5">
        <v>0</v>
      </c>
      <c r="S118" s="4">
        <v>0</v>
      </c>
      <c r="T118" s="5">
        <v>0</v>
      </c>
      <c r="U118" s="6">
        <v>0</v>
      </c>
      <c r="V118" s="5">
        <v>0</v>
      </c>
      <c r="W118" s="4">
        <v>1</v>
      </c>
      <c r="X118" s="5">
        <f>G118/26*W118</f>
        <v>169389.23076923078</v>
      </c>
      <c r="Y118" s="6">
        <v>1</v>
      </c>
      <c r="Z118" s="5">
        <f>G118/26*Y118</f>
        <v>169389.23076923078</v>
      </c>
      <c r="AA118" s="6">
        <v>0</v>
      </c>
      <c r="AB118" s="5">
        <v>0</v>
      </c>
      <c r="AC118" s="4">
        <v>14</v>
      </c>
      <c r="AD118" s="5">
        <v>0</v>
      </c>
      <c r="AE118" s="5">
        <v>138462</v>
      </c>
      <c r="AF118" s="5">
        <v>0</v>
      </c>
      <c r="AG118" s="5"/>
      <c r="AH118" s="5">
        <v>31760</v>
      </c>
      <c r="AI118" s="5">
        <f>IF(((4404120/(208))*(H118*8+M118*8+Y118*8+O118*1.5))&gt;(L118+N118+P118+Z118),(4404120/(208))*(H118*8+Y118*8+M118*8+O118*1.5)-(L118+N118+P118+Z118),0)</f>
        <v>1200294.557692308</v>
      </c>
      <c r="AJ118" s="5">
        <v>0</v>
      </c>
      <c r="AK118" s="5">
        <f>ROUND(0+L118+N118+P118+R118+T118+V118+X118+Z118+AB118+SUM(AD118:AJ118),0)</f>
        <v>5368354</v>
      </c>
      <c r="AL118" s="5">
        <v>462433</v>
      </c>
      <c r="AM118" s="5"/>
      <c r="AN118" s="5">
        <v>44041</v>
      </c>
      <c r="AO118" s="5">
        <v>0</v>
      </c>
      <c r="AP118" s="5">
        <v>0</v>
      </c>
      <c r="AQ118" s="5">
        <f>ROUND(SUM(AL118:AP118),0)</f>
        <v>506474</v>
      </c>
      <c r="AR118" s="5">
        <v>0</v>
      </c>
      <c r="AS118" s="5">
        <f>AK118-AQ118-IF(AR118&gt;0,AR118,0)</f>
        <v>4861880</v>
      </c>
      <c r="AT118" s="5"/>
      <c r="AU118" s="5">
        <v>0</v>
      </c>
    </row>
    <row r="119" spans="1:47" ht="13.5" x14ac:dyDescent="0.25">
      <c r="A119" s="4">
        <v>113</v>
      </c>
      <c r="B119" s="4" t="s">
        <v>319</v>
      </c>
      <c r="C119" s="4" t="s">
        <v>320</v>
      </c>
      <c r="D119" s="4" t="s">
        <v>287</v>
      </c>
      <c r="E119" s="4" t="s">
        <v>84</v>
      </c>
      <c r="F119" s="72">
        <v>43245</v>
      </c>
      <c r="G119" s="5">
        <v>4404120</v>
      </c>
      <c r="H119" s="6">
        <v>24</v>
      </c>
      <c r="I119" s="4">
        <v>192</v>
      </c>
      <c r="J119" s="5">
        <v>2676576</v>
      </c>
      <c r="K119" s="5">
        <v>0</v>
      </c>
      <c r="L119" s="5">
        <f>SUM(J119:K119)</f>
        <v>2676576</v>
      </c>
      <c r="M119" s="4">
        <v>0</v>
      </c>
      <c r="N119" s="5">
        <v>0</v>
      </c>
      <c r="O119" s="6">
        <v>25</v>
      </c>
      <c r="P119" s="5">
        <f>ROUND(L119/(IF(I119&gt;208,208,I119)+O119+Q119+S119+U119)*50%*O119,0)</f>
        <v>154181</v>
      </c>
      <c r="Q119" s="6">
        <v>0</v>
      </c>
      <c r="R119" s="5">
        <v>0</v>
      </c>
      <c r="S119" s="4">
        <v>0</v>
      </c>
      <c r="T119" s="5">
        <v>0</v>
      </c>
      <c r="U119" s="6">
        <v>0</v>
      </c>
      <c r="V119" s="5">
        <v>0</v>
      </c>
      <c r="W119" s="4">
        <v>1</v>
      </c>
      <c r="X119" s="5">
        <f>G119/26*W119</f>
        <v>169389.23076923078</v>
      </c>
      <c r="Y119" s="6">
        <v>1</v>
      </c>
      <c r="Z119" s="5">
        <f>G119/26*Y119</f>
        <v>169389.23076923078</v>
      </c>
      <c r="AA119" s="6">
        <v>0</v>
      </c>
      <c r="AB119" s="5">
        <v>0</v>
      </c>
      <c r="AC119" s="4">
        <v>14</v>
      </c>
      <c r="AD119" s="5">
        <v>0</v>
      </c>
      <c r="AE119" s="5">
        <v>138462</v>
      </c>
      <c r="AF119" s="5">
        <v>0</v>
      </c>
      <c r="AG119" s="5"/>
      <c r="AH119" s="5">
        <v>31760</v>
      </c>
      <c r="AI119" s="5">
        <f>IF(((4404120/(208))*(H119*8+M119*8+Y119*8+O119*1.5))&gt;(L119+N119+P119+Z119),(4404120/(208))*(H119*8+Y119*8+M119*8+O119*1.5)-(L119+N119+P119+Z119),0)</f>
        <v>2028596.557692308</v>
      </c>
      <c r="AJ119" s="5">
        <v>0</v>
      </c>
      <c r="AK119" s="5">
        <f>ROUND(0+L119+N119+P119+R119+T119+V119+X119+Z119+AB119+SUM(AD119:AJ119),0)</f>
        <v>5368354</v>
      </c>
      <c r="AL119" s="5">
        <v>462433</v>
      </c>
      <c r="AM119" s="5"/>
      <c r="AN119" s="5">
        <v>44041</v>
      </c>
      <c r="AO119" s="5">
        <v>0</v>
      </c>
      <c r="AP119" s="5">
        <v>0</v>
      </c>
      <c r="AQ119" s="5">
        <f>ROUND(SUM(AL119:AP119),0)</f>
        <v>506474</v>
      </c>
      <c r="AR119" s="5">
        <v>0</v>
      </c>
      <c r="AS119" s="5">
        <f>AK119-AQ119-IF(AR119&gt;0,AR119,0)</f>
        <v>4861880</v>
      </c>
      <c r="AT119" s="5"/>
      <c r="AU119" s="5">
        <v>0</v>
      </c>
    </row>
    <row r="120" spans="1:47" ht="13.5" x14ac:dyDescent="0.25">
      <c r="A120" s="4">
        <v>114</v>
      </c>
      <c r="B120" s="4" t="s">
        <v>321</v>
      </c>
      <c r="C120" s="4" t="s">
        <v>322</v>
      </c>
      <c r="D120" s="4" t="s">
        <v>287</v>
      </c>
      <c r="E120" s="4" t="s">
        <v>87</v>
      </c>
      <c r="F120" s="72">
        <v>43263</v>
      </c>
      <c r="G120" s="5">
        <v>4404120</v>
      </c>
      <c r="H120" s="6">
        <v>24</v>
      </c>
      <c r="I120" s="4">
        <v>192</v>
      </c>
      <c r="J120" s="5">
        <v>2232398</v>
      </c>
      <c r="K120" s="5">
        <v>0</v>
      </c>
      <c r="L120" s="5">
        <f>SUM(J120:K120)</f>
        <v>2232398</v>
      </c>
      <c r="M120" s="4">
        <v>0</v>
      </c>
      <c r="N120" s="5">
        <v>0</v>
      </c>
      <c r="O120" s="6">
        <v>25</v>
      </c>
      <c r="P120" s="5">
        <f>ROUND(L120/(IF(I120&gt;208,208,I120)+O120+Q120+S120+U120)*50%*O120,0)</f>
        <v>128594</v>
      </c>
      <c r="Q120" s="6">
        <v>0</v>
      </c>
      <c r="R120" s="5">
        <v>0</v>
      </c>
      <c r="S120" s="4">
        <v>0</v>
      </c>
      <c r="T120" s="5">
        <v>0</v>
      </c>
      <c r="U120" s="6">
        <v>0</v>
      </c>
      <c r="V120" s="5">
        <v>0</v>
      </c>
      <c r="W120" s="4">
        <v>1</v>
      </c>
      <c r="X120" s="5">
        <f>G120/26*W120</f>
        <v>169389.23076923078</v>
      </c>
      <c r="Y120" s="6">
        <v>1</v>
      </c>
      <c r="Z120" s="5">
        <f>G120/26*Y120</f>
        <v>169389.23076923078</v>
      </c>
      <c r="AA120" s="6">
        <v>0</v>
      </c>
      <c r="AB120" s="5">
        <v>0</v>
      </c>
      <c r="AC120" s="4">
        <v>14</v>
      </c>
      <c r="AD120" s="5">
        <v>0</v>
      </c>
      <c r="AE120" s="5">
        <v>92308</v>
      </c>
      <c r="AF120" s="5">
        <v>0</v>
      </c>
      <c r="AG120" s="5"/>
      <c r="AH120" s="5"/>
      <c r="AI120" s="5">
        <f>IF(((4404120/(208))*(H120*8+M120*8+Y120*8+O120*1.5))&gt;(L120+N120+P120+Z120),(4404120/(208))*(H120*8+Y120*8+M120*8+O120*1.5)-(L120+N120+P120+Z120),0)</f>
        <v>2498361.557692308</v>
      </c>
      <c r="AJ120" s="5">
        <v>0</v>
      </c>
      <c r="AK120" s="5">
        <f>ROUND(0+L120+N120+P120+R120+T120+V120+X120+Z120+AB120+SUM(AD120:AJ120),0)</f>
        <v>5290440</v>
      </c>
      <c r="AL120" s="5">
        <v>462433</v>
      </c>
      <c r="AM120" s="5"/>
      <c r="AN120" s="5">
        <v>44041</v>
      </c>
      <c r="AO120" s="5">
        <v>0</v>
      </c>
      <c r="AP120" s="5">
        <v>0</v>
      </c>
      <c r="AQ120" s="5">
        <f>ROUND(SUM(AL120:AP120),0)</f>
        <v>506474</v>
      </c>
      <c r="AR120" s="5">
        <f>AK120-AQ120</f>
        <v>4783966</v>
      </c>
      <c r="AS120" s="5">
        <v>0</v>
      </c>
      <c r="AT120" s="5"/>
      <c r="AU120" s="5">
        <v>0</v>
      </c>
    </row>
    <row r="121" spans="1:47" ht="13.5" x14ac:dyDescent="0.25">
      <c r="A121" s="4">
        <v>115</v>
      </c>
      <c r="B121" s="4" t="s">
        <v>323</v>
      </c>
      <c r="C121" s="4" t="s">
        <v>324</v>
      </c>
      <c r="D121" s="4" t="s">
        <v>325</v>
      </c>
      <c r="E121" s="4" t="s">
        <v>87</v>
      </c>
      <c r="F121" s="72">
        <v>42486</v>
      </c>
      <c r="G121" s="5">
        <v>4404120</v>
      </c>
      <c r="H121" s="6">
        <v>20</v>
      </c>
      <c r="I121" s="4">
        <v>160</v>
      </c>
      <c r="J121" s="5">
        <v>2429511</v>
      </c>
      <c r="K121" s="5">
        <v>0</v>
      </c>
      <c r="L121" s="5">
        <f>SUM(J121:K121)</f>
        <v>2429511</v>
      </c>
      <c r="M121" s="4">
        <v>0</v>
      </c>
      <c r="N121" s="5">
        <v>0</v>
      </c>
      <c r="O121" s="6">
        <v>25</v>
      </c>
      <c r="P121" s="5">
        <f>ROUND(L121/(IF(I121&gt;208,208,I121)+O121+Q121+S121+U121)*50%*O121,0)</f>
        <v>164156</v>
      </c>
      <c r="Q121" s="6">
        <v>0</v>
      </c>
      <c r="R121" s="5">
        <v>0</v>
      </c>
      <c r="S121" s="4">
        <v>0</v>
      </c>
      <c r="T121" s="5">
        <v>0</v>
      </c>
      <c r="U121" s="6">
        <v>0</v>
      </c>
      <c r="V121" s="5">
        <v>0</v>
      </c>
      <c r="W121" s="4">
        <v>1</v>
      </c>
      <c r="X121" s="5">
        <f>G121/26*W121</f>
        <v>169389.23076923078</v>
      </c>
      <c r="Y121" s="6">
        <v>1</v>
      </c>
      <c r="Z121" s="5">
        <f>G121/26*Y121</f>
        <v>169389.23076923078</v>
      </c>
      <c r="AA121" s="6">
        <v>0</v>
      </c>
      <c r="AB121" s="5">
        <v>0</v>
      </c>
      <c r="AC121" s="4"/>
      <c r="AD121" s="5">
        <v>0</v>
      </c>
      <c r="AE121" s="5">
        <v>230769</v>
      </c>
      <c r="AF121" s="5">
        <v>0</v>
      </c>
      <c r="AG121" s="5"/>
      <c r="AH121" s="5"/>
      <c r="AI121" s="5">
        <f>IF(((4404120/(208))*(H121*8+M121*8+Y121*8+O121*1.5))&gt;(L121+N121+P121+Z121),(4404120/(208))*(H121*8+Y121*8+M121*8+O121*1.5)-(L121+N121+P121+Z121),0)</f>
        <v>1588129.634615385</v>
      </c>
      <c r="AJ121" s="5">
        <v>0</v>
      </c>
      <c r="AK121" s="5">
        <f>ROUND(0+L121+N121+P121+R121+T121+V121+X121+Z121+AB121+SUM(AD121:AJ121),0)</f>
        <v>4751344</v>
      </c>
      <c r="AL121" s="5">
        <v>462433</v>
      </c>
      <c r="AM121" s="5"/>
      <c r="AN121" s="5">
        <v>44041</v>
      </c>
      <c r="AO121" s="5">
        <v>0</v>
      </c>
      <c r="AP121" s="5">
        <v>0</v>
      </c>
      <c r="AQ121" s="5">
        <f>ROUND(SUM(AL121:AP121),0)</f>
        <v>506474</v>
      </c>
      <c r="AR121" s="5">
        <v>0</v>
      </c>
      <c r="AS121" s="5">
        <f>AK121-AQ121-IF(AR121&gt;0,AR121,0)</f>
        <v>4244870</v>
      </c>
      <c r="AT121" s="5"/>
      <c r="AU121" s="5">
        <v>0</v>
      </c>
    </row>
    <row r="122" spans="1:47" ht="13.5" x14ac:dyDescent="0.25">
      <c r="A122" s="4">
        <v>116</v>
      </c>
      <c r="B122" s="4" t="s">
        <v>326</v>
      </c>
      <c r="C122" s="4" t="s">
        <v>327</v>
      </c>
      <c r="D122" s="4" t="s">
        <v>325</v>
      </c>
      <c r="E122" s="4" t="s">
        <v>328</v>
      </c>
      <c r="F122" s="72">
        <v>44314</v>
      </c>
      <c r="G122" s="5">
        <v>3920000</v>
      </c>
      <c r="H122" s="6">
        <v>24</v>
      </c>
      <c r="I122" s="4">
        <v>192</v>
      </c>
      <c r="J122" s="5">
        <v>2575748</v>
      </c>
      <c r="K122" s="5">
        <v>0</v>
      </c>
      <c r="L122" s="5">
        <f>SUM(J122:K122)</f>
        <v>2575748</v>
      </c>
      <c r="M122" s="4">
        <v>0</v>
      </c>
      <c r="N122" s="5">
        <v>0</v>
      </c>
      <c r="O122" s="6">
        <v>24</v>
      </c>
      <c r="P122" s="5">
        <f>ROUND(L122/(IF(I122&gt;208,208,I122)+O122+Q122+S122+U122)*50%*O122,0)</f>
        <v>143097</v>
      </c>
      <c r="Q122" s="6">
        <v>0</v>
      </c>
      <c r="R122" s="5">
        <v>0</v>
      </c>
      <c r="S122" s="4">
        <v>0</v>
      </c>
      <c r="T122" s="5">
        <v>0</v>
      </c>
      <c r="U122" s="6">
        <v>0</v>
      </c>
      <c r="V122" s="5">
        <v>0</v>
      </c>
      <c r="W122" s="4">
        <v>1</v>
      </c>
      <c r="X122" s="5">
        <f>G122/26*W122</f>
        <v>150769.23076923078</v>
      </c>
      <c r="Y122" s="6">
        <v>1</v>
      </c>
      <c r="Z122" s="5">
        <f>G122/26*Y122</f>
        <v>150769.23076923078</v>
      </c>
      <c r="AA122" s="6">
        <v>0</v>
      </c>
      <c r="AB122" s="5">
        <v>0</v>
      </c>
      <c r="AC122" s="4">
        <v>14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f>IF(((3920000/(208))*(H122*8+M122*8+Y122*8+O122*1.5))&gt;(L122+N122+P122+Z122),(3920000/(208))*(H122*8+Y122*8+M122*8+O122*1.5)-(L122+N122+P122+Z122),0)</f>
        <v>1578078.076923077</v>
      </c>
      <c r="AJ122" s="5">
        <v>0</v>
      </c>
      <c r="AK122" s="5">
        <f>ROUND(0+L122+N122+P122+R122+T122+V122+X122+Z122+AB122+SUM(AD122:AJ122),0)</f>
        <v>4598462</v>
      </c>
      <c r="AL122" s="5">
        <v>0</v>
      </c>
      <c r="AM122" s="5"/>
      <c r="AN122" s="5"/>
      <c r="AO122" s="5">
        <v>0</v>
      </c>
      <c r="AP122" s="5">
        <v>0</v>
      </c>
      <c r="AQ122" s="5">
        <f>ROUND(SUM(AL122:AP122),0)</f>
        <v>0</v>
      </c>
      <c r="AR122" s="5">
        <v>0</v>
      </c>
      <c r="AS122" s="5">
        <f>AK122-AQ122-IF(AR122&gt;0,AR122,0)</f>
        <v>4598462</v>
      </c>
      <c r="AT122" s="5"/>
      <c r="AU122" s="5">
        <v>0</v>
      </c>
    </row>
    <row r="123" spans="1:47" ht="13.5" x14ac:dyDescent="0.25">
      <c r="A123" s="4">
        <v>117</v>
      </c>
      <c r="B123" s="4" t="s">
        <v>329</v>
      </c>
      <c r="C123" s="4" t="s">
        <v>330</v>
      </c>
      <c r="D123" s="4" t="s">
        <v>325</v>
      </c>
      <c r="E123" s="4" t="s">
        <v>84</v>
      </c>
      <c r="F123" s="72">
        <v>40664</v>
      </c>
      <c r="G123" s="5">
        <v>4404120</v>
      </c>
      <c r="H123" s="6">
        <v>24</v>
      </c>
      <c r="I123" s="4">
        <v>192</v>
      </c>
      <c r="J123" s="5">
        <v>10163587</v>
      </c>
      <c r="K123" s="5">
        <v>0</v>
      </c>
      <c r="L123" s="5">
        <f>SUM(J123:K123)</f>
        <v>10163587</v>
      </c>
      <c r="M123" s="4">
        <v>0</v>
      </c>
      <c r="N123" s="5">
        <v>0</v>
      </c>
      <c r="O123" s="6">
        <v>25</v>
      </c>
      <c r="P123" s="5">
        <f>ROUND(L123/(IF(I123&gt;208,208,I123)+O123+Q123+S123+U123)*50%*O123,0)</f>
        <v>585460</v>
      </c>
      <c r="Q123" s="6">
        <v>0</v>
      </c>
      <c r="R123" s="5">
        <v>0</v>
      </c>
      <c r="S123" s="4">
        <v>0</v>
      </c>
      <c r="T123" s="5">
        <v>0</v>
      </c>
      <c r="U123" s="6">
        <v>0</v>
      </c>
      <c r="V123" s="5">
        <v>0</v>
      </c>
      <c r="W123" s="4">
        <v>1</v>
      </c>
      <c r="X123" s="5">
        <f>G123/26*W123</f>
        <v>169389.23076923078</v>
      </c>
      <c r="Y123" s="6">
        <v>1</v>
      </c>
      <c r="Z123" s="5">
        <f>G123/26*Y123</f>
        <v>169389.23076923078</v>
      </c>
      <c r="AA123" s="6">
        <v>0</v>
      </c>
      <c r="AB123" s="5">
        <v>0</v>
      </c>
      <c r="AC123" s="4">
        <v>14</v>
      </c>
      <c r="AD123" s="5">
        <v>300000</v>
      </c>
      <c r="AE123" s="5">
        <v>276923</v>
      </c>
      <c r="AF123" s="5">
        <v>192308</v>
      </c>
      <c r="AG123" s="5">
        <v>50000</v>
      </c>
      <c r="AH123" s="5">
        <v>31760</v>
      </c>
      <c r="AI123" s="5">
        <f>IF(((4404120/(208))*(H123*8+M123*8+Y123*8+O123*1.5))&gt;(L123+N123+P123+Z123),(4404120/(208))*(H123*8+Y123*8+M123*8+O123*1.5)-(L123+N123+P123+Z123),0)</f>
        <v>0</v>
      </c>
      <c r="AJ123" s="5">
        <v>0</v>
      </c>
      <c r="AK123" s="5">
        <f>ROUND(0+L123+N123+P123+R123+T123+V123+X123+Z123+AB123+SUM(AD123:AJ123),0)</f>
        <v>11938816</v>
      </c>
      <c r="AL123" s="5">
        <v>462433</v>
      </c>
      <c r="AM123" s="5">
        <v>23819</v>
      </c>
      <c r="AN123" s="5">
        <v>44041</v>
      </c>
      <c r="AO123" s="5">
        <v>0</v>
      </c>
      <c r="AP123" s="5">
        <v>0</v>
      </c>
      <c r="AQ123" s="5">
        <f>ROUND(SUM(AL123:AP123),0)</f>
        <v>530293</v>
      </c>
      <c r="AR123" s="5">
        <v>0</v>
      </c>
      <c r="AS123" s="5">
        <f>AK123-AQ123-IF(AR123&gt;0,AR123,0)</f>
        <v>11408523</v>
      </c>
      <c r="AT123" s="5"/>
      <c r="AU123" s="5">
        <v>0</v>
      </c>
    </row>
    <row r="124" spans="1:47" ht="13.5" x14ac:dyDescent="0.25">
      <c r="A124" s="4">
        <v>118</v>
      </c>
      <c r="B124" s="4" t="s">
        <v>331</v>
      </c>
      <c r="C124" s="4" t="s">
        <v>332</v>
      </c>
      <c r="D124" s="4" t="s">
        <v>325</v>
      </c>
      <c r="E124" s="4" t="s">
        <v>213</v>
      </c>
      <c r="F124" s="72">
        <v>44125</v>
      </c>
      <c r="G124" s="5">
        <v>4404120</v>
      </c>
      <c r="H124" s="6">
        <v>24</v>
      </c>
      <c r="I124" s="4">
        <v>192</v>
      </c>
      <c r="J124" s="5">
        <v>2536359</v>
      </c>
      <c r="K124" s="5">
        <v>0</v>
      </c>
      <c r="L124" s="5">
        <f>SUM(J124:K124)</f>
        <v>2536359</v>
      </c>
      <c r="M124" s="4">
        <v>0</v>
      </c>
      <c r="N124" s="5">
        <v>0</v>
      </c>
      <c r="O124" s="6">
        <v>25</v>
      </c>
      <c r="P124" s="5">
        <f>ROUND(L124/(IF(I124&gt;208,208,I124)+O124+Q124+S124+U124)*50%*O124,0)</f>
        <v>146104</v>
      </c>
      <c r="Q124" s="6">
        <v>0</v>
      </c>
      <c r="R124" s="5">
        <v>0</v>
      </c>
      <c r="S124" s="4">
        <v>0</v>
      </c>
      <c r="T124" s="5">
        <v>0</v>
      </c>
      <c r="U124" s="6">
        <v>0</v>
      </c>
      <c r="V124" s="5">
        <v>0</v>
      </c>
      <c r="W124" s="4">
        <v>1</v>
      </c>
      <c r="X124" s="5">
        <f>G124/26*W124</f>
        <v>169389.23076923078</v>
      </c>
      <c r="Y124" s="6">
        <v>1</v>
      </c>
      <c r="Z124" s="5">
        <f>G124/26*Y124</f>
        <v>169389.23076923078</v>
      </c>
      <c r="AA124" s="6">
        <v>0</v>
      </c>
      <c r="AB124" s="5">
        <v>0</v>
      </c>
      <c r="AC124" s="4">
        <v>14</v>
      </c>
      <c r="AD124" s="5">
        <v>0</v>
      </c>
      <c r="AE124" s="5">
        <v>0</v>
      </c>
      <c r="AF124" s="5">
        <v>0</v>
      </c>
      <c r="AG124" s="5"/>
      <c r="AH124" s="5"/>
      <c r="AI124" s="5">
        <f>IF(((4404120/(208))*(H124*8+M124*8+Y124*8+O124*1.5))&gt;(L124+N124+P124+Z124),(4404120/(208))*(H124*8+Y124*8+M124*8+O124*1.5)-(L124+N124+P124+Z124),0)</f>
        <v>2176890.557692308</v>
      </c>
      <c r="AJ124" s="5">
        <v>0</v>
      </c>
      <c r="AK124" s="5">
        <f>ROUND(0+L124+N124+P124+R124+T124+V124+X124+Z124+AB124+SUM(AD124:AJ124),0)</f>
        <v>5198132</v>
      </c>
      <c r="AL124" s="5">
        <v>462433</v>
      </c>
      <c r="AM124" s="5"/>
      <c r="AN124" s="5">
        <v>44041</v>
      </c>
      <c r="AO124" s="5">
        <v>0</v>
      </c>
      <c r="AP124" s="5">
        <v>0</v>
      </c>
      <c r="AQ124" s="5">
        <f>ROUND(SUM(AL124:AP124),0)</f>
        <v>506474</v>
      </c>
      <c r="AR124" s="5">
        <v>0</v>
      </c>
      <c r="AS124" s="5">
        <f>AK124-AQ124-IF(AR124&gt;0,AR124,0)</f>
        <v>4691658</v>
      </c>
      <c r="AT124" s="5"/>
      <c r="AU124" s="5">
        <v>0</v>
      </c>
    </row>
    <row r="125" spans="1:47" ht="13.5" x14ac:dyDescent="0.25">
      <c r="A125" s="4">
        <v>119</v>
      </c>
      <c r="B125" s="4" t="s">
        <v>333</v>
      </c>
      <c r="C125" s="4" t="s">
        <v>334</v>
      </c>
      <c r="D125" s="4" t="s">
        <v>325</v>
      </c>
      <c r="E125" s="4" t="s">
        <v>84</v>
      </c>
      <c r="F125" s="72">
        <v>40899</v>
      </c>
      <c r="G125" s="5">
        <v>4404120</v>
      </c>
      <c r="H125" s="6">
        <v>24</v>
      </c>
      <c r="I125" s="4">
        <v>192</v>
      </c>
      <c r="J125" s="5">
        <v>2319317</v>
      </c>
      <c r="K125" s="5">
        <v>0</v>
      </c>
      <c r="L125" s="5">
        <f>SUM(J125:K125)</f>
        <v>2319317</v>
      </c>
      <c r="M125" s="4">
        <v>0</v>
      </c>
      <c r="N125" s="5">
        <v>0</v>
      </c>
      <c r="O125" s="6">
        <v>25</v>
      </c>
      <c r="P125" s="5">
        <f>ROUND(L125/(IF(I125&gt;208,208,I125)+O125+Q125+S125+U125)*50%*O125,0)</f>
        <v>133601</v>
      </c>
      <c r="Q125" s="6">
        <v>0</v>
      </c>
      <c r="R125" s="5">
        <v>0</v>
      </c>
      <c r="S125" s="4">
        <v>0</v>
      </c>
      <c r="T125" s="5">
        <v>0</v>
      </c>
      <c r="U125" s="6">
        <v>0</v>
      </c>
      <c r="V125" s="5">
        <v>0</v>
      </c>
      <c r="W125" s="4">
        <v>1</v>
      </c>
      <c r="X125" s="5">
        <f>G125/26*W125</f>
        <v>169389.23076923078</v>
      </c>
      <c r="Y125" s="6">
        <v>1</v>
      </c>
      <c r="Z125" s="5">
        <f>G125/26*Y125</f>
        <v>169389.23076923078</v>
      </c>
      <c r="AA125" s="6">
        <v>0</v>
      </c>
      <c r="AB125" s="5">
        <v>0</v>
      </c>
      <c r="AC125" s="4">
        <v>14</v>
      </c>
      <c r="AD125" s="5">
        <v>0</v>
      </c>
      <c r="AE125" s="5">
        <v>276923</v>
      </c>
      <c r="AF125" s="5">
        <v>0</v>
      </c>
      <c r="AG125" s="5">
        <v>50000</v>
      </c>
      <c r="AH125" s="5">
        <v>31760</v>
      </c>
      <c r="AI125" s="5">
        <f>IF(((4404120/(208))*(H125*8+M125*8+Y125*8+O125*1.5))&gt;(L125+N125+P125+Z125),(4404120/(208))*(H125*8+Y125*8+M125*8+O125*1.5)-(L125+N125+P125+Z125),0)</f>
        <v>2406435.557692308</v>
      </c>
      <c r="AJ125" s="5">
        <v>0</v>
      </c>
      <c r="AK125" s="5">
        <f>ROUND(0+L125+N125+P125+R125+T125+V125+X125+Z125+AB125+SUM(AD125:AJ125),0)</f>
        <v>5556815</v>
      </c>
      <c r="AL125" s="5">
        <v>462433</v>
      </c>
      <c r="AM125" s="5"/>
      <c r="AN125" s="5">
        <v>44041</v>
      </c>
      <c r="AO125" s="5">
        <v>0</v>
      </c>
      <c r="AP125" s="5">
        <v>0</v>
      </c>
      <c r="AQ125" s="5">
        <f>ROUND(SUM(AL125:AP125),0)</f>
        <v>506474</v>
      </c>
      <c r="AR125" s="5">
        <v>0</v>
      </c>
      <c r="AS125" s="5">
        <f>AK125-AQ125-IF(AR125&gt;0,AR125,0)</f>
        <v>5050341</v>
      </c>
      <c r="AT125" s="5"/>
      <c r="AU125" s="5">
        <v>0</v>
      </c>
    </row>
    <row r="126" spans="1:47" ht="13.5" x14ac:dyDescent="0.25">
      <c r="A126" s="4">
        <v>120</v>
      </c>
      <c r="B126" s="4" t="s">
        <v>335</v>
      </c>
      <c r="C126" s="4" t="s">
        <v>336</v>
      </c>
      <c r="D126" s="4" t="s">
        <v>325</v>
      </c>
      <c r="E126" s="4" t="s">
        <v>84</v>
      </c>
      <c r="F126" s="72">
        <v>44112</v>
      </c>
      <c r="G126" s="5">
        <v>4404120</v>
      </c>
      <c r="H126" s="6">
        <v>24</v>
      </c>
      <c r="I126" s="4">
        <v>192</v>
      </c>
      <c r="J126" s="5">
        <v>2089885</v>
      </c>
      <c r="K126" s="5">
        <v>0</v>
      </c>
      <c r="L126" s="5">
        <f>SUM(J126:K126)</f>
        <v>2089885</v>
      </c>
      <c r="M126" s="4">
        <v>0</v>
      </c>
      <c r="N126" s="5">
        <v>0</v>
      </c>
      <c r="O126" s="6">
        <v>25</v>
      </c>
      <c r="P126" s="5">
        <f>ROUND(L126/(IF(I126&gt;208,208,I126)+O126+Q126+S126+U126)*50%*O126,0)</f>
        <v>120385</v>
      </c>
      <c r="Q126" s="6">
        <v>0</v>
      </c>
      <c r="R126" s="5">
        <v>0</v>
      </c>
      <c r="S126" s="4">
        <v>0</v>
      </c>
      <c r="T126" s="5">
        <v>0</v>
      </c>
      <c r="U126" s="6">
        <v>0</v>
      </c>
      <c r="V126" s="5">
        <v>0</v>
      </c>
      <c r="W126" s="4">
        <v>1</v>
      </c>
      <c r="X126" s="5">
        <f>G126/26*W126</f>
        <v>169389.23076923078</v>
      </c>
      <c r="Y126" s="6">
        <v>1</v>
      </c>
      <c r="Z126" s="5">
        <f>G126/26*Y126</f>
        <v>169389.23076923078</v>
      </c>
      <c r="AA126" s="6">
        <v>0</v>
      </c>
      <c r="AB126" s="5">
        <v>0</v>
      </c>
      <c r="AC126" s="4">
        <v>14</v>
      </c>
      <c r="AD126" s="5">
        <v>0</v>
      </c>
      <c r="AE126" s="5">
        <v>0</v>
      </c>
      <c r="AF126" s="5">
        <v>0</v>
      </c>
      <c r="AG126" s="5"/>
      <c r="AH126" s="5"/>
      <c r="AI126" s="5">
        <f>IF(((4404120/(208))*(H126*8+M126*8+Y126*8+O126*1.5))&gt;(L126+N126+P126+Z126),(4404120/(208))*(H126*8+Y126*8+M126*8+O126*1.5)-(L126+N126+P126+Z126),0)</f>
        <v>2649083.557692308</v>
      </c>
      <c r="AJ126" s="5">
        <v>0</v>
      </c>
      <c r="AK126" s="5">
        <f>ROUND(0+L126+N126+P126+R126+T126+V126+X126+Z126+AB126+SUM(AD126:AJ126),0)</f>
        <v>5198132</v>
      </c>
      <c r="AL126" s="5">
        <v>462433</v>
      </c>
      <c r="AM126" s="5"/>
      <c r="AN126" s="5">
        <v>44041</v>
      </c>
      <c r="AO126" s="5">
        <v>0</v>
      </c>
      <c r="AP126" s="5">
        <v>0</v>
      </c>
      <c r="AQ126" s="5">
        <f>ROUND(SUM(AL126:AP126),0)</f>
        <v>506474</v>
      </c>
      <c r="AR126" s="5">
        <f>AK126-AQ126</f>
        <v>4691658</v>
      </c>
      <c r="AS126" s="5">
        <v>0</v>
      </c>
      <c r="AT126" s="5"/>
      <c r="AU126" s="5">
        <v>0</v>
      </c>
    </row>
    <row r="127" spans="1:47" ht="13.5" x14ac:dyDescent="0.25">
      <c r="A127" s="4">
        <v>121</v>
      </c>
      <c r="B127" s="4" t="s">
        <v>337</v>
      </c>
      <c r="C127" s="4" t="s">
        <v>338</v>
      </c>
      <c r="D127" s="4" t="s">
        <v>325</v>
      </c>
      <c r="E127" s="4" t="s">
        <v>84</v>
      </c>
      <c r="F127" s="72">
        <v>41061</v>
      </c>
      <c r="G127" s="5">
        <v>4404120</v>
      </c>
      <c r="H127" s="6">
        <v>24</v>
      </c>
      <c r="I127" s="4">
        <v>192</v>
      </c>
      <c r="J127" s="5">
        <v>2850330</v>
      </c>
      <c r="K127" s="5">
        <v>0</v>
      </c>
      <c r="L127" s="5">
        <f>SUM(J127:K127)</f>
        <v>2850330</v>
      </c>
      <c r="M127" s="4">
        <v>0</v>
      </c>
      <c r="N127" s="5">
        <v>0</v>
      </c>
      <c r="O127" s="6">
        <v>25</v>
      </c>
      <c r="P127" s="5">
        <f>ROUND(L127/(IF(I127&gt;208,208,I127)+O127+Q127+S127+U127)*50%*O127,0)</f>
        <v>164190</v>
      </c>
      <c r="Q127" s="6">
        <v>0</v>
      </c>
      <c r="R127" s="5">
        <v>0</v>
      </c>
      <c r="S127" s="4">
        <v>0</v>
      </c>
      <c r="T127" s="5">
        <v>0</v>
      </c>
      <c r="U127" s="6">
        <v>0</v>
      </c>
      <c r="V127" s="5">
        <v>0</v>
      </c>
      <c r="W127" s="4">
        <v>1</v>
      </c>
      <c r="X127" s="5">
        <f>G127/26*W127</f>
        <v>169389.23076923078</v>
      </c>
      <c r="Y127" s="6">
        <v>1</v>
      </c>
      <c r="Z127" s="5">
        <f>G127/26*Y127</f>
        <v>169389.23076923078</v>
      </c>
      <c r="AA127" s="6">
        <v>0</v>
      </c>
      <c r="AB127" s="5">
        <v>0</v>
      </c>
      <c r="AC127" s="4">
        <v>14</v>
      </c>
      <c r="AD127" s="5">
        <v>0</v>
      </c>
      <c r="AE127" s="5">
        <v>276923</v>
      </c>
      <c r="AF127" s="5">
        <v>0</v>
      </c>
      <c r="AG127" s="5"/>
      <c r="AH127" s="5">
        <v>31760</v>
      </c>
      <c r="AI127" s="5">
        <f>IF(((4404120/(208))*(H127*8+M127*8+Y127*8+O127*1.5))&gt;(L127+N127+P127+Z127),(4404120/(208))*(H127*8+Y127*8+M127*8+O127*1.5)-(L127+N127+P127+Z127),0)</f>
        <v>1844833.557692308</v>
      </c>
      <c r="AJ127" s="5">
        <v>0</v>
      </c>
      <c r="AK127" s="5">
        <f>ROUND(0+L127+N127+P127+R127+T127+V127+X127+Z127+AB127+SUM(AD127:AJ127),0)</f>
        <v>5506815</v>
      </c>
      <c r="AL127" s="5">
        <v>462433</v>
      </c>
      <c r="AM127" s="5"/>
      <c r="AN127" s="5">
        <v>44041</v>
      </c>
      <c r="AO127" s="5">
        <v>0</v>
      </c>
      <c r="AP127" s="5">
        <v>0</v>
      </c>
      <c r="AQ127" s="5">
        <f>ROUND(SUM(AL127:AP127),0)</f>
        <v>506474</v>
      </c>
      <c r="AR127" s="5">
        <v>0</v>
      </c>
      <c r="AS127" s="5">
        <f>AK127-AQ127-IF(AR127&gt;0,AR127,0)</f>
        <v>5000341</v>
      </c>
      <c r="AT127" s="5"/>
      <c r="AU127" s="5">
        <v>0</v>
      </c>
    </row>
    <row r="128" spans="1:47" ht="13.5" x14ac:dyDescent="0.25">
      <c r="A128" s="4">
        <v>122</v>
      </c>
      <c r="B128" s="4" t="s">
        <v>339</v>
      </c>
      <c r="C128" s="4" t="s">
        <v>340</v>
      </c>
      <c r="D128" s="4" t="s">
        <v>325</v>
      </c>
      <c r="E128" s="4" t="s">
        <v>84</v>
      </c>
      <c r="F128" s="72">
        <v>41086</v>
      </c>
      <c r="G128" s="5">
        <v>4404120</v>
      </c>
      <c r="H128" s="6">
        <v>24</v>
      </c>
      <c r="I128" s="4">
        <v>192</v>
      </c>
      <c r="J128" s="5">
        <v>3075114</v>
      </c>
      <c r="K128" s="5">
        <v>0</v>
      </c>
      <c r="L128" s="5">
        <f>SUM(J128:K128)</f>
        <v>3075114</v>
      </c>
      <c r="M128" s="4">
        <v>0</v>
      </c>
      <c r="N128" s="5">
        <v>0</v>
      </c>
      <c r="O128" s="6">
        <v>25</v>
      </c>
      <c r="P128" s="5">
        <f>ROUND(L128/(IF(I128&gt;208,208,I128)+O128+Q128+S128+U128)*50%*O128,0)</f>
        <v>177138</v>
      </c>
      <c r="Q128" s="6">
        <v>0</v>
      </c>
      <c r="R128" s="5">
        <v>0</v>
      </c>
      <c r="S128" s="4">
        <v>0</v>
      </c>
      <c r="T128" s="5">
        <v>0</v>
      </c>
      <c r="U128" s="6">
        <v>0</v>
      </c>
      <c r="V128" s="5">
        <v>0</v>
      </c>
      <c r="W128" s="4">
        <v>1</v>
      </c>
      <c r="X128" s="5">
        <f>G128/26*W128</f>
        <v>169389.23076923078</v>
      </c>
      <c r="Y128" s="6">
        <v>1</v>
      </c>
      <c r="Z128" s="5">
        <f>G128/26*Y128</f>
        <v>169389.23076923078</v>
      </c>
      <c r="AA128" s="6">
        <v>0</v>
      </c>
      <c r="AB128" s="5">
        <v>0</v>
      </c>
      <c r="AC128" s="4">
        <v>14</v>
      </c>
      <c r="AD128" s="5">
        <v>0</v>
      </c>
      <c r="AE128" s="5">
        <v>276923</v>
      </c>
      <c r="AF128" s="5">
        <v>0</v>
      </c>
      <c r="AG128" s="5"/>
      <c r="AH128" s="5">
        <v>31760</v>
      </c>
      <c r="AI128" s="5">
        <f>IF(((4404120/(208))*(H128*8+M128*8+Y128*8+O128*1.5))&gt;(L128+N128+P128+Z128),(4404120/(208))*(H128*8+Y128*8+M128*8+O128*1.5)-(L128+N128+P128+Z128),0)</f>
        <v>1607101.557692308</v>
      </c>
      <c r="AJ128" s="5">
        <v>0</v>
      </c>
      <c r="AK128" s="5">
        <f>ROUND(0+L128+N128+P128+R128+T128+V128+X128+Z128+AB128+SUM(AD128:AJ128),0)</f>
        <v>5506815</v>
      </c>
      <c r="AL128" s="5">
        <v>462433</v>
      </c>
      <c r="AM128" s="5"/>
      <c r="AN128" s="5">
        <v>44041</v>
      </c>
      <c r="AO128" s="5">
        <v>0</v>
      </c>
      <c r="AP128" s="5">
        <v>0</v>
      </c>
      <c r="AQ128" s="5">
        <f>ROUND(SUM(AL128:AP128),0)</f>
        <v>506474</v>
      </c>
      <c r="AR128" s="5">
        <v>0</v>
      </c>
      <c r="AS128" s="5">
        <f>AK128-AQ128-IF(AR128&gt;0,AR128,0)</f>
        <v>5000341</v>
      </c>
      <c r="AT128" s="5"/>
      <c r="AU128" s="5">
        <v>0</v>
      </c>
    </row>
    <row r="129" spans="1:47" ht="13.5" x14ac:dyDescent="0.25">
      <c r="A129" s="4">
        <v>123</v>
      </c>
      <c r="B129" s="4" t="s">
        <v>341</v>
      </c>
      <c r="C129" s="4" t="s">
        <v>342</v>
      </c>
      <c r="D129" s="4" t="s">
        <v>325</v>
      </c>
      <c r="E129" s="4" t="s">
        <v>84</v>
      </c>
      <c r="F129" s="72">
        <v>41334</v>
      </c>
      <c r="G129" s="5">
        <v>4404120</v>
      </c>
      <c r="H129" s="6">
        <v>24</v>
      </c>
      <c r="I129" s="4">
        <v>192</v>
      </c>
      <c r="J129" s="5">
        <v>7287945</v>
      </c>
      <c r="K129" s="5">
        <v>0</v>
      </c>
      <c r="L129" s="5">
        <f>SUM(J129:K129)</f>
        <v>7287945</v>
      </c>
      <c r="M129" s="4">
        <v>0</v>
      </c>
      <c r="N129" s="5">
        <v>0</v>
      </c>
      <c r="O129" s="6">
        <v>25</v>
      </c>
      <c r="P129" s="5">
        <f>ROUND(L129/(IF(I129&gt;208,208,I129)+O129+Q129+S129+U129)*50%*O129,0)</f>
        <v>419813</v>
      </c>
      <c r="Q129" s="6">
        <v>0</v>
      </c>
      <c r="R129" s="5">
        <v>0</v>
      </c>
      <c r="S129" s="4">
        <v>0</v>
      </c>
      <c r="T129" s="5">
        <v>0</v>
      </c>
      <c r="U129" s="6">
        <v>0</v>
      </c>
      <c r="V129" s="5">
        <v>0</v>
      </c>
      <c r="W129" s="4">
        <v>1</v>
      </c>
      <c r="X129" s="5">
        <f>G129/26*W129</f>
        <v>169389.23076923078</v>
      </c>
      <c r="Y129" s="6">
        <v>1</v>
      </c>
      <c r="Z129" s="5">
        <f>G129/26*Y129</f>
        <v>169389.23076923078</v>
      </c>
      <c r="AA129" s="6">
        <v>0</v>
      </c>
      <c r="AB129" s="5">
        <v>0</v>
      </c>
      <c r="AC129" s="4">
        <v>14</v>
      </c>
      <c r="AD129" s="5">
        <v>300000</v>
      </c>
      <c r="AE129" s="5">
        <v>276923</v>
      </c>
      <c r="AF129" s="5">
        <v>192308</v>
      </c>
      <c r="AG129" s="5">
        <v>50000</v>
      </c>
      <c r="AH129" s="5">
        <v>31760</v>
      </c>
      <c r="AI129" s="5">
        <f>IF(((4404120/(208))*(H129*8+M129*8+Y129*8+O129*1.5))&gt;(L129+N129+P129+Z129),(4404120/(208))*(H129*8+Y129*8+M129*8+O129*1.5)-(L129+N129+P129+Z129),0)</f>
        <v>0</v>
      </c>
      <c r="AJ129" s="5">
        <v>0</v>
      </c>
      <c r="AK129" s="5">
        <f>ROUND(0+L129+N129+P129+R129+T129+V129+X129+Z129+AB129+SUM(AD129:AJ129),0)</f>
        <v>8897527</v>
      </c>
      <c r="AL129" s="5">
        <v>462433</v>
      </c>
      <c r="AM129" s="5"/>
      <c r="AN129" s="5">
        <v>44041</v>
      </c>
      <c r="AO129" s="5">
        <v>0</v>
      </c>
      <c r="AP129" s="5">
        <v>0</v>
      </c>
      <c r="AQ129" s="5">
        <f>ROUND(SUM(AL129:AP129),0)</f>
        <v>506474</v>
      </c>
      <c r="AR129" s="5">
        <v>0</v>
      </c>
      <c r="AS129" s="5">
        <f>AK129-AQ129-IF(AR129&gt;0,AR129,0)</f>
        <v>8391053</v>
      </c>
      <c r="AT129" s="5"/>
      <c r="AU129" s="5">
        <v>0</v>
      </c>
    </row>
    <row r="130" spans="1:47" ht="13.5" x14ac:dyDescent="0.25">
      <c r="A130" s="4">
        <v>124</v>
      </c>
      <c r="B130" s="4" t="s">
        <v>343</v>
      </c>
      <c r="C130" s="4" t="s">
        <v>344</v>
      </c>
      <c r="D130" s="4" t="s">
        <v>325</v>
      </c>
      <c r="E130" s="4" t="s">
        <v>87</v>
      </c>
      <c r="F130" s="72">
        <v>43160</v>
      </c>
      <c r="G130" s="5">
        <v>4404120</v>
      </c>
      <c r="H130" s="6">
        <v>24</v>
      </c>
      <c r="I130" s="4">
        <v>192</v>
      </c>
      <c r="J130" s="5">
        <v>4683511</v>
      </c>
      <c r="K130" s="5">
        <v>0</v>
      </c>
      <c r="L130" s="5">
        <f>SUM(J130:K130)</f>
        <v>4683511</v>
      </c>
      <c r="M130" s="4">
        <v>0</v>
      </c>
      <c r="N130" s="5">
        <v>0</v>
      </c>
      <c r="O130" s="6">
        <v>25</v>
      </c>
      <c r="P130" s="5">
        <f>ROUND(L130/(IF(I130&gt;208,208,I130)+O130+Q130+S130+U130)*50%*O130,0)</f>
        <v>269788</v>
      </c>
      <c r="Q130" s="6">
        <v>0</v>
      </c>
      <c r="R130" s="5">
        <v>0</v>
      </c>
      <c r="S130" s="4">
        <v>0</v>
      </c>
      <c r="T130" s="5">
        <v>0</v>
      </c>
      <c r="U130" s="6">
        <v>0</v>
      </c>
      <c r="V130" s="5">
        <v>0</v>
      </c>
      <c r="W130" s="4">
        <v>1</v>
      </c>
      <c r="X130" s="5">
        <f>G130/26*W130</f>
        <v>169389.23076923078</v>
      </c>
      <c r="Y130" s="6">
        <v>1</v>
      </c>
      <c r="Z130" s="5">
        <f>G130/26*Y130</f>
        <v>169389.23076923078</v>
      </c>
      <c r="AA130" s="6">
        <v>0</v>
      </c>
      <c r="AB130" s="5">
        <v>0</v>
      </c>
      <c r="AC130" s="4">
        <v>14</v>
      </c>
      <c r="AD130" s="5">
        <v>300000</v>
      </c>
      <c r="AE130" s="5">
        <v>138462</v>
      </c>
      <c r="AF130" s="5">
        <v>192308</v>
      </c>
      <c r="AG130" s="5"/>
      <c r="AH130" s="5"/>
      <c r="AI130" s="5">
        <f>IF(((4404120/(208))*(H130*8+M130*8+Y130*8+O130*1.5))&gt;(L130+N130+P130+Z130),(4404120/(208))*(H130*8+Y130*8+M130*8+O130*1.5)-(L130+N130+P130+Z130),0)</f>
        <v>0</v>
      </c>
      <c r="AJ130" s="5">
        <v>0</v>
      </c>
      <c r="AK130" s="5">
        <f>ROUND(0+L130+N130+P130+R130+T130+V130+X130+Z130+AB130+SUM(AD130:AJ130),0)</f>
        <v>5922847</v>
      </c>
      <c r="AL130" s="5">
        <v>462433</v>
      </c>
      <c r="AM130" s="5"/>
      <c r="AN130" s="5">
        <v>44041</v>
      </c>
      <c r="AO130" s="5">
        <v>0</v>
      </c>
      <c r="AP130" s="5">
        <v>0</v>
      </c>
      <c r="AQ130" s="5">
        <f>ROUND(SUM(AL130:AP130),0)</f>
        <v>506474</v>
      </c>
      <c r="AR130" s="5">
        <v>0</v>
      </c>
      <c r="AS130" s="5">
        <f>AK130-AQ130-IF(AR130&gt;0,AR130,0)</f>
        <v>5416373</v>
      </c>
      <c r="AT130" s="5"/>
      <c r="AU130" s="5">
        <v>0</v>
      </c>
    </row>
    <row r="131" spans="1:47" ht="13.5" x14ac:dyDescent="0.25">
      <c r="A131" s="4">
        <v>125</v>
      </c>
      <c r="B131" s="4" t="s">
        <v>345</v>
      </c>
      <c r="C131" s="4" t="s">
        <v>346</v>
      </c>
      <c r="D131" s="4" t="s">
        <v>325</v>
      </c>
      <c r="E131" s="4" t="s">
        <v>84</v>
      </c>
      <c r="F131" s="72">
        <v>41743</v>
      </c>
      <c r="G131" s="5">
        <v>4404120</v>
      </c>
      <c r="H131" s="6">
        <v>24</v>
      </c>
      <c r="I131" s="4">
        <v>192</v>
      </c>
      <c r="J131" s="5">
        <v>3461787</v>
      </c>
      <c r="K131" s="5">
        <v>0</v>
      </c>
      <c r="L131" s="5">
        <f>SUM(J131:K131)</f>
        <v>3461787</v>
      </c>
      <c r="M131" s="4">
        <v>0</v>
      </c>
      <c r="N131" s="5">
        <v>0</v>
      </c>
      <c r="O131" s="6">
        <v>25</v>
      </c>
      <c r="P131" s="5">
        <f>ROUND(L131/(IF(I131&gt;208,208,I131)+O131+Q131+S131+U131)*50%*O131,0)</f>
        <v>199412</v>
      </c>
      <c r="Q131" s="6">
        <v>0</v>
      </c>
      <c r="R131" s="5">
        <v>0</v>
      </c>
      <c r="S131" s="4">
        <v>0</v>
      </c>
      <c r="T131" s="5">
        <v>0</v>
      </c>
      <c r="U131" s="6">
        <v>0</v>
      </c>
      <c r="V131" s="5">
        <v>0</v>
      </c>
      <c r="W131" s="4">
        <v>1</v>
      </c>
      <c r="X131" s="5">
        <f>G131/26*W131</f>
        <v>169389.23076923078</v>
      </c>
      <c r="Y131" s="6">
        <v>1</v>
      </c>
      <c r="Z131" s="5">
        <f>G131/26*Y131</f>
        <v>169389.23076923078</v>
      </c>
      <c r="AA131" s="6">
        <v>0</v>
      </c>
      <c r="AB131" s="5">
        <v>0</v>
      </c>
      <c r="AC131" s="4">
        <v>14</v>
      </c>
      <c r="AD131" s="5">
        <v>0</v>
      </c>
      <c r="AE131" s="5">
        <v>276923</v>
      </c>
      <c r="AF131" s="5">
        <v>0</v>
      </c>
      <c r="AG131" s="5"/>
      <c r="AH131" s="5">
        <v>31760</v>
      </c>
      <c r="AI131" s="5">
        <f>IF(((4404120/(208))*(H131*8+M131*8+Y131*8+O131*1.5))&gt;(L131+N131+P131+Z131),(4404120/(208))*(H131*8+Y131*8+M131*8+O131*1.5)-(L131+N131+P131+Z131),0)</f>
        <v>1198154.557692308</v>
      </c>
      <c r="AJ131" s="5">
        <v>0</v>
      </c>
      <c r="AK131" s="5">
        <f>ROUND(0+L131+N131+P131+R131+T131+V131+X131+Z131+AB131+SUM(AD131:AJ131),0)</f>
        <v>5506815</v>
      </c>
      <c r="AL131" s="5">
        <v>462433</v>
      </c>
      <c r="AM131" s="5"/>
      <c r="AN131" s="5">
        <v>44041</v>
      </c>
      <c r="AO131" s="5">
        <v>0</v>
      </c>
      <c r="AP131" s="5">
        <v>0</v>
      </c>
      <c r="AQ131" s="5">
        <f>ROUND(SUM(AL131:AP131),0)</f>
        <v>506474</v>
      </c>
      <c r="AR131" s="5">
        <v>0</v>
      </c>
      <c r="AS131" s="5">
        <f>AK131-AQ131-IF(AR131&gt;0,AR131,0)</f>
        <v>5000341</v>
      </c>
      <c r="AT131" s="5"/>
      <c r="AU131" s="5">
        <v>0</v>
      </c>
    </row>
    <row r="132" spans="1:47" ht="13.5" x14ac:dyDescent="0.25">
      <c r="A132" s="4">
        <v>126</v>
      </c>
      <c r="B132" s="4" t="s">
        <v>347</v>
      </c>
      <c r="C132" s="4" t="s">
        <v>348</v>
      </c>
      <c r="D132" s="4" t="s">
        <v>325</v>
      </c>
      <c r="E132" s="4" t="s">
        <v>84</v>
      </c>
      <c r="F132" s="72">
        <v>43885</v>
      </c>
      <c r="G132" s="5">
        <v>4404120</v>
      </c>
      <c r="H132" s="6">
        <v>12</v>
      </c>
      <c r="I132" s="4">
        <v>96</v>
      </c>
      <c r="J132" s="5">
        <v>1288350</v>
      </c>
      <c r="K132" s="5">
        <v>0</v>
      </c>
      <c r="L132" s="5">
        <f>SUM(J132:K132)</f>
        <v>1288350</v>
      </c>
      <c r="M132" s="4">
        <v>0</v>
      </c>
      <c r="N132" s="5">
        <v>0</v>
      </c>
      <c r="O132" s="6">
        <v>17</v>
      </c>
      <c r="P132" s="5">
        <f>ROUND(L132/(IF(I132&gt;208,208,I132)+O132+Q132+S132+U132)*50%*O132,0)</f>
        <v>96911</v>
      </c>
      <c r="Q132" s="6">
        <v>0</v>
      </c>
      <c r="R132" s="5">
        <v>0</v>
      </c>
      <c r="S132" s="4">
        <v>0</v>
      </c>
      <c r="T132" s="5">
        <v>0</v>
      </c>
      <c r="U132" s="6">
        <v>0</v>
      </c>
      <c r="V132" s="5">
        <v>0</v>
      </c>
      <c r="W132" s="4">
        <v>0</v>
      </c>
      <c r="X132" s="5">
        <v>0</v>
      </c>
      <c r="Y132" s="6">
        <v>1</v>
      </c>
      <c r="Z132" s="5">
        <f>G132/26*Y132</f>
        <v>169389.23076923078</v>
      </c>
      <c r="AA132" s="6">
        <v>0</v>
      </c>
      <c r="AB132" s="5">
        <v>0</v>
      </c>
      <c r="AC132" s="4"/>
      <c r="AD132" s="5">
        <v>0</v>
      </c>
      <c r="AE132" s="5">
        <v>23077</v>
      </c>
      <c r="AF132" s="5">
        <v>0</v>
      </c>
      <c r="AG132" s="5"/>
      <c r="AH132" s="5">
        <v>0</v>
      </c>
      <c r="AI132" s="5">
        <f>IF(((4404120/(208))*(H132*8+M132*8+Y132*8+O132*1.5))&gt;(L132+N132+P132+Z132),(4404120/(208))*(H132*8+Y132*8+M132*8+O132*1.5)-(L132+N132+P132+Z132),0)</f>
        <v>1187337.9423076927</v>
      </c>
      <c r="AJ132" s="5">
        <v>0</v>
      </c>
      <c r="AK132" s="5">
        <f>ROUND(0+L132+N132+P132+R132+T132+V132+X132+Z132+AB132+SUM(AD132:AJ132),0)</f>
        <v>2765065</v>
      </c>
      <c r="AL132" s="5">
        <v>0</v>
      </c>
      <c r="AM132" s="5"/>
      <c r="AN132" s="5">
        <v>44041</v>
      </c>
      <c r="AO132" s="5">
        <v>0</v>
      </c>
      <c r="AP132" s="5">
        <v>0</v>
      </c>
      <c r="AQ132" s="5">
        <f>ROUND(SUM(AL132:AP132),0)</f>
        <v>44041</v>
      </c>
      <c r="AR132" s="5">
        <f>AK132-AQ132</f>
        <v>2721024</v>
      </c>
      <c r="AS132" s="5">
        <v>0</v>
      </c>
      <c r="AT132" s="5"/>
      <c r="AU132" s="5">
        <v>0</v>
      </c>
    </row>
    <row r="133" spans="1:47" ht="13.5" x14ac:dyDescent="0.25">
      <c r="A133" s="4">
        <v>127</v>
      </c>
      <c r="B133" s="4" t="s">
        <v>349</v>
      </c>
      <c r="C133" s="4" t="s">
        <v>350</v>
      </c>
      <c r="D133" s="4" t="s">
        <v>325</v>
      </c>
      <c r="E133" s="4" t="s">
        <v>84</v>
      </c>
      <c r="F133" s="72">
        <v>42961</v>
      </c>
      <c r="G133" s="5">
        <v>4404120</v>
      </c>
      <c r="H133" s="6">
        <v>23</v>
      </c>
      <c r="I133" s="4">
        <v>184</v>
      </c>
      <c r="J133" s="5">
        <v>1827903</v>
      </c>
      <c r="K133" s="5">
        <v>0</v>
      </c>
      <c r="L133" s="5">
        <f>SUM(J133:K133)</f>
        <v>1827903</v>
      </c>
      <c r="M133" s="4">
        <v>0</v>
      </c>
      <c r="N133" s="5">
        <v>0</v>
      </c>
      <c r="O133" s="6">
        <v>25</v>
      </c>
      <c r="P133" s="5">
        <f>ROUND(L133/(IF(I133&gt;208,208,I133)+O133+Q133+S133+U133)*50%*O133,0)</f>
        <v>109324</v>
      </c>
      <c r="Q133" s="6">
        <v>0</v>
      </c>
      <c r="R133" s="5">
        <v>0</v>
      </c>
      <c r="S133" s="4">
        <v>0</v>
      </c>
      <c r="T133" s="5">
        <v>0</v>
      </c>
      <c r="U133" s="6">
        <v>0</v>
      </c>
      <c r="V133" s="5">
        <v>0</v>
      </c>
      <c r="W133" s="4">
        <v>1</v>
      </c>
      <c r="X133" s="5">
        <f>G133/26*W133</f>
        <v>169389.23076923078</v>
      </c>
      <c r="Y133" s="6">
        <v>1</v>
      </c>
      <c r="Z133" s="5">
        <f>G133/26*Y133</f>
        <v>169389.23076923078</v>
      </c>
      <c r="AA133" s="6">
        <v>0</v>
      </c>
      <c r="AB133" s="5">
        <v>0</v>
      </c>
      <c r="AC133" s="4"/>
      <c r="AD133" s="5">
        <v>0</v>
      </c>
      <c r="AE133" s="5">
        <v>132692</v>
      </c>
      <c r="AF133" s="5">
        <v>0</v>
      </c>
      <c r="AG133" s="5"/>
      <c r="AH133" s="5">
        <v>31760</v>
      </c>
      <c r="AI133" s="5">
        <f>IF(((4404120/(208))*(H133*8+M133*8+Y133*8+O133*1.5))&gt;(L133+N133+P133+Z133),(4404120/(208))*(H133*8+Y133*8+M133*8+O133*1.5)-(L133+N133+P133+Z133),0)</f>
        <v>2752737.326923077</v>
      </c>
      <c r="AJ133" s="5">
        <v>0</v>
      </c>
      <c r="AK133" s="5">
        <f>ROUND(0+L133+N133+P133+R133+T133+V133+X133+Z133+AB133+SUM(AD133:AJ133),0)</f>
        <v>5193195</v>
      </c>
      <c r="AL133" s="5">
        <v>462433</v>
      </c>
      <c r="AM133" s="5"/>
      <c r="AN133" s="5">
        <v>44041</v>
      </c>
      <c r="AO133" s="5">
        <v>0</v>
      </c>
      <c r="AP133" s="5">
        <v>0</v>
      </c>
      <c r="AQ133" s="5">
        <f>ROUND(SUM(AL133:AP133),0)</f>
        <v>506474</v>
      </c>
      <c r="AR133" s="5">
        <v>0</v>
      </c>
      <c r="AS133" s="5">
        <f>AK133-AQ133-IF(AR133&gt;0,AR133,0)</f>
        <v>4686721</v>
      </c>
      <c r="AT133" s="5"/>
      <c r="AU133" s="5">
        <v>0</v>
      </c>
    </row>
    <row r="134" spans="1:47" ht="13.5" x14ac:dyDescent="0.25">
      <c r="A134" s="4">
        <v>128</v>
      </c>
      <c r="B134" s="4" t="s">
        <v>351</v>
      </c>
      <c r="C134" s="4" t="s">
        <v>352</v>
      </c>
      <c r="D134" s="4" t="s">
        <v>325</v>
      </c>
      <c r="E134" s="4" t="s">
        <v>84</v>
      </c>
      <c r="F134" s="72">
        <v>43978</v>
      </c>
      <c r="G134" s="5">
        <v>4404120</v>
      </c>
      <c r="H134" s="6">
        <v>0</v>
      </c>
      <c r="I134" s="4">
        <v>0</v>
      </c>
      <c r="J134" s="5">
        <v>0</v>
      </c>
      <c r="K134" s="5">
        <v>0</v>
      </c>
      <c r="L134" s="5">
        <f>SUM(J134:K134)</f>
        <v>0</v>
      </c>
      <c r="M134" s="4">
        <v>0</v>
      </c>
      <c r="N134" s="5">
        <v>0</v>
      </c>
      <c r="O134" s="6">
        <v>0</v>
      </c>
      <c r="P134" s="5">
        <v>0</v>
      </c>
      <c r="Q134" s="6">
        <v>0</v>
      </c>
      <c r="R134" s="5">
        <v>0</v>
      </c>
      <c r="S134" s="4">
        <v>0</v>
      </c>
      <c r="T134" s="5">
        <v>0</v>
      </c>
      <c r="U134" s="6">
        <v>0</v>
      </c>
      <c r="V134" s="5">
        <v>0</v>
      </c>
      <c r="W134" s="4">
        <v>0</v>
      </c>
      <c r="X134" s="5">
        <v>0</v>
      </c>
      <c r="Y134" s="6">
        <v>1</v>
      </c>
      <c r="Z134" s="5">
        <f>G134/26*Y134</f>
        <v>169389.23076923078</v>
      </c>
      <c r="AA134" s="6">
        <v>0</v>
      </c>
      <c r="AB134" s="5">
        <v>0</v>
      </c>
      <c r="AC134" s="4"/>
      <c r="AD134" s="5">
        <v>0</v>
      </c>
      <c r="AE134" s="5">
        <v>0</v>
      </c>
      <c r="AF134" s="5"/>
      <c r="AG134" s="5">
        <v>0</v>
      </c>
      <c r="AH134" s="5">
        <v>0</v>
      </c>
      <c r="AI134" s="5">
        <f>IF(((4404120/(208))*(H134*8+M134*8+Y134*8+O134*1.5))&gt;(L134+N134+P134+Z134),(4404120/(208))*(H134*8+Y134*8+M134*8+O134*1.5)-(L134+N134+P134+Z134),0)</f>
        <v>0</v>
      </c>
      <c r="AJ134" s="5">
        <v>0</v>
      </c>
      <c r="AK134" s="5">
        <f>ROUND(0+L134+N134+P134+R134+T134+V134+X134+Z134+AB134+SUM(AD134:AJ134),0)</f>
        <v>169389</v>
      </c>
      <c r="AL134" s="5">
        <v>0</v>
      </c>
      <c r="AM134" s="5"/>
      <c r="AN134" s="5"/>
      <c r="AO134" s="5">
        <v>0</v>
      </c>
      <c r="AP134" s="5">
        <v>0</v>
      </c>
      <c r="AQ134" s="5">
        <f>ROUND(SUM(AL134:AP134),0)</f>
        <v>0</v>
      </c>
      <c r="AR134" s="5">
        <f>AK134-AQ134</f>
        <v>169389</v>
      </c>
      <c r="AS134" s="5">
        <v>0</v>
      </c>
      <c r="AT134" s="5"/>
      <c r="AU134" s="5">
        <v>0</v>
      </c>
    </row>
    <row r="135" spans="1:47" ht="13.5" x14ac:dyDescent="0.25">
      <c r="A135" s="4">
        <v>129</v>
      </c>
      <c r="B135" s="4" t="s">
        <v>353</v>
      </c>
      <c r="C135" s="4" t="s">
        <v>354</v>
      </c>
      <c r="D135" s="4" t="s">
        <v>325</v>
      </c>
      <c r="E135" s="4" t="s">
        <v>84</v>
      </c>
      <c r="F135" s="72">
        <v>44214</v>
      </c>
      <c r="G135" s="5">
        <v>4404120</v>
      </c>
      <c r="H135" s="6">
        <v>23</v>
      </c>
      <c r="I135" s="4">
        <v>184</v>
      </c>
      <c r="J135" s="5">
        <v>2191175</v>
      </c>
      <c r="K135" s="5">
        <v>0</v>
      </c>
      <c r="L135" s="5">
        <f>SUM(J135:K135)</f>
        <v>2191175</v>
      </c>
      <c r="M135" s="4">
        <v>1</v>
      </c>
      <c r="N135" s="5">
        <f>G135/26*M135</f>
        <v>169389.23076923078</v>
      </c>
      <c r="O135" s="6">
        <v>25</v>
      </c>
      <c r="P135" s="5">
        <f>ROUND(L135/(IF(I135&gt;208,208,I135)+O135+Q135+S135+U135)*50%*O135,0)</f>
        <v>131051</v>
      </c>
      <c r="Q135" s="6">
        <v>0</v>
      </c>
      <c r="R135" s="5">
        <v>0</v>
      </c>
      <c r="S135" s="4">
        <v>0</v>
      </c>
      <c r="T135" s="5">
        <v>0</v>
      </c>
      <c r="U135" s="6">
        <v>0</v>
      </c>
      <c r="V135" s="5">
        <v>0</v>
      </c>
      <c r="W135" s="4">
        <v>1</v>
      </c>
      <c r="X135" s="5">
        <f>G135/26*W135</f>
        <v>169389.23076923078</v>
      </c>
      <c r="Y135" s="6">
        <v>1</v>
      </c>
      <c r="Z135" s="5">
        <f>G135/26*Y135</f>
        <v>169389.23076923078</v>
      </c>
      <c r="AA135" s="6">
        <v>0</v>
      </c>
      <c r="AB135" s="5">
        <v>0</v>
      </c>
      <c r="AC135" s="4">
        <v>14</v>
      </c>
      <c r="AD135" s="5">
        <v>0</v>
      </c>
      <c r="AE135" s="5">
        <v>0</v>
      </c>
      <c r="AF135" s="5">
        <v>0</v>
      </c>
      <c r="AG135" s="5"/>
      <c r="AH135" s="5">
        <v>31760</v>
      </c>
      <c r="AI135" s="5">
        <f>IF(((4404120/(208))*(H135*8+M135*8+Y135*8+O135*1.5))&gt;(L135+N135+P135+Z135),(4404120/(208))*(H135*8+Y135*8+M135*8+O135*1.5)-(L135+N135+P135+Z135),0)</f>
        <v>2367738.326923077</v>
      </c>
      <c r="AJ135" s="5">
        <v>0</v>
      </c>
      <c r="AK135" s="5">
        <f>ROUND(0+L135+N135+P135+R135+T135+V135+X135+Z135+AB135+SUM(AD135:AJ135),0)</f>
        <v>5229892</v>
      </c>
      <c r="AL135" s="5">
        <v>462433</v>
      </c>
      <c r="AM135" s="5"/>
      <c r="AN135" s="5">
        <v>44041</v>
      </c>
      <c r="AO135" s="5">
        <v>0</v>
      </c>
      <c r="AP135" s="5">
        <v>0</v>
      </c>
      <c r="AQ135" s="5">
        <f>ROUND(SUM(AL135:AP135),0)</f>
        <v>506474</v>
      </c>
      <c r="AR135" s="5">
        <f>AK135-AQ135</f>
        <v>4723418</v>
      </c>
      <c r="AS135" s="5">
        <v>0</v>
      </c>
      <c r="AT135" s="5"/>
      <c r="AU135" s="5">
        <v>0</v>
      </c>
    </row>
    <row r="136" spans="1:47" ht="13.5" x14ac:dyDescent="0.25">
      <c r="A136" s="4">
        <v>130</v>
      </c>
      <c r="B136" s="4" t="s">
        <v>355</v>
      </c>
      <c r="C136" s="4" t="s">
        <v>356</v>
      </c>
      <c r="D136" s="4" t="s">
        <v>325</v>
      </c>
      <c r="E136" s="4" t="s">
        <v>84</v>
      </c>
      <c r="F136" s="72">
        <v>44280</v>
      </c>
      <c r="G136" s="5">
        <v>4404120</v>
      </c>
      <c r="H136" s="6">
        <v>14</v>
      </c>
      <c r="I136" s="4">
        <v>112</v>
      </c>
      <c r="J136" s="5">
        <v>656159</v>
      </c>
      <c r="K136" s="5">
        <v>0</v>
      </c>
      <c r="L136" s="5">
        <f>SUM(J136:K136)</f>
        <v>656159</v>
      </c>
      <c r="M136" s="4">
        <v>0</v>
      </c>
      <c r="N136" s="5">
        <v>0</v>
      </c>
      <c r="O136" s="6">
        <v>19</v>
      </c>
      <c r="P136" s="5">
        <f>ROUND(L136/(IF(I136&gt;208,208,I136)+O136+Q136+S136+U136)*50%*O136,0)</f>
        <v>47584</v>
      </c>
      <c r="Q136" s="6">
        <v>0</v>
      </c>
      <c r="R136" s="5">
        <v>0</v>
      </c>
      <c r="S136" s="4">
        <v>0</v>
      </c>
      <c r="T136" s="5">
        <v>0</v>
      </c>
      <c r="U136" s="6">
        <v>0</v>
      </c>
      <c r="V136" s="5">
        <v>0</v>
      </c>
      <c r="W136" s="4">
        <v>0</v>
      </c>
      <c r="X136" s="5">
        <v>0</v>
      </c>
      <c r="Y136" s="6">
        <v>1</v>
      </c>
      <c r="Z136" s="5">
        <f>G136/26*Y136</f>
        <v>169389.23076923078</v>
      </c>
      <c r="AA136" s="6">
        <v>0</v>
      </c>
      <c r="AB136" s="5">
        <v>0</v>
      </c>
      <c r="AC136" s="4"/>
      <c r="AD136" s="5">
        <v>0</v>
      </c>
      <c r="AE136" s="5">
        <v>0</v>
      </c>
      <c r="AF136" s="5">
        <v>0</v>
      </c>
      <c r="AG136" s="5"/>
      <c r="AH136" s="5">
        <v>31760</v>
      </c>
      <c r="AI136" s="5">
        <f>IF(((4404120/(208))*(H136*8+M136*8+Y136*8+O136*1.5))&gt;(L136+N136+P136+Z136),(4404120/(208))*(H136*8+Y136*8+M136*8+O136*1.5)-(L136+N136+P136+Z136),0)</f>
        <v>2271155.365384616</v>
      </c>
      <c r="AJ136" s="5">
        <v>0</v>
      </c>
      <c r="AK136" s="5">
        <f>ROUND(0+L136+N136+P136+R136+T136+V136+X136+Z136+AB136+SUM(AD136:AJ136),0)</f>
        <v>3176048</v>
      </c>
      <c r="AL136" s="5">
        <v>462433</v>
      </c>
      <c r="AM136" s="5"/>
      <c r="AN136" s="5">
        <v>44041</v>
      </c>
      <c r="AO136" s="5">
        <v>0</v>
      </c>
      <c r="AP136" s="5">
        <v>0</v>
      </c>
      <c r="AQ136" s="5">
        <f>ROUND(SUM(AL136:AP136),0)</f>
        <v>506474</v>
      </c>
      <c r="AR136" s="5">
        <f>AK136-AQ136</f>
        <v>2669574</v>
      </c>
      <c r="AS136" s="5">
        <v>0</v>
      </c>
      <c r="AT136" s="5"/>
      <c r="AU136" s="5">
        <v>0</v>
      </c>
    </row>
    <row r="137" spans="1:47" ht="13.5" x14ac:dyDescent="0.25">
      <c r="A137" s="4">
        <v>131</v>
      </c>
      <c r="B137" s="4" t="s">
        <v>357</v>
      </c>
      <c r="C137" s="4" t="s">
        <v>358</v>
      </c>
      <c r="D137" s="4" t="s">
        <v>325</v>
      </c>
      <c r="E137" s="4" t="s">
        <v>84</v>
      </c>
      <c r="F137" s="72">
        <v>44313</v>
      </c>
      <c r="G137" s="5">
        <v>4404120</v>
      </c>
      <c r="H137" s="6">
        <v>24</v>
      </c>
      <c r="I137" s="4">
        <v>192</v>
      </c>
      <c r="J137" s="5">
        <v>1309448</v>
      </c>
      <c r="K137" s="5">
        <v>0</v>
      </c>
      <c r="L137" s="5">
        <f>SUM(J137:K137)</f>
        <v>1309448</v>
      </c>
      <c r="M137" s="4">
        <v>0</v>
      </c>
      <c r="N137" s="5">
        <v>0</v>
      </c>
      <c r="O137" s="6">
        <v>16</v>
      </c>
      <c r="P137" s="5">
        <f>ROUND(L137/(IF(I137&gt;208,208,I137)+O137+Q137+S137+U137)*50%*O137,0)</f>
        <v>50363</v>
      </c>
      <c r="Q137" s="6">
        <v>0</v>
      </c>
      <c r="R137" s="5">
        <v>0</v>
      </c>
      <c r="S137" s="4">
        <v>0</v>
      </c>
      <c r="T137" s="5">
        <v>0</v>
      </c>
      <c r="U137" s="6">
        <v>0</v>
      </c>
      <c r="V137" s="5">
        <v>0</v>
      </c>
      <c r="W137" s="4">
        <v>1</v>
      </c>
      <c r="X137" s="5">
        <f>G137/26*W137</f>
        <v>169389.23076923078</v>
      </c>
      <c r="Y137" s="6">
        <v>1</v>
      </c>
      <c r="Z137" s="5">
        <f>G137/26*Y137</f>
        <v>169389.23076923078</v>
      </c>
      <c r="AA137" s="6">
        <v>0</v>
      </c>
      <c r="AB137" s="5">
        <v>0</v>
      </c>
      <c r="AC137" s="4">
        <v>14</v>
      </c>
      <c r="AD137" s="5">
        <v>0</v>
      </c>
      <c r="AE137" s="5">
        <v>0</v>
      </c>
      <c r="AF137" s="5">
        <v>0</v>
      </c>
      <c r="AG137" s="5"/>
      <c r="AH137" s="5">
        <v>31760</v>
      </c>
      <c r="AI137" s="5">
        <f>IF(((4404120/(208))*(H137*8+M137*8+Y137*8+O137*1.5))&gt;(L137+N137+P137+Z137),(4404120/(208))*(H137*8+Y137*8+M137*8+O137*1.5)-(L137+N137+P137+Z137),0)</f>
        <v>3213698.230769231</v>
      </c>
      <c r="AJ137" s="5">
        <v>0</v>
      </c>
      <c r="AK137" s="5">
        <f>ROUND(0+L137+N137+P137+R137+T137+V137+X137+Z137+AB137+SUM(AD137:AJ137),0)</f>
        <v>4944048</v>
      </c>
      <c r="AL137" s="5">
        <v>0</v>
      </c>
      <c r="AM137" s="5"/>
      <c r="AN137" s="5"/>
      <c r="AO137" s="5">
        <v>0</v>
      </c>
      <c r="AP137" s="5">
        <v>0</v>
      </c>
      <c r="AQ137" s="5">
        <f>ROUND(SUM(AL137:AP137),0)</f>
        <v>0</v>
      </c>
      <c r="AR137" s="5">
        <f>AK137-AQ137</f>
        <v>4944048</v>
      </c>
      <c r="AS137" s="5">
        <v>0</v>
      </c>
      <c r="AT137" s="5"/>
      <c r="AU137" s="5">
        <v>0</v>
      </c>
    </row>
    <row r="138" spans="1:47" ht="13.5" x14ac:dyDescent="0.25">
      <c r="A138" s="4">
        <v>132</v>
      </c>
      <c r="B138" s="4" t="s">
        <v>359</v>
      </c>
      <c r="C138" s="4" t="s">
        <v>360</v>
      </c>
      <c r="D138" s="4" t="s">
        <v>325</v>
      </c>
      <c r="E138" s="4" t="s">
        <v>328</v>
      </c>
      <c r="F138" s="72">
        <v>44338</v>
      </c>
      <c r="G138" s="5">
        <v>3920000</v>
      </c>
      <c r="H138" s="6">
        <v>7</v>
      </c>
      <c r="I138" s="4">
        <v>56</v>
      </c>
      <c r="J138" s="5">
        <v>842380</v>
      </c>
      <c r="K138" s="5">
        <v>0</v>
      </c>
      <c r="L138" s="5">
        <f>SUM(J138:K138)</f>
        <v>842380</v>
      </c>
      <c r="M138" s="4">
        <v>0</v>
      </c>
      <c r="N138" s="5">
        <v>0</v>
      </c>
      <c r="O138" s="6">
        <v>0</v>
      </c>
      <c r="P138" s="5">
        <v>0</v>
      </c>
      <c r="Q138" s="6">
        <v>0</v>
      </c>
      <c r="R138" s="5">
        <v>0</v>
      </c>
      <c r="S138" s="4">
        <v>0</v>
      </c>
      <c r="T138" s="5">
        <v>0</v>
      </c>
      <c r="U138" s="6">
        <v>0</v>
      </c>
      <c r="V138" s="5">
        <v>0</v>
      </c>
      <c r="W138" s="4">
        <v>1</v>
      </c>
      <c r="X138" s="5">
        <f>G138/26*W138</f>
        <v>150769.23076923078</v>
      </c>
      <c r="Y138" s="6">
        <v>0</v>
      </c>
      <c r="Z138" s="5">
        <v>0</v>
      </c>
      <c r="AA138" s="6">
        <v>0</v>
      </c>
      <c r="AB138" s="5">
        <v>0</v>
      </c>
      <c r="AC138" s="4"/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f>IF(((3920000/(208))*(H138*8+M138*8+Y138*8+O138*1.5))&gt;(L138+N138+P138+Z138),(3920000/(208))*(H138*8+Y138*8+M138*8+O138*1.5)-(L138+N138+P138+Z138),0)</f>
        <v>213004.61538461549</v>
      </c>
      <c r="AJ138" s="5">
        <v>0</v>
      </c>
      <c r="AK138" s="5">
        <f>ROUND(0+L138+N138+P138+R138+T138+V138+X138+Z138+AB138+SUM(AD138:AJ138),0)</f>
        <v>1206154</v>
      </c>
      <c r="AL138" s="5">
        <v>0</v>
      </c>
      <c r="AM138" s="5"/>
      <c r="AN138" s="5"/>
      <c r="AO138" s="5">
        <v>0</v>
      </c>
      <c r="AP138" s="5">
        <v>0</v>
      </c>
      <c r="AQ138" s="5">
        <f>ROUND(SUM(AL138:AP138),0)</f>
        <v>0</v>
      </c>
      <c r="AR138" s="5">
        <f>AK138-AQ138</f>
        <v>1206154</v>
      </c>
      <c r="AS138" s="5">
        <v>0</v>
      </c>
      <c r="AT138" s="5"/>
      <c r="AU138" s="5">
        <v>0</v>
      </c>
    </row>
    <row r="139" spans="1:47" ht="13.5" x14ac:dyDescent="0.25">
      <c r="A139" s="4">
        <v>133</v>
      </c>
      <c r="B139" s="4" t="s">
        <v>361</v>
      </c>
      <c r="C139" s="4" t="s">
        <v>362</v>
      </c>
      <c r="D139" s="4" t="s">
        <v>363</v>
      </c>
      <c r="E139" s="4" t="s">
        <v>364</v>
      </c>
      <c r="F139" s="72">
        <v>34700</v>
      </c>
      <c r="G139" s="5">
        <v>4667549.9999771994</v>
      </c>
      <c r="H139" s="6">
        <v>24</v>
      </c>
      <c r="I139" s="4">
        <v>192</v>
      </c>
      <c r="J139" s="5">
        <v>6686905</v>
      </c>
      <c r="K139" s="5">
        <v>0</v>
      </c>
      <c r="L139" s="5">
        <f>SUM(J139:K139)</f>
        <v>6686905</v>
      </c>
      <c r="M139" s="4">
        <v>0</v>
      </c>
      <c r="N139" s="5">
        <v>0</v>
      </c>
      <c r="O139" s="6">
        <v>16</v>
      </c>
      <c r="P139" s="5">
        <f>ROUND(L139/(IF(I139&gt;208,208,I139)+O139+Q139+S139+U139)*50%*O139,0)</f>
        <v>257189</v>
      </c>
      <c r="Q139" s="6">
        <v>0</v>
      </c>
      <c r="R139" s="5">
        <v>0</v>
      </c>
      <c r="S139" s="4">
        <v>0</v>
      </c>
      <c r="T139" s="5">
        <v>0</v>
      </c>
      <c r="U139" s="6">
        <v>0</v>
      </c>
      <c r="V139" s="5">
        <v>0</v>
      </c>
      <c r="W139" s="4">
        <v>1</v>
      </c>
      <c r="X139" s="5">
        <f>G139/26*W139</f>
        <v>179521.15384527689</v>
      </c>
      <c r="Y139" s="6">
        <v>1</v>
      </c>
      <c r="Z139" s="5">
        <f>G139/26*Y139</f>
        <v>179521.15384527689</v>
      </c>
      <c r="AA139" s="6">
        <v>0</v>
      </c>
      <c r="AB139" s="5">
        <v>0</v>
      </c>
      <c r="AC139" s="4">
        <v>14</v>
      </c>
      <c r="AD139" s="5">
        <v>300000</v>
      </c>
      <c r="AE139" s="5">
        <v>276923</v>
      </c>
      <c r="AF139" s="5">
        <v>192308</v>
      </c>
      <c r="AG139" s="5"/>
      <c r="AH139" s="5">
        <v>33660</v>
      </c>
      <c r="AI139" s="5">
        <f>IF(((4404120/(208))*(H139*8+M139*8+Y139*8+O139*1.5))&gt;(L139+N139+P139+Z139),(4404120/(208))*(H139*8+Y139*8+M139*8+O139*1.5)-(L139+N139+P139+Z139),0)</f>
        <v>0</v>
      </c>
      <c r="AJ139" s="5">
        <v>0</v>
      </c>
      <c r="AK139" s="5">
        <f>ROUND(0+L139+N139+P139+R139+T139+V139+X139+Z139+AB139+SUM(AD139:AJ139),0)</f>
        <v>8106027</v>
      </c>
      <c r="AL139" s="5">
        <v>490092</v>
      </c>
      <c r="AM139" s="5"/>
      <c r="AN139" s="5">
        <v>46675</v>
      </c>
      <c r="AO139" s="5">
        <v>0</v>
      </c>
      <c r="AP139" s="5">
        <v>0</v>
      </c>
      <c r="AQ139" s="5">
        <f>ROUND(SUM(AL139:AP139),0)</f>
        <v>536767</v>
      </c>
      <c r="AR139" s="5">
        <v>0</v>
      </c>
      <c r="AS139" s="5">
        <f>AK139-AQ139-IF(AR139&gt;0,AR139,0)</f>
        <v>7569260</v>
      </c>
      <c r="AT139" s="5"/>
      <c r="AU139" s="5">
        <v>0</v>
      </c>
    </row>
    <row r="140" spans="1:47" ht="13.5" x14ac:dyDescent="0.25">
      <c r="A140" s="4">
        <v>134</v>
      </c>
      <c r="B140" s="4" t="s">
        <v>365</v>
      </c>
      <c r="C140" s="4" t="s">
        <v>366</v>
      </c>
      <c r="D140" s="4" t="s">
        <v>363</v>
      </c>
      <c r="E140" s="4" t="s">
        <v>367</v>
      </c>
      <c r="F140" s="72">
        <v>35156</v>
      </c>
      <c r="G140" s="5">
        <v>4667549.9999771994</v>
      </c>
      <c r="H140" s="6">
        <v>24</v>
      </c>
      <c r="I140" s="4">
        <v>192</v>
      </c>
      <c r="J140" s="5">
        <v>6412631</v>
      </c>
      <c r="K140" s="5">
        <v>0</v>
      </c>
      <c r="L140" s="5">
        <f>SUM(J140:K140)</f>
        <v>6412631</v>
      </c>
      <c r="M140" s="4">
        <v>0</v>
      </c>
      <c r="N140" s="5">
        <v>0</v>
      </c>
      <c r="O140" s="6">
        <v>18</v>
      </c>
      <c r="P140" s="5">
        <f>ROUND(L140/(IF(I140&gt;208,208,I140)+O140+Q140+S140+U140)*50%*O140,0)</f>
        <v>274827</v>
      </c>
      <c r="Q140" s="6">
        <v>0</v>
      </c>
      <c r="R140" s="5">
        <v>0</v>
      </c>
      <c r="S140" s="4">
        <v>0</v>
      </c>
      <c r="T140" s="5">
        <v>0</v>
      </c>
      <c r="U140" s="6">
        <v>0</v>
      </c>
      <c r="V140" s="5">
        <v>0</v>
      </c>
      <c r="W140" s="4">
        <v>1</v>
      </c>
      <c r="X140" s="5">
        <f>G140/26*W140</f>
        <v>179521.15384527689</v>
      </c>
      <c r="Y140" s="6">
        <v>1</v>
      </c>
      <c r="Z140" s="5">
        <f>G140/26*Y140</f>
        <v>179521.15384527689</v>
      </c>
      <c r="AA140" s="6">
        <v>0</v>
      </c>
      <c r="AB140" s="5">
        <v>0</v>
      </c>
      <c r="AC140" s="4">
        <v>14</v>
      </c>
      <c r="AD140" s="5">
        <v>300000</v>
      </c>
      <c r="AE140" s="5">
        <v>276923</v>
      </c>
      <c r="AF140" s="5">
        <v>192308</v>
      </c>
      <c r="AG140" s="5"/>
      <c r="AH140" s="5">
        <v>33660</v>
      </c>
      <c r="AI140" s="5">
        <f>IF(((4404120/(208))*(H140*8+M140*8+Y140*8+O140*1.5))&gt;(L140+N140+P140+Z140),(4404120/(208))*(H140*8+Y140*8+M140*8+O140*1.5)-(L140+N140+P140+Z140),0)</f>
        <v>0</v>
      </c>
      <c r="AJ140" s="5">
        <v>0</v>
      </c>
      <c r="AK140" s="5">
        <f>ROUND(0+L140+N140+P140+R140+T140+V140+X140+Z140+AB140+SUM(AD140:AJ140),0)</f>
        <v>7849391</v>
      </c>
      <c r="AL140" s="5">
        <v>490092</v>
      </c>
      <c r="AM140" s="5"/>
      <c r="AN140" s="5">
        <v>46675</v>
      </c>
      <c r="AO140" s="5">
        <v>0</v>
      </c>
      <c r="AP140" s="5">
        <v>0</v>
      </c>
      <c r="AQ140" s="5">
        <f>ROUND(SUM(AL140:AP140),0)</f>
        <v>536767</v>
      </c>
      <c r="AR140" s="5">
        <v>0</v>
      </c>
      <c r="AS140" s="5">
        <f>AK140-AQ140-IF(AR140&gt;0,AR140,0)</f>
        <v>7312624</v>
      </c>
      <c r="AT140" s="5"/>
      <c r="AU140" s="5">
        <v>0</v>
      </c>
    </row>
    <row r="141" spans="1:47" ht="13.5" x14ac:dyDescent="0.25">
      <c r="A141" s="4">
        <v>135</v>
      </c>
      <c r="B141" s="4" t="s">
        <v>368</v>
      </c>
      <c r="C141" s="4" t="s">
        <v>369</v>
      </c>
      <c r="D141" s="4" t="s">
        <v>363</v>
      </c>
      <c r="E141" s="4" t="s">
        <v>370</v>
      </c>
      <c r="F141" s="72">
        <v>35278</v>
      </c>
      <c r="G141" s="5">
        <v>4667549.9999771994</v>
      </c>
      <c r="H141" s="6">
        <v>23</v>
      </c>
      <c r="I141" s="4">
        <v>184</v>
      </c>
      <c r="J141" s="5">
        <v>6875754</v>
      </c>
      <c r="K141" s="5">
        <v>0</v>
      </c>
      <c r="L141" s="5">
        <f>SUM(J141:K141)</f>
        <v>6875754</v>
      </c>
      <c r="M141" s="4">
        <v>1</v>
      </c>
      <c r="N141" s="5">
        <f>G141/26*M141</f>
        <v>179521.15384527689</v>
      </c>
      <c r="O141" s="6">
        <v>12.5</v>
      </c>
      <c r="P141" s="5">
        <f>ROUND(L141/(IF(I141&gt;208,208,I141)+O141+Q141+S141+U141)*50%*O141,0)</f>
        <v>218694</v>
      </c>
      <c r="Q141" s="6">
        <v>0</v>
      </c>
      <c r="R141" s="5">
        <v>0</v>
      </c>
      <c r="S141" s="4">
        <v>0</v>
      </c>
      <c r="T141" s="5">
        <v>0</v>
      </c>
      <c r="U141" s="6">
        <v>0</v>
      </c>
      <c r="V141" s="5">
        <v>0</v>
      </c>
      <c r="W141" s="4">
        <v>1</v>
      </c>
      <c r="X141" s="5">
        <f>G141/26*W141</f>
        <v>179521.15384527689</v>
      </c>
      <c r="Y141" s="6">
        <v>1</v>
      </c>
      <c r="Z141" s="5">
        <f>G141/26*Y141</f>
        <v>179521.15384527689</v>
      </c>
      <c r="AA141" s="6">
        <v>0</v>
      </c>
      <c r="AB141" s="5">
        <v>0</v>
      </c>
      <c r="AC141" s="4">
        <v>14</v>
      </c>
      <c r="AD141" s="5">
        <v>300000</v>
      </c>
      <c r="AE141" s="5">
        <v>265385</v>
      </c>
      <c r="AF141" s="5">
        <v>184615</v>
      </c>
      <c r="AG141" s="5"/>
      <c r="AH141" s="5">
        <v>33660</v>
      </c>
      <c r="AI141" s="5">
        <f>IF(((4404120/(208))*(H141*8+M141*8+Y141*8+O141*1.5))&gt;(L141+N141+P141+Z141),(4404120/(208))*(H141*8+Y141*8+M141*8+O141*1.5)-(L141+N141+P141+Z141),0)</f>
        <v>0</v>
      </c>
      <c r="AJ141" s="5">
        <v>100000</v>
      </c>
      <c r="AK141" s="5">
        <f>ROUND(0+L141+N141+P141+R141+T141+V141+X141+Z141+AB141+SUM(AD141:AJ141),0)</f>
        <v>8516671</v>
      </c>
      <c r="AL141" s="5">
        <v>490092</v>
      </c>
      <c r="AM141" s="5"/>
      <c r="AN141" s="5">
        <v>46675</v>
      </c>
      <c r="AO141" s="5">
        <v>0</v>
      </c>
      <c r="AP141" s="5">
        <v>0</v>
      </c>
      <c r="AQ141" s="5">
        <f>ROUND(SUM(AL141:AP141),0)</f>
        <v>536767</v>
      </c>
      <c r="AR141" s="5">
        <v>0</v>
      </c>
      <c r="AS141" s="5">
        <f>AK141-AQ141-IF(AR141&gt;0,AR141,0)</f>
        <v>7979904</v>
      </c>
      <c r="AT141" s="5"/>
      <c r="AU141" s="5">
        <v>0</v>
      </c>
    </row>
    <row r="142" spans="1:47" ht="13.5" x14ac:dyDescent="0.25">
      <c r="A142" s="4">
        <v>136</v>
      </c>
      <c r="B142" s="4" t="s">
        <v>371</v>
      </c>
      <c r="C142" s="4" t="s">
        <v>372</v>
      </c>
      <c r="D142" s="4" t="s">
        <v>363</v>
      </c>
      <c r="E142" s="4" t="s">
        <v>373</v>
      </c>
      <c r="F142" s="72">
        <v>37530</v>
      </c>
      <c r="G142" s="5">
        <v>4404120</v>
      </c>
      <c r="H142" s="6">
        <v>24</v>
      </c>
      <c r="I142" s="4">
        <v>192</v>
      </c>
      <c r="J142" s="5">
        <v>6451313</v>
      </c>
      <c r="K142" s="5">
        <v>0</v>
      </c>
      <c r="L142" s="5">
        <f>SUM(J142:K142)</f>
        <v>6451313</v>
      </c>
      <c r="M142" s="4">
        <v>0</v>
      </c>
      <c r="N142" s="5">
        <v>0</v>
      </c>
      <c r="O142" s="6">
        <v>18</v>
      </c>
      <c r="P142" s="5">
        <f>ROUND(L142/(IF(I142&gt;208,208,I142)+O142+Q142+S142+U142)*50%*O142,0)</f>
        <v>276485</v>
      </c>
      <c r="Q142" s="6">
        <v>0</v>
      </c>
      <c r="R142" s="5">
        <v>0</v>
      </c>
      <c r="S142" s="4">
        <v>0</v>
      </c>
      <c r="T142" s="5">
        <v>0</v>
      </c>
      <c r="U142" s="6">
        <v>0</v>
      </c>
      <c r="V142" s="5">
        <v>0</v>
      </c>
      <c r="W142" s="4">
        <v>1</v>
      </c>
      <c r="X142" s="5">
        <f>G142/26*W142</f>
        <v>169389.23076923078</v>
      </c>
      <c r="Y142" s="6">
        <v>1</v>
      </c>
      <c r="Z142" s="5">
        <f>G142/26*Y142</f>
        <v>169389.23076923078</v>
      </c>
      <c r="AA142" s="6">
        <v>0</v>
      </c>
      <c r="AB142" s="5">
        <v>0</v>
      </c>
      <c r="AC142" s="4">
        <v>14</v>
      </c>
      <c r="AD142" s="5">
        <v>300000</v>
      </c>
      <c r="AE142" s="5">
        <v>276923</v>
      </c>
      <c r="AF142" s="5">
        <v>192308</v>
      </c>
      <c r="AG142" s="5"/>
      <c r="AH142" s="5">
        <v>31760</v>
      </c>
      <c r="AI142" s="5">
        <f>IF(((4404120/(208))*(H142*8+M142*8+Y142*8+O142*1.5))&gt;(L142+N142+P142+Z142),(4404120/(208))*(H142*8+Y142*8+M142*8+O142*1.5)-(L142+N142+P142+Z142),0)</f>
        <v>0</v>
      </c>
      <c r="AJ142" s="5">
        <v>0</v>
      </c>
      <c r="AK142" s="5">
        <f>ROUND(0+L142+N142+P142+R142+T142+V142+X142+Z142+AB142+SUM(AD142:AJ142),0)</f>
        <v>7867567</v>
      </c>
      <c r="AL142" s="5">
        <v>462433</v>
      </c>
      <c r="AM142" s="5"/>
      <c r="AN142" s="5">
        <v>44041</v>
      </c>
      <c r="AO142" s="5">
        <v>0</v>
      </c>
      <c r="AP142" s="5">
        <v>0</v>
      </c>
      <c r="AQ142" s="5">
        <f>ROUND(SUM(AL142:AP142),0)</f>
        <v>506474</v>
      </c>
      <c r="AR142" s="5">
        <v>0</v>
      </c>
      <c r="AS142" s="5">
        <f>AK142-AQ142-IF(AR142&gt;0,AR142,0)</f>
        <v>7361093</v>
      </c>
      <c r="AT142" s="5"/>
      <c r="AU142" s="5">
        <v>0</v>
      </c>
    </row>
    <row r="143" spans="1:47" ht="13.5" x14ac:dyDescent="0.25">
      <c r="A143" s="4">
        <v>137</v>
      </c>
      <c r="B143" s="4" t="s">
        <v>374</v>
      </c>
      <c r="C143" s="4" t="s">
        <v>375</v>
      </c>
      <c r="D143" s="4" t="s">
        <v>363</v>
      </c>
      <c r="E143" s="4" t="s">
        <v>370</v>
      </c>
      <c r="F143" s="72">
        <v>38749</v>
      </c>
      <c r="G143" s="5">
        <v>4404120</v>
      </c>
      <c r="H143" s="6">
        <v>24</v>
      </c>
      <c r="I143" s="4">
        <v>192</v>
      </c>
      <c r="J143" s="5">
        <v>5944804</v>
      </c>
      <c r="K143" s="5">
        <v>0</v>
      </c>
      <c r="L143" s="5">
        <f>SUM(J143:K143)</f>
        <v>5944804</v>
      </c>
      <c r="M143" s="4">
        <v>0</v>
      </c>
      <c r="N143" s="5">
        <v>0</v>
      </c>
      <c r="O143" s="6">
        <v>13</v>
      </c>
      <c r="P143" s="5">
        <f>ROUND(L143/(IF(I143&gt;208,208,I143)+O143+Q143+S143+U143)*50%*O143,0)</f>
        <v>188494</v>
      </c>
      <c r="Q143" s="6">
        <v>0</v>
      </c>
      <c r="R143" s="5">
        <v>0</v>
      </c>
      <c r="S143" s="4">
        <v>0</v>
      </c>
      <c r="T143" s="5">
        <v>0</v>
      </c>
      <c r="U143" s="6">
        <v>0</v>
      </c>
      <c r="V143" s="5">
        <v>0</v>
      </c>
      <c r="W143" s="4">
        <v>1</v>
      </c>
      <c r="X143" s="5">
        <f>G143/26*W143</f>
        <v>169389.23076923078</v>
      </c>
      <c r="Y143" s="6">
        <v>1</v>
      </c>
      <c r="Z143" s="5">
        <f>G143/26*Y143</f>
        <v>169389.23076923078</v>
      </c>
      <c r="AA143" s="6">
        <v>0</v>
      </c>
      <c r="AB143" s="5">
        <v>0</v>
      </c>
      <c r="AC143" s="4">
        <v>14</v>
      </c>
      <c r="AD143" s="5">
        <v>300000</v>
      </c>
      <c r="AE143" s="5">
        <v>276923</v>
      </c>
      <c r="AF143" s="5">
        <v>192308</v>
      </c>
      <c r="AG143" s="5"/>
      <c r="AH143" s="5">
        <v>31760</v>
      </c>
      <c r="AI143" s="5">
        <f>IF(((4404120/(208))*(H143*8+M143*8+Y143*8+O143*1.5))&gt;(L143+N143+P143+Z143),(4404120/(208))*(H143*8+Y143*8+M143*8+O143*1.5)-(L143+N143+P143+Z143),0)</f>
        <v>0</v>
      </c>
      <c r="AJ143" s="5">
        <v>100000</v>
      </c>
      <c r="AK143" s="5">
        <f>ROUND(0+L143+N143+P143+R143+T143+V143+X143+Z143+AB143+SUM(AD143:AJ143),0)</f>
        <v>7373067</v>
      </c>
      <c r="AL143" s="5">
        <v>462433</v>
      </c>
      <c r="AM143" s="5"/>
      <c r="AN143" s="5">
        <v>44041</v>
      </c>
      <c r="AO143" s="5">
        <v>0</v>
      </c>
      <c r="AP143" s="5">
        <v>0</v>
      </c>
      <c r="AQ143" s="5">
        <f>ROUND(SUM(AL143:AP143),0)</f>
        <v>506474</v>
      </c>
      <c r="AR143" s="5">
        <v>0</v>
      </c>
      <c r="AS143" s="5">
        <f>AK143-AQ143-IF(AR143&gt;0,AR143,0)</f>
        <v>6866593</v>
      </c>
      <c r="AT143" s="5"/>
      <c r="AU143" s="5">
        <v>0</v>
      </c>
    </row>
    <row r="144" spans="1:47" ht="13.5" x14ac:dyDescent="0.25">
      <c r="A144" s="4">
        <v>138</v>
      </c>
      <c r="B144" s="4" t="s">
        <v>376</v>
      </c>
      <c r="C144" s="4" t="s">
        <v>377</v>
      </c>
      <c r="D144" s="4" t="s">
        <v>363</v>
      </c>
      <c r="E144" s="4" t="s">
        <v>373</v>
      </c>
      <c r="F144" s="72">
        <v>41961</v>
      </c>
      <c r="G144" s="5">
        <v>4404120</v>
      </c>
      <c r="H144" s="6">
        <v>24</v>
      </c>
      <c r="I144" s="4">
        <v>192</v>
      </c>
      <c r="J144" s="5">
        <v>6051096</v>
      </c>
      <c r="K144" s="5">
        <v>0</v>
      </c>
      <c r="L144" s="5">
        <f>SUM(J144:K144)</f>
        <v>6051096</v>
      </c>
      <c r="M144" s="4">
        <v>0</v>
      </c>
      <c r="N144" s="5">
        <v>0</v>
      </c>
      <c r="O144" s="6">
        <v>18</v>
      </c>
      <c r="P144" s="5">
        <f>ROUND(L144/(IF(I144&gt;208,208,I144)+O144+Q144+S144+U144)*50%*O144,0)</f>
        <v>259333</v>
      </c>
      <c r="Q144" s="6">
        <v>0</v>
      </c>
      <c r="R144" s="5">
        <v>0</v>
      </c>
      <c r="S144" s="4">
        <v>0</v>
      </c>
      <c r="T144" s="5">
        <v>0</v>
      </c>
      <c r="U144" s="6">
        <v>0</v>
      </c>
      <c r="V144" s="5">
        <v>0</v>
      </c>
      <c r="W144" s="4">
        <v>1</v>
      </c>
      <c r="X144" s="5">
        <f>G144/26*W144</f>
        <v>169389.23076923078</v>
      </c>
      <c r="Y144" s="6">
        <v>1</v>
      </c>
      <c r="Z144" s="5">
        <f>G144/26*Y144</f>
        <v>169389.23076923078</v>
      </c>
      <c r="AA144" s="6">
        <v>0</v>
      </c>
      <c r="AB144" s="5">
        <v>0</v>
      </c>
      <c r="AC144" s="4">
        <v>14</v>
      </c>
      <c r="AD144" s="5">
        <v>300000</v>
      </c>
      <c r="AE144" s="5">
        <v>276923</v>
      </c>
      <c r="AF144" s="5">
        <v>192308</v>
      </c>
      <c r="AG144" s="5"/>
      <c r="AH144" s="5">
        <v>31760</v>
      </c>
      <c r="AI144" s="5">
        <f>IF(((4404120/(208))*(H144*8+M144*8+Y144*8+O144*1.5))&gt;(L144+N144+P144+Z144),(4404120/(208))*(H144*8+Y144*8+M144*8+O144*1.5)-(L144+N144+P144+Z144),0)</f>
        <v>0</v>
      </c>
      <c r="AJ144" s="5">
        <v>0</v>
      </c>
      <c r="AK144" s="5">
        <f>ROUND(0+L144+N144+P144+R144+T144+V144+X144+Z144+AB144+SUM(AD144:AJ144),0)</f>
        <v>7450198</v>
      </c>
      <c r="AL144" s="5">
        <v>462433</v>
      </c>
      <c r="AM144" s="5"/>
      <c r="AN144" s="5">
        <v>44041</v>
      </c>
      <c r="AO144" s="5">
        <v>0</v>
      </c>
      <c r="AP144" s="5">
        <v>0</v>
      </c>
      <c r="AQ144" s="5">
        <f>ROUND(SUM(AL144:AP144),0)</f>
        <v>506474</v>
      </c>
      <c r="AR144" s="5">
        <v>0</v>
      </c>
      <c r="AS144" s="5">
        <f>AK144-AQ144-IF(AR144&gt;0,AR144,0)</f>
        <v>6943724</v>
      </c>
      <c r="AT144" s="5"/>
      <c r="AU144" s="5">
        <v>0</v>
      </c>
    </row>
    <row r="145" spans="1:47" ht="13.5" x14ac:dyDescent="0.25">
      <c r="A145" s="4">
        <v>139</v>
      </c>
      <c r="B145" s="4" t="s">
        <v>378</v>
      </c>
      <c r="C145" s="4" t="s">
        <v>379</v>
      </c>
      <c r="D145" s="4" t="s">
        <v>363</v>
      </c>
      <c r="E145" s="4" t="s">
        <v>370</v>
      </c>
      <c r="F145" s="72">
        <v>38853</v>
      </c>
      <c r="G145" s="5">
        <v>4404120</v>
      </c>
      <c r="H145" s="6">
        <v>23.5</v>
      </c>
      <c r="I145" s="4">
        <v>188</v>
      </c>
      <c r="J145" s="5">
        <v>5799046</v>
      </c>
      <c r="K145" s="5">
        <v>0</v>
      </c>
      <c r="L145" s="5">
        <f>SUM(J145:K145)</f>
        <v>5799046</v>
      </c>
      <c r="M145" s="4">
        <v>0.5</v>
      </c>
      <c r="N145" s="5">
        <f>G145/26*M145</f>
        <v>84694.61538461539</v>
      </c>
      <c r="O145" s="6">
        <v>12</v>
      </c>
      <c r="P145" s="5">
        <f>ROUND(L145/(IF(I145&gt;208,208,I145)+O145+Q145+S145+U145)*50%*O145,0)</f>
        <v>173971</v>
      </c>
      <c r="Q145" s="6">
        <v>0</v>
      </c>
      <c r="R145" s="5">
        <v>0</v>
      </c>
      <c r="S145" s="4">
        <v>0</v>
      </c>
      <c r="T145" s="5">
        <v>0</v>
      </c>
      <c r="U145" s="6">
        <v>0</v>
      </c>
      <c r="V145" s="5">
        <v>0</v>
      </c>
      <c r="W145" s="4">
        <v>1</v>
      </c>
      <c r="X145" s="5">
        <f>G145/26*W145</f>
        <v>169389.23076923078</v>
      </c>
      <c r="Y145" s="6">
        <v>1</v>
      </c>
      <c r="Z145" s="5">
        <f>G145/26*Y145</f>
        <v>169389.23076923078</v>
      </c>
      <c r="AA145" s="6">
        <v>0</v>
      </c>
      <c r="AB145" s="5">
        <v>0</v>
      </c>
      <c r="AC145" s="4">
        <v>14</v>
      </c>
      <c r="AD145" s="5">
        <v>300000</v>
      </c>
      <c r="AE145" s="5">
        <v>271154</v>
      </c>
      <c r="AF145" s="5">
        <v>188462</v>
      </c>
      <c r="AG145" s="5"/>
      <c r="AH145" s="5">
        <v>31760</v>
      </c>
      <c r="AI145" s="5">
        <f>IF(((4404120/(208))*(H145*8+M145*8+Y145*8+O145*1.5))&gt;(L145+N145+P145+Z145),(4404120/(208))*(H145*8+Y145*8+M145*8+O145*1.5)-(L145+N145+P145+Z145),0)</f>
        <v>0</v>
      </c>
      <c r="AJ145" s="5">
        <v>100000</v>
      </c>
      <c r="AK145" s="5">
        <f>ROUND(0+L145+N145+P145+R145+T145+V145+X145+Z145+AB145+SUM(AD145:AJ145),0)</f>
        <v>7287866</v>
      </c>
      <c r="AL145" s="5">
        <v>462433</v>
      </c>
      <c r="AM145" s="5"/>
      <c r="AN145" s="5">
        <v>44041</v>
      </c>
      <c r="AO145" s="5">
        <v>0</v>
      </c>
      <c r="AP145" s="5">
        <v>0</v>
      </c>
      <c r="AQ145" s="5">
        <f>ROUND(SUM(AL145:AP145),0)</f>
        <v>506474</v>
      </c>
      <c r="AR145" s="5">
        <v>0</v>
      </c>
      <c r="AS145" s="5">
        <f>AK145-AQ145-IF(AR145&gt;0,AR145,0)</f>
        <v>6781392</v>
      </c>
      <c r="AT145" s="5"/>
      <c r="AU145" s="5">
        <v>0</v>
      </c>
    </row>
    <row r="146" spans="1:47" ht="13.5" x14ac:dyDescent="0.25">
      <c r="A146" s="4">
        <v>140</v>
      </c>
      <c r="B146" s="4" t="s">
        <v>380</v>
      </c>
      <c r="C146" s="4" t="s">
        <v>381</v>
      </c>
      <c r="D146" s="4" t="s">
        <v>363</v>
      </c>
      <c r="E146" s="4" t="s">
        <v>382</v>
      </c>
      <c r="F146" s="72">
        <v>38930</v>
      </c>
      <c r="G146" s="5">
        <v>4404120</v>
      </c>
      <c r="H146" s="6">
        <v>23</v>
      </c>
      <c r="I146" s="4">
        <v>184</v>
      </c>
      <c r="J146" s="5">
        <v>6448273</v>
      </c>
      <c r="K146" s="5">
        <v>0</v>
      </c>
      <c r="L146" s="5">
        <f>SUM(J146:K146)</f>
        <v>6448273</v>
      </c>
      <c r="M146" s="4">
        <v>1</v>
      </c>
      <c r="N146" s="5">
        <f>G146/26*M146</f>
        <v>169389.23076923078</v>
      </c>
      <c r="O146" s="6">
        <v>23</v>
      </c>
      <c r="P146" s="5">
        <f>ROUND(L146/(IF(I146&gt;208,208,I146)+O146+Q146+S146+U146)*50%*O146,0)</f>
        <v>358237</v>
      </c>
      <c r="Q146" s="6">
        <v>0</v>
      </c>
      <c r="R146" s="5">
        <v>0</v>
      </c>
      <c r="S146" s="4">
        <v>0</v>
      </c>
      <c r="T146" s="5">
        <v>0</v>
      </c>
      <c r="U146" s="6">
        <v>0</v>
      </c>
      <c r="V146" s="5">
        <v>0</v>
      </c>
      <c r="W146" s="4">
        <v>1</v>
      </c>
      <c r="X146" s="5">
        <f>G146/26*W146</f>
        <v>169389.23076923078</v>
      </c>
      <c r="Y146" s="6">
        <v>1</v>
      </c>
      <c r="Z146" s="5">
        <f>G146/26*Y146</f>
        <v>169389.23076923078</v>
      </c>
      <c r="AA146" s="6">
        <v>0</v>
      </c>
      <c r="AB146" s="5">
        <v>0</v>
      </c>
      <c r="AC146" s="4">
        <v>14</v>
      </c>
      <c r="AD146" s="5">
        <v>300000</v>
      </c>
      <c r="AE146" s="5">
        <v>265385</v>
      </c>
      <c r="AF146" s="5">
        <v>184615</v>
      </c>
      <c r="AG146" s="5"/>
      <c r="AH146" s="5">
        <v>31760</v>
      </c>
      <c r="AI146" s="5">
        <f>IF(((4404120/(208))*(H146*8+M146*8+Y146*8+O146*1.5))&gt;(L146+N146+P146+Z146),(4404120/(208))*(H146*8+Y146*8+M146*8+O146*1.5)-(L146+N146+P146+Z146),0)</f>
        <v>0</v>
      </c>
      <c r="AJ146" s="5">
        <v>0</v>
      </c>
      <c r="AK146" s="5">
        <f>ROUND(0+L146+N146+P146+R146+T146+V146+X146+Z146+AB146+SUM(AD146:AJ146),0)</f>
        <v>8096438</v>
      </c>
      <c r="AL146" s="5">
        <v>462433</v>
      </c>
      <c r="AM146" s="5"/>
      <c r="AN146" s="5">
        <v>44041</v>
      </c>
      <c r="AO146" s="5">
        <v>0</v>
      </c>
      <c r="AP146" s="5">
        <v>0</v>
      </c>
      <c r="AQ146" s="5">
        <f>ROUND(SUM(AL146:AP146),0)</f>
        <v>506474</v>
      </c>
      <c r="AR146" s="5">
        <v>0</v>
      </c>
      <c r="AS146" s="5">
        <f>AK146-AQ146-IF(AR146&gt;0,AR146,0)</f>
        <v>7589964</v>
      </c>
      <c r="AT146" s="5"/>
      <c r="AU146" s="5">
        <v>0</v>
      </c>
    </row>
    <row r="147" spans="1:47" ht="13.5" x14ac:dyDescent="0.25">
      <c r="A147" s="4">
        <v>141</v>
      </c>
      <c r="B147" s="4" t="s">
        <v>383</v>
      </c>
      <c r="C147" s="4" t="s">
        <v>384</v>
      </c>
      <c r="D147" s="4" t="s">
        <v>363</v>
      </c>
      <c r="E147" s="4" t="s">
        <v>385</v>
      </c>
      <c r="F147" s="72">
        <v>38930</v>
      </c>
      <c r="G147" s="5">
        <v>4404120</v>
      </c>
      <c r="H147" s="6">
        <v>23</v>
      </c>
      <c r="I147" s="4">
        <v>184</v>
      </c>
      <c r="J147" s="5">
        <v>6009477</v>
      </c>
      <c r="K147" s="5">
        <v>0</v>
      </c>
      <c r="L147" s="5">
        <f>SUM(J147:K147)</f>
        <v>6009477</v>
      </c>
      <c r="M147" s="4">
        <v>1</v>
      </c>
      <c r="N147" s="5">
        <f>G147/26*M147</f>
        <v>169389.23076923078</v>
      </c>
      <c r="O147" s="6">
        <v>13</v>
      </c>
      <c r="P147" s="5">
        <f>ROUND(L147/(IF(I147&gt;208,208,I147)+O147+Q147+S147+U147)*50%*O147,0)</f>
        <v>198282</v>
      </c>
      <c r="Q147" s="6">
        <v>0</v>
      </c>
      <c r="R147" s="5">
        <v>0</v>
      </c>
      <c r="S147" s="4">
        <v>0</v>
      </c>
      <c r="T147" s="5">
        <v>0</v>
      </c>
      <c r="U147" s="6">
        <v>0</v>
      </c>
      <c r="V147" s="5">
        <v>0</v>
      </c>
      <c r="W147" s="4">
        <v>1</v>
      </c>
      <c r="X147" s="5">
        <f>G147/26*W147</f>
        <v>169389.23076923078</v>
      </c>
      <c r="Y147" s="6">
        <v>1</v>
      </c>
      <c r="Z147" s="5">
        <f>G147/26*Y147</f>
        <v>169389.23076923078</v>
      </c>
      <c r="AA147" s="6">
        <v>0</v>
      </c>
      <c r="AB147" s="5">
        <v>0</v>
      </c>
      <c r="AC147" s="4">
        <v>14</v>
      </c>
      <c r="AD147" s="5">
        <v>300000</v>
      </c>
      <c r="AE147" s="5">
        <v>265385</v>
      </c>
      <c r="AF147" s="5">
        <v>184615</v>
      </c>
      <c r="AG147" s="5"/>
      <c r="AH147" s="5"/>
      <c r="AI147" s="5">
        <f>IF(((4404120/(208))*(H147*8+M147*8+Y147*8+O147*1.5))&gt;(L147+N147+P147+Z147),(4404120/(208))*(H147*8+Y147*8+M147*8+O147*1.5)-(L147+N147+P147+Z147),0)</f>
        <v>0</v>
      </c>
      <c r="AJ147" s="5">
        <v>0</v>
      </c>
      <c r="AK147" s="5">
        <f>ROUND(0+L147+N147+P147+R147+T147+V147+X147+Z147+AB147+SUM(AD147:AJ147),0)</f>
        <v>7465927</v>
      </c>
      <c r="AL147" s="5">
        <v>462433</v>
      </c>
      <c r="AM147" s="5"/>
      <c r="AN147" s="5">
        <v>44041</v>
      </c>
      <c r="AO147" s="5">
        <v>0</v>
      </c>
      <c r="AP147" s="5">
        <v>0</v>
      </c>
      <c r="AQ147" s="5">
        <f>ROUND(SUM(AL147:AP147),0)</f>
        <v>506474</v>
      </c>
      <c r="AR147" s="5">
        <v>0</v>
      </c>
      <c r="AS147" s="5">
        <f>AK147-AQ147-IF(AR147&gt;0,AR147,0)</f>
        <v>6959453</v>
      </c>
      <c r="AT147" s="5"/>
      <c r="AU147" s="5">
        <v>0</v>
      </c>
    </row>
    <row r="148" spans="1:47" ht="13.5" x14ac:dyDescent="0.25">
      <c r="A148" s="4">
        <v>142</v>
      </c>
      <c r="B148" s="4" t="s">
        <v>386</v>
      </c>
      <c r="C148" s="4" t="s">
        <v>387</v>
      </c>
      <c r="D148" s="4" t="s">
        <v>363</v>
      </c>
      <c r="E148" s="4" t="s">
        <v>370</v>
      </c>
      <c r="F148" s="72">
        <v>38930</v>
      </c>
      <c r="G148" s="5">
        <v>4404120</v>
      </c>
      <c r="H148" s="6">
        <v>24</v>
      </c>
      <c r="I148" s="4">
        <v>192</v>
      </c>
      <c r="J148" s="5">
        <v>6010461</v>
      </c>
      <c r="K148" s="5">
        <v>0</v>
      </c>
      <c r="L148" s="5">
        <f>SUM(J148:K148)</f>
        <v>6010461</v>
      </c>
      <c r="M148" s="4">
        <v>0</v>
      </c>
      <c r="N148" s="5">
        <v>0</v>
      </c>
      <c r="O148" s="6">
        <v>15</v>
      </c>
      <c r="P148" s="5">
        <f>ROUND(L148/(IF(I148&gt;208,208,I148)+O148+Q148+S148+U148)*50%*O148,0)</f>
        <v>217770</v>
      </c>
      <c r="Q148" s="6">
        <v>0</v>
      </c>
      <c r="R148" s="5">
        <v>0</v>
      </c>
      <c r="S148" s="4">
        <v>0</v>
      </c>
      <c r="T148" s="5">
        <v>0</v>
      </c>
      <c r="U148" s="6">
        <v>0</v>
      </c>
      <c r="V148" s="5">
        <v>0</v>
      </c>
      <c r="W148" s="4">
        <v>1</v>
      </c>
      <c r="X148" s="5">
        <f>G148/26*W148</f>
        <v>169389.23076923078</v>
      </c>
      <c r="Y148" s="6">
        <v>1</v>
      </c>
      <c r="Z148" s="5">
        <f>G148/26*Y148</f>
        <v>169389.23076923078</v>
      </c>
      <c r="AA148" s="6">
        <v>0</v>
      </c>
      <c r="AB148" s="5">
        <v>0</v>
      </c>
      <c r="AC148" s="4">
        <v>14</v>
      </c>
      <c r="AD148" s="5">
        <v>300000</v>
      </c>
      <c r="AE148" s="5">
        <v>276923</v>
      </c>
      <c r="AF148" s="5">
        <v>192308</v>
      </c>
      <c r="AG148" s="5"/>
      <c r="AH148" s="5">
        <v>31760</v>
      </c>
      <c r="AI148" s="5">
        <f>IF(((4404120/(208))*(H148*8+M148*8+Y148*8+O148*1.5))&gt;(L148+N148+P148+Z148),(4404120/(208))*(H148*8+Y148*8+M148*8+O148*1.5)-(L148+N148+P148+Z148),0)</f>
        <v>0</v>
      </c>
      <c r="AJ148" s="5">
        <v>100000</v>
      </c>
      <c r="AK148" s="5">
        <f>ROUND(0+L148+N148+P148+R148+T148+V148+X148+Z148+AB148+SUM(AD148:AJ148),0)</f>
        <v>7468000</v>
      </c>
      <c r="AL148" s="5">
        <v>462433</v>
      </c>
      <c r="AM148" s="5"/>
      <c r="AN148" s="5">
        <v>44041</v>
      </c>
      <c r="AO148" s="5">
        <v>0</v>
      </c>
      <c r="AP148" s="5">
        <v>0</v>
      </c>
      <c r="AQ148" s="5">
        <f>ROUND(SUM(AL148:AP148),0)</f>
        <v>506474</v>
      </c>
      <c r="AR148" s="5">
        <v>0</v>
      </c>
      <c r="AS148" s="5">
        <f>AK148-AQ148-IF(AR148&gt;0,AR148,0)</f>
        <v>6961526</v>
      </c>
      <c r="AT148" s="5"/>
      <c r="AU148" s="5">
        <v>0</v>
      </c>
    </row>
    <row r="149" spans="1:47" ht="13.5" x14ac:dyDescent="0.25">
      <c r="A149" s="4">
        <v>143</v>
      </c>
      <c r="B149" s="4" t="s">
        <v>388</v>
      </c>
      <c r="C149" s="4" t="s">
        <v>389</v>
      </c>
      <c r="D149" s="4" t="s">
        <v>363</v>
      </c>
      <c r="E149" s="4" t="s">
        <v>370</v>
      </c>
      <c r="F149" s="72">
        <v>39156</v>
      </c>
      <c r="G149" s="5">
        <v>4404120</v>
      </c>
      <c r="H149" s="6">
        <v>20</v>
      </c>
      <c r="I149" s="4">
        <v>160</v>
      </c>
      <c r="J149" s="5">
        <v>4794286</v>
      </c>
      <c r="K149" s="5">
        <v>0</v>
      </c>
      <c r="L149" s="5">
        <f>SUM(J149:K149)</f>
        <v>4794286</v>
      </c>
      <c r="M149" s="4">
        <v>1</v>
      </c>
      <c r="N149" s="5">
        <f>G149/26*M149</f>
        <v>169389.23076923078</v>
      </c>
      <c r="O149" s="6">
        <v>13</v>
      </c>
      <c r="P149" s="5">
        <f>ROUND(L149/(IF(I149&gt;208,208,I149)+O149+Q149+S149+U149)*50%*O149,0)</f>
        <v>180132</v>
      </c>
      <c r="Q149" s="6">
        <v>0</v>
      </c>
      <c r="R149" s="5">
        <v>0</v>
      </c>
      <c r="S149" s="4">
        <v>0</v>
      </c>
      <c r="T149" s="5">
        <v>0</v>
      </c>
      <c r="U149" s="6">
        <v>0</v>
      </c>
      <c r="V149" s="5">
        <v>0</v>
      </c>
      <c r="W149" s="4">
        <v>4</v>
      </c>
      <c r="X149" s="5">
        <f>G149/26*W149</f>
        <v>677556.92307692312</v>
      </c>
      <c r="Y149" s="6">
        <v>1</v>
      </c>
      <c r="Z149" s="5">
        <f>G149/26*Y149</f>
        <v>169389.23076923078</v>
      </c>
      <c r="AA149" s="6">
        <v>0</v>
      </c>
      <c r="AB149" s="5">
        <v>0</v>
      </c>
      <c r="AC149" s="4"/>
      <c r="AD149" s="5">
        <v>0</v>
      </c>
      <c r="AE149" s="5">
        <v>230769</v>
      </c>
      <c r="AF149" s="5">
        <v>184615</v>
      </c>
      <c r="AG149" s="5"/>
      <c r="AH149" s="5">
        <v>31760</v>
      </c>
      <c r="AI149" s="5">
        <f>IF(((4404120/(208))*(H149*8+M149*8+Y149*8+O149*1.5))&gt;(L149+N149+P149+Z149),(4404120/(208))*(H149*8+Y149*8+M149*8+O149*1.5)-(L149+N149+P149+Z149),0)</f>
        <v>0</v>
      </c>
      <c r="AJ149" s="5">
        <v>100000</v>
      </c>
      <c r="AK149" s="5">
        <f>ROUND(0+L149+N149+P149+R149+T149+V149+X149+Z149+AB149+SUM(AD149:AJ149),0)</f>
        <v>6537897</v>
      </c>
      <c r="AL149" s="5">
        <v>462433</v>
      </c>
      <c r="AM149" s="5"/>
      <c r="AN149" s="5">
        <v>44041</v>
      </c>
      <c r="AO149" s="5">
        <v>0</v>
      </c>
      <c r="AP149" s="5">
        <v>0</v>
      </c>
      <c r="AQ149" s="5">
        <f>ROUND(SUM(AL149:AP149),0)</f>
        <v>506474</v>
      </c>
      <c r="AR149" s="5">
        <v>0</v>
      </c>
      <c r="AS149" s="5">
        <f>AK149-AQ149-IF(AR149&gt;0,AR149,0)</f>
        <v>6031423</v>
      </c>
      <c r="AT149" s="5"/>
      <c r="AU149" s="5">
        <v>0</v>
      </c>
    </row>
    <row r="150" spans="1:47" ht="13.5" x14ac:dyDescent="0.25">
      <c r="A150" s="4">
        <v>144</v>
      </c>
      <c r="B150" s="4" t="s">
        <v>390</v>
      </c>
      <c r="C150" s="4" t="s">
        <v>391</v>
      </c>
      <c r="D150" s="4" t="s">
        <v>363</v>
      </c>
      <c r="E150" s="4" t="s">
        <v>373</v>
      </c>
      <c r="F150" s="72">
        <v>42907</v>
      </c>
      <c r="G150" s="5">
        <v>4404120</v>
      </c>
      <c r="H150" s="6">
        <v>24</v>
      </c>
      <c r="I150" s="4">
        <v>192</v>
      </c>
      <c r="J150" s="5">
        <v>6047920</v>
      </c>
      <c r="K150" s="5">
        <v>0</v>
      </c>
      <c r="L150" s="5">
        <f>SUM(J150:K150)</f>
        <v>6047920</v>
      </c>
      <c r="M150" s="4">
        <v>0</v>
      </c>
      <c r="N150" s="5">
        <v>0</v>
      </c>
      <c r="O150" s="6">
        <v>16</v>
      </c>
      <c r="P150" s="5">
        <f>ROUND(L150/(IF(I150&gt;208,208,I150)+O150+Q150+S150+U150)*50%*O150,0)</f>
        <v>232612</v>
      </c>
      <c r="Q150" s="6">
        <v>0</v>
      </c>
      <c r="R150" s="5">
        <v>0</v>
      </c>
      <c r="S150" s="4">
        <v>0</v>
      </c>
      <c r="T150" s="5">
        <v>0</v>
      </c>
      <c r="U150" s="6">
        <v>0</v>
      </c>
      <c r="V150" s="5">
        <v>0</v>
      </c>
      <c r="W150" s="4">
        <v>1</v>
      </c>
      <c r="X150" s="5">
        <f>G150/26*W150</f>
        <v>169389.23076923078</v>
      </c>
      <c r="Y150" s="6">
        <v>1</v>
      </c>
      <c r="Z150" s="5">
        <f>G150/26*Y150</f>
        <v>169389.23076923078</v>
      </c>
      <c r="AA150" s="6">
        <v>0</v>
      </c>
      <c r="AB150" s="5">
        <v>0</v>
      </c>
      <c r="AC150" s="4">
        <v>14</v>
      </c>
      <c r="AD150" s="5">
        <v>300000</v>
      </c>
      <c r="AE150" s="5">
        <v>138462</v>
      </c>
      <c r="AF150" s="5">
        <v>192308</v>
      </c>
      <c r="AG150" s="5"/>
      <c r="AH150" s="5">
        <v>31760</v>
      </c>
      <c r="AI150" s="5">
        <f>IF(((4404120/(208))*(H150*8+M150*8+Y150*8+O150*1.5))&gt;(L150+N150+P150+Z150),(4404120/(208))*(H150*8+Y150*8+M150*8+O150*1.5)-(L150+N150+P150+Z150),0)</f>
        <v>0</v>
      </c>
      <c r="AJ150" s="5">
        <v>0</v>
      </c>
      <c r="AK150" s="5">
        <f>ROUND(0+L150+N150+P150+R150+T150+V150+X150+Z150+AB150+SUM(AD150:AJ150),0)</f>
        <v>7281840</v>
      </c>
      <c r="AL150" s="5">
        <v>462433</v>
      </c>
      <c r="AM150" s="5"/>
      <c r="AN150" s="5">
        <v>44041</v>
      </c>
      <c r="AO150" s="5">
        <v>0</v>
      </c>
      <c r="AP150" s="5">
        <v>0</v>
      </c>
      <c r="AQ150" s="5">
        <f>ROUND(SUM(AL150:AP150),0)</f>
        <v>506474</v>
      </c>
      <c r="AR150" s="5">
        <v>0</v>
      </c>
      <c r="AS150" s="5">
        <f>AK150-AQ150-IF(AR150&gt;0,AR150,0)</f>
        <v>6775366</v>
      </c>
      <c r="AT150" s="5"/>
      <c r="AU150" s="5">
        <v>0</v>
      </c>
    </row>
    <row r="151" spans="1:47" ht="13.5" x14ac:dyDescent="0.25">
      <c r="A151" s="4">
        <v>145</v>
      </c>
      <c r="B151" s="4" t="s">
        <v>392</v>
      </c>
      <c r="C151" s="4" t="s">
        <v>393</v>
      </c>
      <c r="D151" s="4" t="s">
        <v>363</v>
      </c>
      <c r="E151" s="4" t="s">
        <v>382</v>
      </c>
      <c r="F151" s="72">
        <v>41736</v>
      </c>
      <c r="G151" s="5">
        <v>4404120</v>
      </c>
      <c r="H151" s="6">
        <v>23.5</v>
      </c>
      <c r="I151" s="4">
        <v>188</v>
      </c>
      <c r="J151" s="5">
        <v>6172577</v>
      </c>
      <c r="K151" s="5">
        <v>0</v>
      </c>
      <c r="L151" s="5">
        <f>SUM(J151:K151)</f>
        <v>6172577</v>
      </c>
      <c r="M151" s="4">
        <v>0.5</v>
      </c>
      <c r="N151" s="5">
        <f>G151/26*M151</f>
        <v>84694.61538461539</v>
      </c>
      <c r="O151" s="6">
        <v>24</v>
      </c>
      <c r="P151" s="5">
        <f>ROUND(L151/(IF(I151&gt;208,208,I151)+O151+Q151+S151+U151)*50%*O151,0)</f>
        <v>349391</v>
      </c>
      <c r="Q151" s="6">
        <v>0</v>
      </c>
      <c r="R151" s="5">
        <v>0</v>
      </c>
      <c r="S151" s="4">
        <v>0</v>
      </c>
      <c r="T151" s="5">
        <v>0</v>
      </c>
      <c r="U151" s="6">
        <v>0</v>
      </c>
      <c r="V151" s="5">
        <v>0</v>
      </c>
      <c r="W151" s="4">
        <v>1</v>
      </c>
      <c r="X151" s="5">
        <f>G151/26*W151</f>
        <v>169389.23076923078</v>
      </c>
      <c r="Y151" s="6">
        <v>1</v>
      </c>
      <c r="Z151" s="5">
        <f>G151/26*Y151</f>
        <v>169389.23076923078</v>
      </c>
      <c r="AA151" s="6">
        <v>0</v>
      </c>
      <c r="AB151" s="5">
        <v>0</v>
      </c>
      <c r="AC151" s="4">
        <v>14</v>
      </c>
      <c r="AD151" s="5">
        <v>300000</v>
      </c>
      <c r="AE151" s="5">
        <v>271154</v>
      </c>
      <c r="AF151" s="5">
        <v>188462</v>
      </c>
      <c r="AG151" s="5"/>
      <c r="AH151" s="5">
        <v>31760</v>
      </c>
      <c r="AI151" s="5">
        <f>IF(((4404120/(208))*(H151*8+M151*8+Y151*8+O151*1.5))&gt;(L151+N151+P151+Z151),(4404120/(208))*(H151*8+Y151*8+M151*8+O151*1.5)-(L151+N151+P151+Z151),0)</f>
        <v>0</v>
      </c>
      <c r="AJ151" s="5">
        <v>0</v>
      </c>
      <c r="AK151" s="5">
        <f>ROUND(0+L151+N151+P151+R151+T151+V151+X151+Z151+AB151+SUM(AD151:AJ151),0)</f>
        <v>7736817</v>
      </c>
      <c r="AL151" s="5">
        <v>462433</v>
      </c>
      <c r="AM151" s="5"/>
      <c r="AN151" s="5">
        <v>44041</v>
      </c>
      <c r="AO151" s="5">
        <v>0</v>
      </c>
      <c r="AP151" s="5">
        <v>0</v>
      </c>
      <c r="AQ151" s="5">
        <f>ROUND(SUM(AL151:AP151),0)</f>
        <v>506474</v>
      </c>
      <c r="AR151" s="5">
        <v>0</v>
      </c>
      <c r="AS151" s="5">
        <f>AK151-AQ151-IF(AR151&gt;0,AR151,0)</f>
        <v>7230343</v>
      </c>
      <c r="AT151" s="5"/>
      <c r="AU151" s="5">
        <v>0</v>
      </c>
    </row>
    <row r="152" spans="1:47" ht="13.5" x14ac:dyDescent="0.25">
      <c r="A152" s="4">
        <v>146</v>
      </c>
      <c r="B152" s="4" t="s">
        <v>394</v>
      </c>
      <c r="C152" s="4" t="s">
        <v>395</v>
      </c>
      <c r="D152" s="4" t="s">
        <v>363</v>
      </c>
      <c r="E152" s="4" t="s">
        <v>364</v>
      </c>
      <c r="F152" s="72">
        <v>42086</v>
      </c>
      <c r="G152" s="5">
        <v>4404120</v>
      </c>
      <c r="H152" s="6">
        <v>24</v>
      </c>
      <c r="I152" s="4">
        <v>192</v>
      </c>
      <c r="J152" s="5">
        <v>6644771</v>
      </c>
      <c r="K152" s="5">
        <v>0</v>
      </c>
      <c r="L152" s="5">
        <f>SUM(J152:K152)</f>
        <v>6644771</v>
      </c>
      <c r="M152" s="4">
        <v>0</v>
      </c>
      <c r="N152" s="5">
        <v>0</v>
      </c>
      <c r="O152" s="6">
        <v>14</v>
      </c>
      <c r="P152" s="5">
        <f>ROUND(L152/(IF(I152&gt;208,208,I152)+O152+Q152+S152+U152)*50%*O152,0)</f>
        <v>225793</v>
      </c>
      <c r="Q152" s="6">
        <v>0</v>
      </c>
      <c r="R152" s="5">
        <v>0</v>
      </c>
      <c r="S152" s="4">
        <v>0</v>
      </c>
      <c r="T152" s="5">
        <v>0</v>
      </c>
      <c r="U152" s="6">
        <v>0</v>
      </c>
      <c r="V152" s="5">
        <v>0</v>
      </c>
      <c r="W152" s="4">
        <v>1</v>
      </c>
      <c r="X152" s="5">
        <f>G152/26*W152</f>
        <v>169389.23076923078</v>
      </c>
      <c r="Y152" s="6">
        <v>1</v>
      </c>
      <c r="Z152" s="5">
        <f>G152/26*Y152</f>
        <v>169389.23076923078</v>
      </c>
      <c r="AA152" s="6">
        <v>0</v>
      </c>
      <c r="AB152" s="5">
        <v>0</v>
      </c>
      <c r="AC152" s="4">
        <v>14</v>
      </c>
      <c r="AD152" s="5">
        <v>300000</v>
      </c>
      <c r="AE152" s="5">
        <v>276923</v>
      </c>
      <c r="AF152" s="5">
        <v>192308</v>
      </c>
      <c r="AG152" s="5">
        <v>100000</v>
      </c>
      <c r="AH152" s="5">
        <v>31760</v>
      </c>
      <c r="AI152" s="5">
        <f>IF(((4404120/(208))*(H152*8+M152*8+Y152*8+O152*1.5))&gt;(L152+N152+P152+Z152),(4404120/(208))*(H152*8+Y152*8+M152*8+O152*1.5)-(L152+N152+P152+Z152),0)</f>
        <v>0</v>
      </c>
      <c r="AJ152" s="5">
        <v>0</v>
      </c>
      <c r="AK152" s="5">
        <f>ROUND(0+L152+N152+P152+R152+T152+V152+X152+Z152+AB152+SUM(AD152:AJ152),0)</f>
        <v>8110333</v>
      </c>
      <c r="AL152" s="5">
        <v>462433</v>
      </c>
      <c r="AM152" s="5"/>
      <c r="AN152" s="5">
        <v>44041</v>
      </c>
      <c r="AO152" s="5">
        <v>0</v>
      </c>
      <c r="AP152" s="5">
        <v>0</v>
      </c>
      <c r="AQ152" s="5">
        <f>ROUND(SUM(AL152:AP152),0)</f>
        <v>506474</v>
      </c>
      <c r="AR152" s="5">
        <v>0</v>
      </c>
      <c r="AS152" s="5">
        <f>AK152-AQ152-IF(AR152&gt;0,AR152,0)</f>
        <v>7603859</v>
      </c>
      <c r="AT152" s="5"/>
      <c r="AU152" s="5">
        <v>0</v>
      </c>
    </row>
    <row r="153" spans="1:47" ht="13.5" x14ac:dyDescent="0.25">
      <c r="A153" s="4">
        <v>147</v>
      </c>
      <c r="B153" s="4" t="s">
        <v>396</v>
      </c>
      <c r="C153" s="4" t="s">
        <v>397</v>
      </c>
      <c r="D153" s="4" t="s">
        <v>363</v>
      </c>
      <c r="E153" s="4" t="s">
        <v>385</v>
      </c>
      <c r="F153" s="72">
        <v>42270</v>
      </c>
      <c r="G153" s="5">
        <v>4404120</v>
      </c>
      <c r="H153" s="6">
        <v>24</v>
      </c>
      <c r="I153" s="4">
        <v>192</v>
      </c>
      <c r="J153" s="5">
        <v>6293591</v>
      </c>
      <c r="K153" s="5">
        <v>0</v>
      </c>
      <c r="L153" s="5">
        <f>SUM(J153:K153)</f>
        <v>6293591</v>
      </c>
      <c r="M153" s="4">
        <v>0</v>
      </c>
      <c r="N153" s="5">
        <v>0</v>
      </c>
      <c r="O153" s="6">
        <v>14</v>
      </c>
      <c r="P153" s="5">
        <f>ROUND(L153/(IF(I153&gt;208,208,I153)+O153+Q153+S153+U153)*50%*O153,0)</f>
        <v>213860</v>
      </c>
      <c r="Q153" s="6">
        <v>0</v>
      </c>
      <c r="R153" s="5">
        <v>0</v>
      </c>
      <c r="S153" s="4">
        <v>0</v>
      </c>
      <c r="T153" s="5">
        <v>0</v>
      </c>
      <c r="U153" s="6">
        <v>0</v>
      </c>
      <c r="V153" s="5">
        <v>0</v>
      </c>
      <c r="W153" s="4">
        <v>1</v>
      </c>
      <c r="X153" s="5">
        <f>G153/26*W153</f>
        <v>169389.23076923078</v>
      </c>
      <c r="Y153" s="6">
        <v>1</v>
      </c>
      <c r="Z153" s="5">
        <f>G153/26*Y153</f>
        <v>169389.23076923078</v>
      </c>
      <c r="AA153" s="6">
        <v>0</v>
      </c>
      <c r="AB153" s="5">
        <v>0</v>
      </c>
      <c r="AC153" s="4">
        <v>14</v>
      </c>
      <c r="AD153" s="5">
        <v>300000</v>
      </c>
      <c r="AE153" s="5">
        <v>276923</v>
      </c>
      <c r="AF153" s="5">
        <v>192308</v>
      </c>
      <c r="AG153" s="5"/>
      <c r="AH153" s="5"/>
      <c r="AI153" s="5">
        <f>IF(((4404120/(208))*(H153*8+M153*8+Y153*8+O153*1.5))&gt;(L153+N153+P153+Z153),(4404120/(208))*(H153*8+Y153*8+M153*8+O153*1.5)-(L153+N153+P153+Z153),0)</f>
        <v>0</v>
      </c>
      <c r="AJ153" s="5">
        <v>0</v>
      </c>
      <c r="AK153" s="5">
        <f>ROUND(0+L153+N153+P153+R153+T153+V153+X153+Z153+AB153+SUM(AD153:AJ153),0)</f>
        <v>7615460</v>
      </c>
      <c r="AL153" s="5">
        <v>462433</v>
      </c>
      <c r="AM153" s="5"/>
      <c r="AN153" s="5">
        <v>44041</v>
      </c>
      <c r="AO153" s="5">
        <v>0</v>
      </c>
      <c r="AP153" s="5">
        <v>0</v>
      </c>
      <c r="AQ153" s="5">
        <f>ROUND(SUM(AL153:AP153),0)</f>
        <v>506474</v>
      </c>
      <c r="AR153" s="5">
        <v>0</v>
      </c>
      <c r="AS153" s="5">
        <f>AK153-AQ153-IF(AR153&gt;0,AR153,0)</f>
        <v>7108986</v>
      </c>
      <c r="AT153" s="5"/>
      <c r="AU153" s="5">
        <v>0</v>
      </c>
    </row>
    <row r="154" spans="1:47" ht="13.5" x14ac:dyDescent="0.25">
      <c r="A154" s="4">
        <v>148</v>
      </c>
      <c r="B154" s="4" t="s">
        <v>398</v>
      </c>
      <c r="C154" s="4" t="s">
        <v>399</v>
      </c>
      <c r="D154" s="4" t="s">
        <v>363</v>
      </c>
      <c r="E154" s="4" t="s">
        <v>385</v>
      </c>
      <c r="F154" s="72">
        <v>42552</v>
      </c>
      <c r="G154" s="5">
        <v>4404120</v>
      </c>
      <c r="H154" s="6">
        <v>24</v>
      </c>
      <c r="I154" s="4">
        <v>192</v>
      </c>
      <c r="J154" s="5">
        <v>6415274</v>
      </c>
      <c r="K154" s="5">
        <v>0</v>
      </c>
      <c r="L154" s="5">
        <f>SUM(J154:K154)</f>
        <v>6415274</v>
      </c>
      <c r="M154" s="4">
        <v>0</v>
      </c>
      <c r="N154" s="5">
        <v>0</v>
      </c>
      <c r="O154" s="6">
        <v>18</v>
      </c>
      <c r="P154" s="5">
        <f>ROUND(L154/(IF(I154&gt;208,208,I154)+O154+Q154+S154+U154)*50%*O154,0)</f>
        <v>274940</v>
      </c>
      <c r="Q154" s="6">
        <v>0</v>
      </c>
      <c r="R154" s="5">
        <v>0</v>
      </c>
      <c r="S154" s="4">
        <v>0</v>
      </c>
      <c r="T154" s="5">
        <v>0</v>
      </c>
      <c r="U154" s="6">
        <v>0</v>
      </c>
      <c r="V154" s="5">
        <v>0</v>
      </c>
      <c r="W154" s="4">
        <v>1</v>
      </c>
      <c r="X154" s="5">
        <f>G154/26*W154</f>
        <v>169389.23076923078</v>
      </c>
      <c r="Y154" s="6">
        <v>1</v>
      </c>
      <c r="Z154" s="5">
        <f>G154/26*Y154</f>
        <v>169389.23076923078</v>
      </c>
      <c r="AA154" s="6">
        <v>0</v>
      </c>
      <c r="AB154" s="5">
        <v>0</v>
      </c>
      <c r="AC154" s="4">
        <v>14</v>
      </c>
      <c r="AD154" s="5">
        <v>300000</v>
      </c>
      <c r="AE154" s="5">
        <v>184615</v>
      </c>
      <c r="AF154" s="5">
        <v>192308</v>
      </c>
      <c r="AG154" s="5"/>
      <c r="AH154" s="5"/>
      <c r="AI154" s="5">
        <f>IF(((4404120/(208))*(H154*8+M154*8+Y154*8+O154*1.5))&gt;(L154+N154+P154+Z154),(4404120/(208))*(H154*8+Y154*8+M154*8+O154*1.5)-(L154+N154+P154+Z154),0)</f>
        <v>0</v>
      </c>
      <c r="AJ154" s="5">
        <v>0</v>
      </c>
      <c r="AK154" s="5">
        <f>ROUND(0+L154+N154+P154+R154+T154+V154+X154+Z154+AB154+SUM(AD154:AJ154),0)</f>
        <v>7705915</v>
      </c>
      <c r="AL154" s="5">
        <v>462433</v>
      </c>
      <c r="AM154" s="5"/>
      <c r="AN154" s="5">
        <v>44041</v>
      </c>
      <c r="AO154" s="5">
        <v>0</v>
      </c>
      <c r="AP154" s="5">
        <v>0</v>
      </c>
      <c r="AQ154" s="5">
        <f>ROUND(SUM(AL154:AP154),0)</f>
        <v>506474</v>
      </c>
      <c r="AR154" s="5">
        <v>0</v>
      </c>
      <c r="AS154" s="5">
        <f>AK154-AQ154-IF(AR154&gt;0,AR154,0)</f>
        <v>7199441</v>
      </c>
      <c r="AT154" s="5"/>
      <c r="AU154" s="5">
        <v>0</v>
      </c>
    </row>
    <row r="155" spans="1:47" ht="13.5" x14ac:dyDescent="0.25">
      <c r="A155" s="4">
        <v>149</v>
      </c>
      <c r="B155" s="4" t="s">
        <v>400</v>
      </c>
      <c r="C155" s="4" t="s">
        <v>401</v>
      </c>
      <c r="D155" s="4" t="s">
        <v>363</v>
      </c>
      <c r="E155" s="4" t="s">
        <v>402</v>
      </c>
      <c r="F155" s="72">
        <v>42573</v>
      </c>
      <c r="G155" s="5">
        <v>4404120</v>
      </c>
      <c r="H155" s="6">
        <v>24</v>
      </c>
      <c r="I155" s="4">
        <v>192</v>
      </c>
      <c r="J155" s="5">
        <v>6038581</v>
      </c>
      <c r="K155" s="5">
        <v>0</v>
      </c>
      <c r="L155" s="5">
        <f>SUM(J155:K155)</f>
        <v>6038581</v>
      </c>
      <c r="M155" s="4">
        <v>0</v>
      </c>
      <c r="N155" s="5">
        <v>0</v>
      </c>
      <c r="O155" s="6">
        <v>18</v>
      </c>
      <c r="P155" s="5">
        <f>ROUND(L155/(IF(I155&gt;208,208,I155)+O155+Q155+S155+U155)*50%*O155,0)</f>
        <v>258796</v>
      </c>
      <c r="Q155" s="6">
        <v>0</v>
      </c>
      <c r="R155" s="5">
        <v>0</v>
      </c>
      <c r="S155" s="4">
        <v>0</v>
      </c>
      <c r="T155" s="5">
        <v>0</v>
      </c>
      <c r="U155" s="6">
        <v>0</v>
      </c>
      <c r="V155" s="5">
        <v>0</v>
      </c>
      <c r="W155" s="4">
        <v>1</v>
      </c>
      <c r="X155" s="5">
        <f>G155/26*W155</f>
        <v>169389.23076923078</v>
      </c>
      <c r="Y155" s="6">
        <v>1</v>
      </c>
      <c r="Z155" s="5">
        <f>G155/26*Y155</f>
        <v>169389.23076923078</v>
      </c>
      <c r="AA155" s="6">
        <v>0</v>
      </c>
      <c r="AB155" s="5">
        <v>0</v>
      </c>
      <c r="AC155" s="4">
        <v>14</v>
      </c>
      <c r="AD155" s="5">
        <v>300000</v>
      </c>
      <c r="AE155" s="5">
        <v>184615</v>
      </c>
      <c r="AF155" s="5">
        <v>192308</v>
      </c>
      <c r="AG155" s="5"/>
      <c r="AH155" s="5">
        <v>31760</v>
      </c>
      <c r="AI155" s="5">
        <f>IF(((4404120/(208))*(H155*8+M155*8+Y155*8+O155*1.5))&gt;(L155+N155+P155+Z155),(4404120/(208))*(H155*8+Y155*8+M155*8+O155*1.5)-(L155+N155+P155+Z155),0)</f>
        <v>0</v>
      </c>
      <c r="AJ155" s="5">
        <v>0</v>
      </c>
      <c r="AK155" s="5">
        <f>ROUND(0+L155+N155+P155+R155+T155+V155+X155+Z155+AB155+SUM(AD155:AJ155),0)</f>
        <v>7344838</v>
      </c>
      <c r="AL155" s="5">
        <v>462433</v>
      </c>
      <c r="AM155" s="5"/>
      <c r="AN155" s="5">
        <v>44041</v>
      </c>
      <c r="AO155" s="5">
        <v>0</v>
      </c>
      <c r="AP155" s="5">
        <v>0</v>
      </c>
      <c r="AQ155" s="5">
        <f>ROUND(SUM(AL155:AP155),0)</f>
        <v>506474</v>
      </c>
      <c r="AR155" s="5">
        <v>0</v>
      </c>
      <c r="AS155" s="5">
        <f>AK155-AQ155-IF(AR155&gt;0,AR155,0)</f>
        <v>6838364</v>
      </c>
      <c r="AT155" s="5"/>
      <c r="AU155" s="5">
        <v>0</v>
      </c>
    </row>
    <row r="156" spans="1:47" ht="13.5" x14ac:dyDescent="0.25">
      <c r="A156" s="4">
        <v>150</v>
      </c>
      <c r="B156" s="4" t="s">
        <v>403</v>
      </c>
      <c r="C156" s="4" t="s">
        <v>404</v>
      </c>
      <c r="D156" s="4" t="s">
        <v>363</v>
      </c>
      <c r="E156" s="4" t="s">
        <v>405</v>
      </c>
      <c r="F156" s="72">
        <v>44266</v>
      </c>
      <c r="G156" s="5">
        <v>4404120</v>
      </c>
      <c r="H156" s="6">
        <v>23</v>
      </c>
      <c r="I156" s="4">
        <v>184</v>
      </c>
      <c r="J156" s="5">
        <v>5511171</v>
      </c>
      <c r="K156" s="5">
        <v>0</v>
      </c>
      <c r="L156" s="5">
        <f>SUM(J156:K156)</f>
        <v>5511171</v>
      </c>
      <c r="M156" s="4">
        <v>0</v>
      </c>
      <c r="N156" s="5">
        <v>0</v>
      </c>
      <c r="O156" s="6">
        <v>0</v>
      </c>
      <c r="P156" s="5">
        <v>0</v>
      </c>
      <c r="Q156" s="6">
        <v>0</v>
      </c>
      <c r="R156" s="5">
        <v>0</v>
      </c>
      <c r="S156" s="4">
        <v>0</v>
      </c>
      <c r="T156" s="5">
        <v>0</v>
      </c>
      <c r="U156" s="6">
        <v>0</v>
      </c>
      <c r="V156" s="5">
        <v>0</v>
      </c>
      <c r="W156" s="4">
        <v>1</v>
      </c>
      <c r="X156" s="5">
        <f>G156/26*W156</f>
        <v>169389.23076923078</v>
      </c>
      <c r="Y156" s="6">
        <v>1</v>
      </c>
      <c r="Z156" s="5">
        <f>G156/26*Y156</f>
        <v>169389.23076923078</v>
      </c>
      <c r="AA156" s="6">
        <v>0</v>
      </c>
      <c r="AB156" s="5">
        <v>0</v>
      </c>
      <c r="AC156" s="4"/>
      <c r="AD156" s="5">
        <v>0</v>
      </c>
      <c r="AE156" s="5">
        <v>0</v>
      </c>
      <c r="AF156" s="5"/>
      <c r="AG156" s="5"/>
      <c r="AH156" s="5"/>
      <c r="AI156" s="5">
        <f>IF(((4404120/(208))*(H156*8+M156*8+Y156*8+O156*1.5))&gt;(L156+N156+P156+Z156),(4404120/(208))*(H156*8+Y156*8+M156*8+O156*1.5)-(L156+N156+P156+Z156),0)</f>
        <v>0</v>
      </c>
      <c r="AJ156" s="5">
        <v>0</v>
      </c>
      <c r="AK156" s="5">
        <f>ROUND(0+L156+N156+P156+R156+T156+V156+X156+Z156+AB156+SUM(AD156:AJ156),0)</f>
        <v>5849949</v>
      </c>
      <c r="AL156" s="5">
        <v>462433</v>
      </c>
      <c r="AM156" s="5"/>
      <c r="AN156" s="5">
        <v>44041</v>
      </c>
      <c r="AO156" s="5">
        <v>0</v>
      </c>
      <c r="AP156" s="5">
        <v>0</v>
      </c>
      <c r="AQ156" s="5">
        <f>ROUND(SUM(AL156:AP156),0)</f>
        <v>506474</v>
      </c>
      <c r="AR156" s="5">
        <f>AK156-AQ156</f>
        <v>5343475</v>
      </c>
      <c r="AS156" s="5">
        <v>0</v>
      </c>
      <c r="AT156" s="5"/>
      <c r="AU156" s="5">
        <v>0</v>
      </c>
    </row>
    <row r="157" spans="1:47" ht="13.5" x14ac:dyDescent="0.25">
      <c r="A157" s="4">
        <v>151</v>
      </c>
      <c r="B157" s="4" t="s">
        <v>406</v>
      </c>
      <c r="C157" s="4" t="s">
        <v>407</v>
      </c>
      <c r="D157" s="4" t="s">
        <v>363</v>
      </c>
      <c r="E157" s="4" t="s">
        <v>364</v>
      </c>
      <c r="F157" s="72">
        <v>42879</v>
      </c>
      <c r="G157" s="5">
        <v>4404120</v>
      </c>
      <c r="H157" s="6">
        <v>20</v>
      </c>
      <c r="I157" s="4">
        <v>160</v>
      </c>
      <c r="J157" s="5">
        <v>5538161</v>
      </c>
      <c r="K157" s="5">
        <v>0</v>
      </c>
      <c r="L157" s="5">
        <f>SUM(J157:K157)</f>
        <v>5538161</v>
      </c>
      <c r="M157" s="4">
        <v>1</v>
      </c>
      <c r="N157" s="5">
        <f>G157/26*M157</f>
        <v>169389.23076923078</v>
      </c>
      <c r="O157" s="6">
        <v>16</v>
      </c>
      <c r="P157" s="5">
        <f>ROUND(L157/(IF(I157&gt;208,208,I157)+O157+Q157+S157+U157)*50%*O157,0)</f>
        <v>251735</v>
      </c>
      <c r="Q157" s="6">
        <v>0</v>
      </c>
      <c r="R157" s="5">
        <v>0</v>
      </c>
      <c r="S157" s="4">
        <v>0</v>
      </c>
      <c r="T157" s="5">
        <v>0</v>
      </c>
      <c r="U157" s="6">
        <v>0</v>
      </c>
      <c r="V157" s="5">
        <v>0</v>
      </c>
      <c r="W157" s="4">
        <v>4</v>
      </c>
      <c r="X157" s="5">
        <f>G157/26*W157</f>
        <v>677556.92307692312</v>
      </c>
      <c r="Y157" s="6">
        <v>1</v>
      </c>
      <c r="Z157" s="5">
        <f>G157/26*Y157</f>
        <v>169389.23076923078</v>
      </c>
      <c r="AA157" s="6">
        <v>0</v>
      </c>
      <c r="AB157" s="5">
        <v>0</v>
      </c>
      <c r="AC157" s="4"/>
      <c r="AD157" s="5">
        <v>0</v>
      </c>
      <c r="AE157" s="5">
        <v>153846</v>
      </c>
      <c r="AF157" s="5">
        <v>184615</v>
      </c>
      <c r="AG157" s="5"/>
      <c r="AH157" s="5"/>
      <c r="AI157" s="5">
        <f>IF(((4404120/(208))*(H157*8+M157*8+Y157*8+O157*1.5))&gt;(L157+N157+P157+Z157),(4404120/(208))*(H157*8+Y157*8+M157*8+O157*1.5)-(L157+N157+P157+Z157),0)</f>
        <v>0</v>
      </c>
      <c r="AJ157" s="5">
        <v>0</v>
      </c>
      <c r="AK157" s="5">
        <f>ROUND(0+L157+N157+P157+R157+T157+V157+X157+Z157+AB157+SUM(AD157:AJ157),0)</f>
        <v>7144692</v>
      </c>
      <c r="AL157" s="5">
        <v>462433</v>
      </c>
      <c r="AM157" s="5"/>
      <c r="AN157" s="5">
        <v>44041</v>
      </c>
      <c r="AO157" s="5">
        <v>0</v>
      </c>
      <c r="AP157" s="5">
        <v>0</v>
      </c>
      <c r="AQ157" s="5">
        <f>ROUND(SUM(AL157:AP157),0)</f>
        <v>506474</v>
      </c>
      <c r="AR157" s="5">
        <v>0</v>
      </c>
      <c r="AS157" s="5">
        <f>AK157-AQ157-IF(AR157&gt;0,AR157,0)</f>
        <v>6638218</v>
      </c>
      <c r="AT157" s="5"/>
      <c r="AU157" s="5">
        <v>0</v>
      </c>
    </row>
    <row r="158" spans="1:47" ht="13.5" x14ac:dyDescent="0.25">
      <c r="A158" s="4">
        <v>152</v>
      </c>
      <c r="B158" s="4" t="s">
        <v>408</v>
      </c>
      <c r="C158" s="4" t="s">
        <v>409</v>
      </c>
      <c r="D158" s="4" t="s">
        <v>363</v>
      </c>
      <c r="E158" s="4" t="s">
        <v>364</v>
      </c>
      <c r="F158" s="72">
        <v>42887</v>
      </c>
      <c r="G158" s="5">
        <v>4404120</v>
      </c>
      <c r="H158" s="6">
        <v>20</v>
      </c>
      <c r="I158" s="4">
        <v>160</v>
      </c>
      <c r="J158" s="5">
        <v>5632404</v>
      </c>
      <c r="K158" s="5">
        <v>0</v>
      </c>
      <c r="L158" s="5">
        <f>SUM(J158:K158)</f>
        <v>5632404</v>
      </c>
      <c r="M158" s="4">
        <v>0</v>
      </c>
      <c r="N158" s="5">
        <v>0</v>
      </c>
      <c r="O158" s="6">
        <v>12</v>
      </c>
      <c r="P158" s="5">
        <f>ROUND(L158/(IF(I158&gt;208,208,I158)+O158+Q158+S158+U158)*50%*O158,0)</f>
        <v>196479</v>
      </c>
      <c r="Q158" s="6">
        <v>0</v>
      </c>
      <c r="R158" s="5">
        <v>0</v>
      </c>
      <c r="S158" s="4">
        <v>0</v>
      </c>
      <c r="T158" s="5">
        <v>0</v>
      </c>
      <c r="U158" s="6">
        <v>0</v>
      </c>
      <c r="V158" s="5">
        <v>0</v>
      </c>
      <c r="W158" s="4">
        <v>1</v>
      </c>
      <c r="X158" s="5">
        <f>G158/26*W158</f>
        <v>169389.23076923078</v>
      </c>
      <c r="Y158" s="6">
        <v>1</v>
      </c>
      <c r="Z158" s="5">
        <f>G158/26*Y158</f>
        <v>169389.23076923078</v>
      </c>
      <c r="AA158" s="6">
        <v>0</v>
      </c>
      <c r="AB158" s="5">
        <v>0</v>
      </c>
      <c r="AC158" s="4"/>
      <c r="AD158" s="5">
        <v>0</v>
      </c>
      <c r="AE158" s="5">
        <v>115385</v>
      </c>
      <c r="AF158" s="5"/>
      <c r="AG158" s="5"/>
      <c r="AH158" s="5"/>
      <c r="AI158" s="5">
        <f>IF(((4404120/(208))*(H158*8+M158*8+Y158*8+O158*1.5))&gt;(L158+N158+P158+Z158),(4404120/(208))*(H158*8+Y158*8+M158*8+O158*1.5)-(L158+N158+P158+Z158),0)</f>
        <v>0</v>
      </c>
      <c r="AJ158" s="5">
        <v>0</v>
      </c>
      <c r="AK158" s="5">
        <f>ROUND(0+L158+N158+P158+R158+T158+V158+X158+Z158+AB158+SUM(AD158:AJ158),0)</f>
        <v>6283046</v>
      </c>
      <c r="AL158" s="5">
        <v>462433</v>
      </c>
      <c r="AM158" s="5"/>
      <c r="AN158" s="5">
        <v>44041</v>
      </c>
      <c r="AO158" s="5">
        <v>0</v>
      </c>
      <c r="AP158" s="5">
        <v>0</v>
      </c>
      <c r="AQ158" s="5">
        <f>ROUND(SUM(AL158:AP158),0)</f>
        <v>506474</v>
      </c>
      <c r="AR158" s="5">
        <v>0</v>
      </c>
      <c r="AS158" s="5">
        <f>AK158-AQ158-IF(AR158&gt;0,AR158,0)</f>
        <v>5776572</v>
      </c>
      <c r="AT158" s="5"/>
      <c r="AU158" s="5">
        <v>0</v>
      </c>
    </row>
    <row r="159" spans="1:47" ht="13.5" x14ac:dyDescent="0.25">
      <c r="A159" s="4">
        <v>153</v>
      </c>
      <c r="B159" s="4" t="s">
        <v>410</v>
      </c>
      <c r="C159" s="4" t="s">
        <v>411</v>
      </c>
      <c r="D159" s="4" t="s">
        <v>363</v>
      </c>
      <c r="E159" s="4" t="s">
        <v>385</v>
      </c>
      <c r="F159" s="72">
        <v>42927</v>
      </c>
      <c r="G159" s="5">
        <v>4404120</v>
      </c>
      <c r="H159" s="6">
        <v>24</v>
      </c>
      <c r="I159" s="4">
        <v>192</v>
      </c>
      <c r="J159" s="5">
        <v>6384379</v>
      </c>
      <c r="K159" s="5">
        <v>0</v>
      </c>
      <c r="L159" s="5">
        <f>SUM(J159:K159)</f>
        <v>6384379</v>
      </c>
      <c r="M159" s="4">
        <v>0</v>
      </c>
      <c r="N159" s="5">
        <v>0</v>
      </c>
      <c r="O159" s="6">
        <v>17</v>
      </c>
      <c r="P159" s="5">
        <f>ROUND(L159/(IF(I159&gt;208,208,I159)+O159+Q159+S159+U159)*50%*O159,0)</f>
        <v>259652</v>
      </c>
      <c r="Q159" s="6">
        <v>0</v>
      </c>
      <c r="R159" s="5">
        <v>0</v>
      </c>
      <c r="S159" s="4">
        <v>0</v>
      </c>
      <c r="T159" s="5">
        <v>0</v>
      </c>
      <c r="U159" s="6">
        <v>0</v>
      </c>
      <c r="V159" s="5">
        <v>0</v>
      </c>
      <c r="W159" s="4">
        <v>1</v>
      </c>
      <c r="X159" s="5">
        <f>G159/26*W159</f>
        <v>169389.23076923078</v>
      </c>
      <c r="Y159" s="6">
        <v>1</v>
      </c>
      <c r="Z159" s="5">
        <f>G159/26*Y159</f>
        <v>169389.23076923078</v>
      </c>
      <c r="AA159" s="6">
        <v>0</v>
      </c>
      <c r="AB159" s="5">
        <v>0</v>
      </c>
      <c r="AC159" s="4">
        <v>14</v>
      </c>
      <c r="AD159" s="5">
        <v>300000</v>
      </c>
      <c r="AE159" s="5">
        <v>138462</v>
      </c>
      <c r="AF159" s="5">
        <v>192308</v>
      </c>
      <c r="AG159" s="5"/>
      <c r="AH159" s="5"/>
      <c r="AI159" s="5">
        <f>IF(((4404120/(208))*(H159*8+M159*8+Y159*8+O159*1.5))&gt;(L159+N159+P159+Z159),(4404120/(208))*(H159*8+Y159*8+M159*8+O159*1.5)-(L159+N159+P159+Z159),0)</f>
        <v>0</v>
      </c>
      <c r="AJ159" s="5">
        <v>0</v>
      </c>
      <c r="AK159" s="5">
        <f>ROUND(0+L159+N159+P159+R159+T159+V159+X159+Z159+AB159+SUM(AD159:AJ159),0)</f>
        <v>7613579</v>
      </c>
      <c r="AL159" s="5">
        <v>462433</v>
      </c>
      <c r="AM159" s="5"/>
      <c r="AN159" s="5">
        <v>44041</v>
      </c>
      <c r="AO159" s="5">
        <v>0</v>
      </c>
      <c r="AP159" s="5">
        <v>0</v>
      </c>
      <c r="AQ159" s="5">
        <f>ROUND(SUM(AL159:AP159),0)</f>
        <v>506474</v>
      </c>
      <c r="AR159" s="5">
        <v>0</v>
      </c>
      <c r="AS159" s="5">
        <f>AK159-AQ159-IF(AR159&gt;0,AR159,0)</f>
        <v>7107105</v>
      </c>
      <c r="AT159" s="5"/>
      <c r="AU159" s="5">
        <v>0</v>
      </c>
    </row>
    <row r="160" spans="1:47" ht="13.5" x14ac:dyDescent="0.25">
      <c r="A160" s="4">
        <v>154</v>
      </c>
      <c r="B160" s="4" t="s">
        <v>412</v>
      </c>
      <c r="C160" s="4" t="s">
        <v>413</v>
      </c>
      <c r="D160" s="4" t="s">
        <v>363</v>
      </c>
      <c r="E160" s="4" t="s">
        <v>364</v>
      </c>
      <c r="F160" s="72">
        <v>42933</v>
      </c>
      <c r="G160" s="5">
        <v>4404120</v>
      </c>
      <c r="H160" s="6">
        <v>24</v>
      </c>
      <c r="I160" s="4">
        <v>192</v>
      </c>
      <c r="J160" s="5">
        <v>6650958</v>
      </c>
      <c r="K160" s="5">
        <v>0</v>
      </c>
      <c r="L160" s="5">
        <f>SUM(J160:K160)</f>
        <v>6650958</v>
      </c>
      <c r="M160" s="4">
        <v>0</v>
      </c>
      <c r="N160" s="5">
        <v>0</v>
      </c>
      <c r="O160" s="6">
        <v>16</v>
      </c>
      <c r="P160" s="5">
        <f>ROUND(L160/(IF(I160&gt;208,208,I160)+O160+Q160+S160+U160)*50%*O160,0)</f>
        <v>255806</v>
      </c>
      <c r="Q160" s="6">
        <v>0</v>
      </c>
      <c r="R160" s="5">
        <v>0</v>
      </c>
      <c r="S160" s="4">
        <v>0</v>
      </c>
      <c r="T160" s="5">
        <v>0</v>
      </c>
      <c r="U160" s="6">
        <v>0</v>
      </c>
      <c r="V160" s="5">
        <v>0</v>
      </c>
      <c r="W160" s="4">
        <v>1</v>
      </c>
      <c r="X160" s="5">
        <f>G160/26*W160</f>
        <v>169389.23076923078</v>
      </c>
      <c r="Y160" s="6">
        <v>1</v>
      </c>
      <c r="Z160" s="5">
        <f>G160/26*Y160</f>
        <v>169389.23076923078</v>
      </c>
      <c r="AA160" s="6">
        <v>0</v>
      </c>
      <c r="AB160" s="5">
        <v>0</v>
      </c>
      <c r="AC160" s="4">
        <v>14</v>
      </c>
      <c r="AD160" s="5">
        <v>300000</v>
      </c>
      <c r="AE160" s="5">
        <v>138462</v>
      </c>
      <c r="AF160" s="5">
        <v>192308</v>
      </c>
      <c r="AG160" s="5"/>
      <c r="AH160" s="5"/>
      <c r="AI160" s="5">
        <f>IF(((4404120/(208))*(H160*8+M160*8+Y160*8+O160*1.5))&gt;(L160+N160+P160+Z160),(4404120/(208))*(H160*8+Y160*8+M160*8+O160*1.5)-(L160+N160+P160+Z160),0)</f>
        <v>0</v>
      </c>
      <c r="AJ160" s="5">
        <v>0</v>
      </c>
      <c r="AK160" s="5">
        <f>ROUND(0+L160+N160+P160+R160+T160+V160+X160+Z160+AB160+SUM(AD160:AJ160),0)</f>
        <v>7876312</v>
      </c>
      <c r="AL160" s="5">
        <v>462433</v>
      </c>
      <c r="AM160" s="5"/>
      <c r="AN160" s="5">
        <v>44041</v>
      </c>
      <c r="AO160" s="5">
        <v>0</v>
      </c>
      <c r="AP160" s="5">
        <v>0</v>
      </c>
      <c r="AQ160" s="5">
        <f>ROUND(SUM(AL160:AP160),0)</f>
        <v>506474</v>
      </c>
      <c r="AR160" s="5">
        <v>0</v>
      </c>
      <c r="AS160" s="5">
        <f>AK160-AQ160-IF(AR160&gt;0,AR160,0)</f>
        <v>7369838</v>
      </c>
      <c r="AT160" s="5"/>
      <c r="AU160" s="5">
        <v>0</v>
      </c>
    </row>
    <row r="161" spans="1:47" ht="13.5" x14ac:dyDescent="0.25">
      <c r="A161" s="4">
        <v>155</v>
      </c>
      <c r="B161" s="4" t="s">
        <v>414</v>
      </c>
      <c r="C161" s="4" t="s">
        <v>415</v>
      </c>
      <c r="D161" s="4" t="s">
        <v>363</v>
      </c>
      <c r="E161" s="4" t="s">
        <v>385</v>
      </c>
      <c r="F161" s="72">
        <v>42948</v>
      </c>
      <c r="G161" s="5">
        <v>4404120</v>
      </c>
      <c r="H161" s="6">
        <v>24</v>
      </c>
      <c r="I161" s="4">
        <v>192</v>
      </c>
      <c r="J161" s="5">
        <v>6367373</v>
      </c>
      <c r="K161" s="5">
        <v>0</v>
      </c>
      <c r="L161" s="5">
        <f>SUM(J161:K161)</f>
        <v>6367373</v>
      </c>
      <c r="M161" s="4">
        <v>0</v>
      </c>
      <c r="N161" s="5">
        <v>0</v>
      </c>
      <c r="O161" s="6">
        <v>17</v>
      </c>
      <c r="P161" s="5">
        <f>ROUND(L161/(IF(I161&gt;208,208,I161)+O161+Q161+S161+U161)*50%*O161,0)</f>
        <v>258960</v>
      </c>
      <c r="Q161" s="6">
        <v>0</v>
      </c>
      <c r="R161" s="5">
        <v>0</v>
      </c>
      <c r="S161" s="4">
        <v>0</v>
      </c>
      <c r="T161" s="5">
        <v>0</v>
      </c>
      <c r="U161" s="6">
        <v>0</v>
      </c>
      <c r="V161" s="5">
        <v>0</v>
      </c>
      <c r="W161" s="4">
        <v>1</v>
      </c>
      <c r="X161" s="5">
        <f>G161/26*W161</f>
        <v>169389.23076923078</v>
      </c>
      <c r="Y161" s="6">
        <v>1</v>
      </c>
      <c r="Z161" s="5">
        <f>G161/26*Y161</f>
        <v>169389.23076923078</v>
      </c>
      <c r="AA161" s="6">
        <v>0</v>
      </c>
      <c r="AB161" s="5">
        <v>0</v>
      </c>
      <c r="AC161" s="4">
        <v>14</v>
      </c>
      <c r="AD161" s="5">
        <v>300000</v>
      </c>
      <c r="AE161" s="5">
        <v>138462</v>
      </c>
      <c r="AF161" s="5">
        <v>192308</v>
      </c>
      <c r="AG161" s="5"/>
      <c r="AH161" s="5"/>
      <c r="AI161" s="5">
        <f>IF(((4404120/(208))*(H161*8+M161*8+Y161*8+O161*1.5))&gt;(L161+N161+P161+Z161),(4404120/(208))*(H161*8+Y161*8+M161*8+O161*1.5)-(L161+N161+P161+Z161),0)</f>
        <v>0</v>
      </c>
      <c r="AJ161" s="5">
        <v>0</v>
      </c>
      <c r="AK161" s="5">
        <f>ROUND(0+L161+N161+P161+R161+T161+V161+X161+Z161+AB161+SUM(AD161:AJ161),0)</f>
        <v>7595881</v>
      </c>
      <c r="AL161" s="5">
        <v>462433</v>
      </c>
      <c r="AM161" s="5"/>
      <c r="AN161" s="5">
        <v>44041</v>
      </c>
      <c r="AO161" s="5">
        <v>0</v>
      </c>
      <c r="AP161" s="5">
        <v>0</v>
      </c>
      <c r="AQ161" s="5">
        <f>ROUND(SUM(AL161:AP161),0)</f>
        <v>506474</v>
      </c>
      <c r="AR161" s="5">
        <v>0</v>
      </c>
      <c r="AS161" s="5">
        <f>AK161-AQ161-IF(AR161&gt;0,AR161,0)</f>
        <v>7089407</v>
      </c>
      <c r="AT161" s="5"/>
      <c r="AU161" s="5">
        <v>0</v>
      </c>
    </row>
    <row r="162" spans="1:47" ht="13.5" x14ac:dyDescent="0.25">
      <c r="A162" s="4">
        <v>156</v>
      </c>
      <c r="B162" s="4" t="s">
        <v>416</v>
      </c>
      <c r="C162" s="4" t="s">
        <v>417</v>
      </c>
      <c r="D162" s="4" t="s">
        <v>363</v>
      </c>
      <c r="E162" s="4" t="s">
        <v>382</v>
      </c>
      <c r="F162" s="72">
        <v>43200</v>
      </c>
      <c r="G162" s="5">
        <v>4404120</v>
      </c>
      <c r="H162" s="6">
        <v>24</v>
      </c>
      <c r="I162" s="4">
        <v>192</v>
      </c>
      <c r="J162" s="5">
        <v>6233112</v>
      </c>
      <c r="K162" s="5">
        <v>0</v>
      </c>
      <c r="L162" s="5">
        <f>SUM(J162:K162)</f>
        <v>6233112</v>
      </c>
      <c r="M162" s="4">
        <v>0</v>
      </c>
      <c r="N162" s="5">
        <v>0</v>
      </c>
      <c r="O162" s="6">
        <v>22</v>
      </c>
      <c r="P162" s="5">
        <f>ROUND(L162/(IF(I162&gt;208,208,I162)+O162+Q162+S162+U162)*50%*O162,0)</f>
        <v>320394</v>
      </c>
      <c r="Q162" s="6">
        <v>0</v>
      </c>
      <c r="R162" s="5">
        <v>0</v>
      </c>
      <c r="S162" s="4">
        <v>0</v>
      </c>
      <c r="T162" s="5">
        <v>0</v>
      </c>
      <c r="U162" s="6">
        <v>0</v>
      </c>
      <c r="V162" s="5">
        <v>0</v>
      </c>
      <c r="W162" s="4">
        <v>1</v>
      </c>
      <c r="X162" s="5">
        <f>G162/26*W162</f>
        <v>169389.23076923078</v>
      </c>
      <c r="Y162" s="6">
        <v>1</v>
      </c>
      <c r="Z162" s="5">
        <f>G162/26*Y162</f>
        <v>169389.23076923078</v>
      </c>
      <c r="AA162" s="6">
        <v>0</v>
      </c>
      <c r="AB162" s="5">
        <v>0</v>
      </c>
      <c r="AC162" s="4">
        <v>14</v>
      </c>
      <c r="AD162" s="5">
        <v>300000</v>
      </c>
      <c r="AE162" s="5">
        <v>138462</v>
      </c>
      <c r="AF162" s="5">
        <v>192308</v>
      </c>
      <c r="AG162" s="5"/>
      <c r="AH162" s="5">
        <v>31760</v>
      </c>
      <c r="AI162" s="5">
        <f>IF(((4404120/(208))*(H162*8+M162*8+Y162*8+O162*1.5))&gt;(L162+N162+P162+Z162),(4404120/(208))*(H162*8+Y162*8+M162*8+O162*1.5)-(L162+N162+P162+Z162),0)</f>
        <v>0</v>
      </c>
      <c r="AJ162" s="5">
        <v>0</v>
      </c>
      <c r="AK162" s="5">
        <f>ROUND(0+L162+N162+P162+R162+T162+V162+X162+Z162+AB162+SUM(AD162:AJ162),0)</f>
        <v>7554814</v>
      </c>
      <c r="AL162" s="5">
        <v>462433</v>
      </c>
      <c r="AM162" s="5"/>
      <c r="AN162" s="5">
        <v>44041</v>
      </c>
      <c r="AO162" s="5">
        <v>0</v>
      </c>
      <c r="AP162" s="5">
        <v>0</v>
      </c>
      <c r="AQ162" s="5">
        <f>ROUND(SUM(AL162:AP162),0)</f>
        <v>506474</v>
      </c>
      <c r="AR162" s="5">
        <v>0</v>
      </c>
      <c r="AS162" s="5">
        <f>AK162-AQ162-IF(AR162&gt;0,AR162,0)</f>
        <v>7048340</v>
      </c>
      <c r="AT162" s="5"/>
      <c r="AU162" s="5">
        <v>0</v>
      </c>
    </row>
    <row r="163" spans="1:47" ht="13.5" x14ac:dyDescent="0.25">
      <c r="A163" s="4">
        <v>157</v>
      </c>
      <c r="B163" s="4" t="s">
        <v>418</v>
      </c>
      <c r="C163" s="4" t="s">
        <v>419</v>
      </c>
      <c r="D163" s="4" t="s">
        <v>363</v>
      </c>
      <c r="E163" s="4" t="s">
        <v>370</v>
      </c>
      <c r="F163" s="72">
        <v>43318</v>
      </c>
      <c r="G163" s="5">
        <v>4404120</v>
      </c>
      <c r="H163" s="6">
        <v>24</v>
      </c>
      <c r="I163" s="4">
        <v>192</v>
      </c>
      <c r="J163" s="5">
        <v>6029979</v>
      </c>
      <c r="K163" s="5">
        <v>0</v>
      </c>
      <c r="L163" s="5">
        <f>SUM(J163:K163)</f>
        <v>6029979</v>
      </c>
      <c r="M163" s="4">
        <v>0</v>
      </c>
      <c r="N163" s="5">
        <v>0</v>
      </c>
      <c r="O163" s="6">
        <v>15</v>
      </c>
      <c r="P163" s="5">
        <f>ROUND(L163/(IF(I163&gt;208,208,I163)+O163+Q163+S163+U163)*50%*O163,0)</f>
        <v>218478</v>
      </c>
      <c r="Q163" s="6">
        <v>0</v>
      </c>
      <c r="R163" s="5">
        <v>0</v>
      </c>
      <c r="S163" s="4">
        <v>0</v>
      </c>
      <c r="T163" s="5">
        <v>0</v>
      </c>
      <c r="U163" s="6">
        <v>0</v>
      </c>
      <c r="V163" s="5">
        <v>0</v>
      </c>
      <c r="W163" s="4">
        <v>1</v>
      </c>
      <c r="X163" s="5">
        <f>G163/26*W163</f>
        <v>169389.23076923078</v>
      </c>
      <c r="Y163" s="6">
        <v>1</v>
      </c>
      <c r="Z163" s="5">
        <f>G163/26*Y163</f>
        <v>169389.23076923078</v>
      </c>
      <c r="AA163" s="6">
        <v>0</v>
      </c>
      <c r="AB163" s="5">
        <v>0</v>
      </c>
      <c r="AC163" s="4">
        <v>14</v>
      </c>
      <c r="AD163" s="5">
        <v>300000</v>
      </c>
      <c r="AE163" s="5">
        <v>92308</v>
      </c>
      <c r="AF163" s="5">
        <v>192308</v>
      </c>
      <c r="AG163" s="5"/>
      <c r="AH163" s="5">
        <v>31760</v>
      </c>
      <c r="AI163" s="5">
        <f>IF(((4404120/(208))*(H163*8+M163*8+Y163*8+O163*1.5))&gt;(L163+N163+P163+Z163),(4404120/(208))*(H163*8+Y163*8+M163*8+O163*1.5)-(L163+N163+P163+Z163),0)</f>
        <v>0</v>
      </c>
      <c r="AJ163" s="5">
        <v>100000</v>
      </c>
      <c r="AK163" s="5">
        <f>ROUND(0+L163+N163+P163+R163+T163+V163+X163+Z163+AB163+SUM(AD163:AJ163),0)</f>
        <v>7303611</v>
      </c>
      <c r="AL163" s="5">
        <v>462433</v>
      </c>
      <c r="AM163" s="5"/>
      <c r="AN163" s="5">
        <v>44041</v>
      </c>
      <c r="AO163" s="5">
        <v>0</v>
      </c>
      <c r="AP163" s="5">
        <v>0</v>
      </c>
      <c r="AQ163" s="5">
        <f>ROUND(SUM(AL163:AP163),0)</f>
        <v>506474</v>
      </c>
      <c r="AR163" s="5">
        <v>0</v>
      </c>
      <c r="AS163" s="5">
        <f>AK163-AQ163-IF(AR163&gt;0,AR163,0)</f>
        <v>6797137</v>
      </c>
      <c r="AT163" s="5"/>
      <c r="AU163" s="5">
        <v>0</v>
      </c>
    </row>
    <row r="164" spans="1:47" ht="13.5" x14ac:dyDescent="0.25">
      <c r="A164" s="4">
        <v>158</v>
      </c>
      <c r="B164" s="4" t="s">
        <v>420</v>
      </c>
      <c r="C164" s="4" t="s">
        <v>421</v>
      </c>
      <c r="D164" s="4" t="s">
        <v>363</v>
      </c>
      <c r="E164" s="4" t="s">
        <v>364</v>
      </c>
      <c r="F164" s="72">
        <v>43326</v>
      </c>
      <c r="G164" s="5">
        <v>4404120</v>
      </c>
      <c r="H164" s="6">
        <v>24</v>
      </c>
      <c r="I164" s="4">
        <v>192</v>
      </c>
      <c r="J164" s="5">
        <v>6528347</v>
      </c>
      <c r="K164" s="5">
        <v>0</v>
      </c>
      <c r="L164" s="5">
        <f>SUM(J164:K164)</f>
        <v>6528347</v>
      </c>
      <c r="M164" s="4">
        <v>0</v>
      </c>
      <c r="N164" s="5">
        <v>0</v>
      </c>
      <c r="O164" s="6">
        <v>10</v>
      </c>
      <c r="P164" s="5">
        <f>ROUND(L164/(IF(I164&gt;208,208,I164)+O164+Q164+S164+U164)*50%*O164,0)</f>
        <v>161593</v>
      </c>
      <c r="Q164" s="6">
        <v>0</v>
      </c>
      <c r="R164" s="5">
        <v>0</v>
      </c>
      <c r="S164" s="4">
        <v>0</v>
      </c>
      <c r="T164" s="5">
        <v>0</v>
      </c>
      <c r="U164" s="6">
        <v>0</v>
      </c>
      <c r="V164" s="5">
        <v>0</v>
      </c>
      <c r="W164" s="4">
        <v>1</v>
      </c>
      <c r="X164" s="5">
        <f>G164/26*W164</f>
        <v>169389.23076923078</v>
      </c>
      <c r="Y164" s="6">
        <v>1</v>
      </c>
      <c r="Z164" s="5">
        <f>G164/26*Y164</f>
        <v>169389.23076923078</v>
      </c>
      <c r="AA164" s="6">
        <v>0</v>
      </c>
      <c r="AB164" s="5">
        <v>0</v>
      </c>
      <c r="AC164" s="4">
        <v>14</v>
      </c>
      <c r="AD164" s="5">
        <v>300000</v>
      </c>
      <c r="AE164" s="5">
        <v>92308</v>
      </c>
      <c r="AF164" s="5">
        <v>192308</v>
      </c>
      <c r="AG164" s="5"/>
      <c r="AH164" s="5"/>
      <c r="AI164" s="5">
        <f>IF(((4404120/(208))*(H164*8+M164*8+Y164*8+O164*1.5))&gt;(L164+N164+P164+Z164),(4404120/(208))*(H164*8+Y164*8+M164*8+O164*1.5)-(L164+N164+P164+Z164),0)</f>
        <v>0</v>
      </c>
      <c r="AJ164" s="5">
        <v>0</v>
      </c>
      <c r="AK164" s="5">
        <f>ROUND(0+L164+N164+P164+R164+T164+V164+X164+Z164+AB164+SUM(AD164:AJ164),0)</f>
        <v>7613334</v>
      </c>
      <c r="AL164" s="5">
        <v>462433</v>
      </c>
      <c r="AM164" s="5"/>
      <c r="AN164" s="5">
        <v>44041</v>
      </c>
      <c r="AO164" s="5">
        <v>0</v>
      </c>
      <c r="AP164" s="5">
        <v>0</v>
      </c>
      <c r="AQ164" s="5">
        <f>ROUND(SUM(AL164:AP164),0)</f>
        <v>506474</v>
      </c>
      <c r="AR164" s="5">
        <v>0</v>
      </c>
      <c r="AS164" s="5">
        <f>AK164-AQ164-IF(AR164&gt;0,AR164,0)</f>
        <v>7106860</v>
      </c>
      <c r="AT164" s="5"/>
      <c r="AU164" s="5">
        <v>0</v>
      </c>
    </row>
    <row r="165" spans="1:47" ht="13.5" x14ac:dyDescent="0.25">
      <c r="A165" s="4">
        <v>159</v>
      </c>
      <c r="B165" s="4" t="s">
        <v>422</v>
      </c>
      <c r="C165" s="4" t="s">
        <v>423</v>
      </c>
      <c r="D165" s="4" t="s">
        <v>363</v>
      </c>
      <c r="E165" s="4" t="s">
        <v>424</v>
      </c>
      <c r="F165" s="72">
        <v>42095</v>
      </c>
      <c r="G165" s="5">
        <v>4553457.9999944</v>
      </c>
      <c r="H165" s="6">
        <v>24</v>
      </c>
      <c r="I165" s="4">
        <v>192</v>
      </c>
      <c r="J165" s="5">
        <v>6747219</v>
      </c>
      <c r="K165" s="5">
        <v>0</v>
      </c>
      <c r="L165" s="5">
        <f>SUM(J165:K165)</f>
        <v>6747219</v>
      </c>
      <c r="M165" s="4">
        <v>0</v>
      </c>
      <c r="N165" s="5">
        <v>0</v>
      </c>
      <c r="O165" s="6">
        <v>19</v>
      </c>
      <c r="P165" s="5">
        <f>ROUND(L165/(IF(I165&gt;208,208,I165)+O165+Q165+S165+U165)*50%*O165,0)</f>
        <v>303785</v>
      </c>
      <c r="Q165" s="6">
        <v>0</v>
      </c>
      <c r="R165" s="5">
        <v>0</v>
      </c>
      <c r="S165" s="4">
        <v>0</v>
      </c>
      <c r="T165" s="5">
        <v>0</v>
      </c>
      <c r="U165" s="6">
        <v>0</v>
      </c>
      <c r="V165" s="5">
        <v>0</v>
      </c>
      <c r="W165" s="4">
        <v>1</v>
      </c>
      <c r="X165" s="5">
        <f>G165/26*W165</f>
        <v>175132.9999997846</v>
      </c>
      <c r="Y165" s="6">
        <v>1</v>
      </c>
      <c r="Z165" s="5">
        <f>G165/26*Y165</f>
        <v>175132.9999997846</v>
      </c>
      <c r="AA165" s="6">
        <v>0</v>
      </c>
      <c r="AB165" s="5">
        <v>0</v>
      </c>
      <c r="AC165" s="4">
        <v>14</v>
      </c>
      <c r="AD165" s="5">
        <v>300000</v>
      </c>
      <c r="AE165" s="5">
        <v>276923</v>
      </c>
      <c r="AF165" s="5">
        <v>192308</v>
      </c>
      <c r="AG165" s="5"/>
      <c r="AH165" s="5"/>
      <c r="AI165" s="5">
        <f>IF(((4404120/(208))*(H165*8+M165*8+Y165*8+O165*1.5))&gt;(L165+N165+P165+Z165),(4404120/(208))*(H165*8+Y165*8+M165*8+O165*1.5)-(L165+N165+P165+Z165),0)</f>
        <v>0</v>
      </c>
      <c r="AJ165" s="5">
        <v>0</v>
      </c>
      <c r="AK165" s="5">
        <f>ROUND(0+L165+N165+P165+R165+T165+V165+X165+Z165+AB165+SUM(AD165:AJ165),0)</f>
        <v>8170501</v>
      </c>
      <c r="AL165" s="5">
        <v>478114</v>
      </c>
      <c r="AM165" s="5"/>
      <c r="AN165" s="5">
        <v>45535</v>
      </c>
      <c r="AO165" s="5">
        <v>0</v>
      </c>
      <c r="AP165" s="5">
        <v>0</v>
      </c>
      <c r="AQ165" s="5">
        <f>ROUND(SUM(AL165:AP165),0)</f>
        <v>523649</v>
      </c>
      <c r="AR165" s="5">
        <v>0</v>
      </c>
      <c r="AS165" s="5">
        <f>AK165-AQ165-IF(AR165&gt;0,AR165,0)</f>
        <v>7646852</v>
      </c>
      <c r="AT165" s="5"/>
      <c r="AU165" s="5">
        <v>0</v>
      </c>
    </row>
    <row r="166" spans="1:47" ht="13.5" x14ac:dyDescent="0.25">
      <c r="A166" s="4">
        <v>160</v>
      </c>
      <c r="B166" s="4" t="s">
        <v>425</v>
      </c>
      <c r="C166" s="4" t="s">
        <v>426</v>
      </c>
      <c r="D166" s="4" t="s">
        <v>427</v>
      </c>
      <c r="E166" s="4" t="s">
        <v>428</v>
      </c>
      <c r="F166" s="72">
        <v>44340</v>
      </c>
      <c r="G166" s="5">
        <v>3920000</v>
      </c>
      <c r="H166" s="6">
        <v>4.5</v>
      </c>
      <c r="I166" s="4">
        <v>36</v>
      </c>
      <c r="J166" s="5">
        <v>210630</v>
      </c>
      <c r="K166" s="5">
        <v>0</v>
      </c>
      <c r="L166" s="5">
        <f>SUM(J166:K166)</f>
        <v>210630</v>
      </c>
      <c r="M166" s="4">
        <v>0</v>
      </c>
      <c r="N166" s="5">
        <v>0</v>
      </c>
      <c r="O166" s="6">
        <v>4</v>
      </c>
      <c r="P166" s="5">
        <f>ROUND(L166/(IF(I166&gt;208,208,I166)+O166+Q166+S166+U166)*50%*O166,0)</f>
        <v>10532</v>
      </c>
      <c r="Q166" s="6">
        <v>0</v>
      </c>
      <c r="R166" s="5">
        <v>0</v>
      </c>
      <c r="S166" s="4">
        <v>0</v>
      </c>
      <c r="T166" s="5">
        <v>0</v>
      </c>
      <c r="U166" s="6">
        <v>0</v>
      </c>
      <c r="V166" s="5">
        <v>0</v>
      </c>
      <c r="W166" s="4">
        <v>1</v>
      </c>
      <c r="X166" s="5">
        <f>G166/26*W166</f>
        <v>150769.23076923078</v>
      </c>
      <c r="Y166" s="6">
        <v>0</v>
      </c>
      <c r="Z166" s="5">
        <v>0</v>
      </c>
      <c r="AA166" s="6">
        <v>0</v>
      </c>
      <c r="AB166" s="5">
        <v>0</v>
      </c>
      <c r="AC166" s="4"/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f>IF(((3920000/(208))*(H166*8+M166*8+Y166*8+O166*1.5))&gt;(L166+N166+P166+Z166),(3920000/(208))*(H166*8+Y166*8+M166*8+O166*1.5)-(L166+N166+P166+Z166),0)</f>
        <v>570376.46153846162</v>
      </c>
      <c r="AJ166" s="5">
        <v>0</v>
      </c>
      <c r="AK166" s="5">
        <f>ROUND(0+L166+N166+P166+R166+T166+V166+X166+Z166+AB166+SUM(AD166:AJ166),0)</f>
        <v>942308</v>
      </c>
      <c r="AL166" s="5">
        <v>0</v>
      </c>
      <c r="AM166" s="5"/>
      <c r="AN166" s="5"/>
      <c r="AO166" s="5">
        <v>0</v>
      </c>
      <c r="AP166" s="5">
        <v>0</v>
      </c>
      <c r="AQ166" s="5">
        <f>ROUND(SUM(AL166:AP166),0)</f>
        <v>0</v>
      </c>
      <c r="AR166" s="5">
        <f>AK166-AQ166</f>
        <v>942308</v>
      </c>
      <c r="AS166" s="5">
        <v>0</v>
      </c>
      <c r="AT166" s="5"/>
      <c r="AU166" s="5">
        <v>0</v>
      </c>
    </row>
    <row r="167" spans="1:47" ht="13.5" x14ac:dyDescent="0.25">
      <c r="A167" s="4">
        <v>161</v>
      </c>
      <c r="B167" s="4" t="s">
        <v>429</v>
      </c>
      <c r="C167" s="4" t="s">
        <v>430</v>
      </c>
      <c r="D167" s="4" t="s">
        <v>427</v>
      </c>
      <c r="E167" s="4" t="s">
        <v>213</v>
      </c>
      <c r="F167" s="72">
        <v>42440</v>
      </c>
      <c r="G167" s="5">
        <v>4404120</v>
      </c>
      <c r="H167" s="6">
        <v>23</v>
      </c>
      <c r="I167" s="4">
        <v>184</v>
      </c>
      <c r="J167" s="5">
        <v>2095959</v>
      </c>
      <c r="K167" s="5">
        <v>0</v>
      </c>
      <c r="L167" s="5">
        <f>SUM(J167:K167)</f>
        <v>2095959</v>
      </c>
      <c r="M167" s="4">
        <v>1</v>
      </c>
      <c r="N167" s="5">
        <f>G167/26*M167</f>
        <v>169389.23076923078</v>
      </c>
      <c r="O167" s="6">
        <v>16</v>
      </c>
      <c r="P167" s="5">
        <f>ROUND(L167/(IF(I167&gt;208,208,I167)+O167+Q167+S167+U167)*50%*O167,0)</f>
        <v>83838</v>
      </c>
      <c r="Q167" s="6">
        <v>0</v>
      </c>
      <c r="R167" s="5">
        <v>0</v>
      </c>
      <c r="S167" s="4">
        <v>0</v>
      </c>
      <c r="T167" s="5">
        <v>0</v>
      </c>
      <c r="U167" s="6">
        <v>0</v>
      </c>
      <c r="V167" s="5">
        <v>0</v>
      </c>
      <c r="W167" s="4">
        <v>1</v>
      </c>
      <c r="X167" s="5">
        <f>G167/26*W167</f>
        <v>169389.23076923078</v>
      </c>
      <c r="Y167" s="6">
        <v>1</v>
      </c>
      <c r="Z167" s="5">
        <f>G167/26*Y167</f>
        <v>169389.23076923078</v>
      </c>
      <c r="AA167" s="6">
        <v>0</v>
      </c>
      <c r="AB167" s="5">
        <v>0</v>
      </c>
      <c r="AC167" s="4">
        <v>14</v>
      </c>
      <c r="AD167" s="5">
        <v>0</v>
      </c>
      <c r="AE167" s="5">
        <v>265385</v>
      </c>
      <c r="AF167" s="5">
        <v>0</v>
      </c>
      <c r="AG167" s="5">
        <v>50000</v>
      </c>
      <c r="AH167" s="5">
        <v>31760</v>
      </c>
      <c r="AI167" s="5">
        <f>IF(((4404120/(208))*(H167*8+M167*8+Y167*8+O167*1.5))&gt;(L167+N167+P167+Z167),(4404120/(208))*(H167*8+Y167*8+M167*8+O167*1.5)-(L167+N167+P167+Z167),0)</f>
        <v>2224323</v>
      </c>
      <c r="AJ167" s="5">
        <v>0</v>
      </c>
      <c r="AK167" s="5">
        <f>ROUND(0+L167+N167+P167+R167+T167+V167+X167+Z167+AB167+SUM(AD167:AJ167),0)</f>
        <v>5259433</v>
      </c>
      <c r="AL167" s="5">
        <v>462433</v>
      </c>
      <c r="AM167" s="5"/>
      <c r="AN167" s="5">
        <v>44041</v>
      </c>
      <c r="AO167" s="5">
        <v>0</v>
      </c>
      <c r="AP167" s="5">
        <v>0</v>
      </c>
      <c r="AQ167" s="5">
        <f>ROUND(SUM(AL167:AP167),0)</f>
        <v>506474</v>
      </c>
      <c r="AR167" s="5">
        <v>0</v>
      </c>
      <c r="AS167" s="5">
        <f>AK167-AQ167-IF(AR167&gt;0,AR167,0)</f>
        <v>4752959</v>
      </c>
      <c r="AT167" s="5"/>
      <c r="AU167" s="5">
        <v>0</v>
      </c>
    </row>
    <row r="168" spans="1:47" ht="13.5" x14ac:dyDescent="0.25">
      <c r="A168" s="4">
        <v>162</v>
      </c>
      <c r="B168" s="4" t="s">
        <v>431</v>
      </c>
      <c r="C168" s="4" t="s">
        <v>432</v>
      </c>
      <c r="D168" s="4" t="s">
        <v>427</v>
      </c>
      <c r="E168" s="4" t="s">
        <v>213</v>
      </c>
      <c r="F168" s="72">
        <v>43255</v>
      </c>
      <c r="G168" s="5">
        <v>4404120</v>
      </c>
      <c r="H168" s="6">
        <v>19.5</v>
      </c>
      <c r="I168" s="4">
        <v>156</v>
      </c>
      <c r="J168" s="5">
        <v>2868285</v>
      </c>
      <c r="K168" s="5">
        <v>0</v>
      </c>
      <c r="L168" s="5">
        <f>SUM(J168:K168)</f>
        <v>2868285</v>
      </c>
      <c r="M168" s="4">
        <v>1.5</v>
      </c>
      <c r="N168" s="5">
        <f>G168/26*M168</f>
        <v>254083.84615384619</v>
      </c>
      <c r="O168" s="6">
        <v>20</v>
      </c>
      <c r="P168" s="5">
        <f>ROUND(L168/(IF(I168&gt;208,208,I168)+O168+Q168+S168+U168)*50%*O168,0)</f>
        <v>162971</v>
      </c>
      <c r="Q168" s="6">
        <v>0</v>
      </c>
      <c r="R168" s="5">
        <v>0</v>
      </c>
      <c r="S168" s="4">
        <v>0</v>
      </c>
      <c r="T168" s="5">
        <v>0</v>
      </c>
      <c r="U168" s="6">
        <v>0</v>
      </c>
      <c r="V168" s="5">
        <v>0</v>
      </c>
      <c r="W168" s="4">
        <v>1</v>
      </c>
      <c r="X168" s="5">
        <f>G168/26*W168</f>
        <v>169389.23076923078</v>
      </c>
      <c r="Y168" s="6">
        <v>1</v>
      </c>
      <c r="Z168" s="5">
        <f>G168/26*Y168</f>
        <v>169389.23076923078</v>
      </c>
      <c r="AA168" s="6">
        <v>0</v>
      </c>
      <c r="AB168" s="5">
        <v>0</v>
      </c>
      <c r="AC168" s="4"/>
      <c r="AD168" s="5">
        <v>0</v>
      </c>
      <c r="AE168" s="5">
        <v>75000</v>
      </c>
      <c r="AF168" s="5">
        <v>0</v>
      </c>
      <c r="AG168" s="5"/>
      <c r="AH168" s="5">
        <v>31760</v>
      </c>
      <c r="AI168" s="5">
        <f>IF(((4404120/(208))*(H168*8+M168*8+Y168*8+O168*1.5))&gt;(L168+N168+P168+Z168),(4404120/(208))*(H168*8+Y168*8+M168*8+O168*1.5)-(L168+N168+P168+Z168),0)</f>
        <v>907043.61538461596</v>
      </c>
      <c r="AJ168" s="5">
        <v>0</v>
      </c>
      <c r="AK168" s="5">
        <f>ROUND(0+L168+N168+P168+R168+T168+V168+X168+Z168+AB168+SUM(AD168:AJ168),0)</f>
        <v>4637922</v>
      </c>
      <c r="AL168" s="5">
        <v>462433</v>
      </c>
      <c r="AM168" s="5"/>
      <c r="AN168" s="5">
        <v>44041</v>
      </c>
      <c r="AO168" s="5">
        <v>0</v>
      </c>
      <c r="AP168" s="5">
        <v>0</v>
      </c>
      <c r="AQ168" s="5">
        <f>ROUND(SUM(AL168:AP168),0)</f>
        <v>506474</v>
      </c>
      <c r="AR168" s="5">
        <v>0</v>
      </c>
      <c r="AS168" s="5">
        <f>AK168-AQ168-IF(AR168&gt;0,AR168,0)</f>
        <v>4131448</v>
      </c>
      <c r="AT168" s="5"/>
      <c r="AU168" s="5">
        <v>0</v>
      </c>
    </row>
    <row r="169" spans="1:47" ht="13.5" x14ac:dyDescent="0.25">
      <c r="A169" s="4">
        <v>163</v>
      </c>
      <c r="B169" s="4" t="s">
        <v>433</v>
      </c>
      <c r="C169" s="4" t="s">
        <v>434</v>
      </c>
      <c r="D169" s="4" t="s">
        <v>427</v>
      </c>
      <c r="E169" s="4" t="s">
        <v>213</v>
      </c>
      <c r="F169" s="72">
        <v>43161</v>
      </c>
      <c r="G169" s="5">
        <v>4404120</v>
      </c>
      <c r="H169" s="6">
        <v>20.5</v>
      </c>
      <c r="I169" s="4">
        <v>164</v>
      </c>
      <c r="J169" s="5">
        <v>1295230</v>
      </c>
      <c r="K169" s="5">
        <v>0</v>
      </c>
      <c r="L169" s="5">
        <f>SUM(J169:K169)</f>
        <v>1295230</v>
      </c>
      <c r="M169" s="4">
        <v>0</v>
      </c>
      <c r="N169" s="5">
        <v>0</v>
      </c>
      <c r="O169" s="6">
        <v>19</v>
      </c>
      <c r="P169" s="5">
        <f>ROUND(L169/(IF(I169&gt;208,208,I169)+O169+Q169+S169+U169)*50%*O169,0)</f>
        <v>67239</v>
      </c>
      <c r="Q169" s="6">
        <v>0</v>
      </c>
      <c r="R169" s="5">
        <v>0</v>
      </c>
      <c r="S169" s="4">
        <v>0</v>
      </c>
      <c r="T169" s="5">
        <v>0</v>
      </c>
      <c r="U169" s="6">
        <v>0</v>
      </c>
      <c r="V169" s="5">
        <v>0</v>
      </c>
      <c r="W169" s="4">
        <v>1</v>
      </c>
      <c r="X169" s="5">
        <f>G169/26*W169</f>
        <v>169389.23076923078</v>
      </c>
      <c r="Y169" s="6">
        <v>1</v>
      </c>
      <c r="Z169" s="5">
        <f>G169/26*Y169</f>
        <v>169389.23076923078</v>
      </c>
      <c r="AA169" s="6">
        <v>0</v>
      </c>
      <c r="AB169" s="5">
        <v>0</v>
      </c>
      <c r="AC169" s="4"/>
      <c r="AD169" s="5">
        <v>0</v>
      </c>
      <c r="AE169" s="5">
        <v>118269</v>
      </c>
      <c r="AF169" s="5">
        <v>0</v>
      </c>
      <c r="AG169" s="5"/>
      <c r="AH169" s="5"/>
      <c r="AI169" s="5">
        <f>IF(((4404120/(208))*(H169*8+M169*8+Y169*8+O169*1.5))&gt;(L169+N169+P169+Z169),(4404120/(208))*(H169*8+Y169*8+M169*8+O169*1.5)-(L169+N169+P169+Z169),0)</f>
        <v>2713459.365384615</v>
      </c>
      <c r="AJ169" s="5">
        <v>0</v>
      </c>
      <c r="AK169" s="5">
        <f>ROUND(0+L169+N169+P169+R169+T169+V169+X169+Z169+AB169+SUM(AD169:AJ169),0)</f>
        <v>4532976</v>
      </c>
      <c r="AL169" s="5">
        <v>462433</v>
      </c>
      <c r="AM169" s="5"/>
      <c r="AN169" s="5">
        <v>44041</v>
      </c>
      <c r="AO169" s="5">
        <v>0</v>
      </c>
      <c r="AP169" s="5">
        <v>0</v>
      </c>
      <c r="AQ169" s="5">
        <f>ROUND(SUM(AL169:AP169),0)</f>
        <v>506474</v>
      </c>
      <c r="AR169" s="5">
        <v>0</v>
      </c>
      <c r="AS169" s="5">
        <f>AK169-AQ169-IF(AR169&gt;0,AR169,0)</f>
        <v>4026502</v>
      </c>
      <c r="AT169" s="5"/>
      <c r="AU169" s="5">
        <v>0</v>
      </c>
    </row>
    <row r="170" spans="1:47" ht="13.5" x14ac:dyDescent="0.25">
      <c r="A170" s="4">
        <v>164</v>
      </c>
      <c r="B170" s="4" t="s">
        <v>435</v>
      </c>
      <c r="C170" s="4" t="s">
        <v>436</v>
      </c>
      <c r="D170" s="4" t="s">
        <v>427</v>
      </c>
      <c r="E170" s="4" t="s">
        <v>213</v>
      </c>
      <c r="F170" s="72">
        <v>43593</v>
      </c>
      <c r="G170" s="5">
        <v>4404120</v>
      </c>
      <c r="H170" s="6">
        <v>24</v>
      </c>
      <c r="I170" s="4">
        <v>192</v>
      </c>
      <c r="J170" s="5">
        <v>7937079</v>
      </c>
      <c r="K170" s="5">
        <v>0</v>
      </c>
      <c r="L170" s="5">
        <f>SUM(J170:K170)</f>
        <v>7937079</v>
      </c>
      <c r="M170" s="4">
        <v>0</v>
      </c>
      <c r="N170" s="5">
        <v>0</v>
      </c>
      <c r="O170" s="6">
        <v>25</v>
      </c>
      <c r="P170" s="5">
        <f>ROUND(L170/(IF(I170&gt;208,208,I170)+O170+Q170+S170+U170)*50%*O170,0)</f>
        <v>457205</v>
      </c>
      <c r="Q170" s="6">
        <v>0</v>
      </c>
      <c r="R170" s="5">
        <v>0</v>
      </c>
      <c r="S170" s="4">
        <v>0</v>
      </c>
      <c r="T170" s="5">
        <v>0</v>
      </c>
      <c r="U170" s="6">
        <v>0</v>
      </c>
      <c r="V170" s="5">
        <v>0</v>
      </c>
      <c r="W170" s="4">
        <v>1</v>
      </c>
      <c r="X170" s="5">
        <f>G170/26*W170</f>
        <v>169389.23076923078</v>
      </c>
      <c r="Y170" s="6">
        <v>1</v>
      </c>
      <c r="Z170" s="5">
        <f>G170/26*Y170</f>
        <v>169389.23076923078</v>
      </c>
      <c r="AA170" s="6">
        <v>0</v>
      </c>
      <c r="AB170" s="5">
        <v>0</v>
      </c>
      <c r="AC170" s="4">
        <v>14</v>
      </c>
      <c r="AD170" s="5">
        <v>300000</v>
      </c>
      <c r="AE170" s="5">
        <v>92308</v>
      </c>
      <c r="AF170" s="5">
        <v>192308</v>
      </c>
      <c r="AG170" s="5"/>
      <c r="AH170" s="5"/>
      <c r="AI170" s="5">
        <f>IF(((4404120/(208))*(H170*8+M170*8+Y170*8+O170*1.5))&gt;(L170+N170+P170+Z170),(4404120/(208))*(H170*8+Y170*8+M170*8+O170*1.5)-(L170+N170+P170+Z170),0)</f>
        <v>0</v>
      </c>
      <c r="AJ170" s="5">
        <v>0</v>
      </c>
      <c r="AK170" s="5">
        <f>ROUND(0+L170+N170+P170+R170+T170+V170+X170+Z170+AB170+SUM(AD170:AJ170),0)</f>
        <v>9317678</v>
      </c>
      <c r="AL170" s="5">
        <v>462433</v>
      </c>
      <c r="AM170" s="5"/>
      <c r="AN170" s="5">
        <v>44041</v>
      </c>
      <c r="AO170" s="5">
        <v>0</v>
      </c>
      <c r="AP170" s="5">
        <v>0</v>
      </c>
      <c r="AQ170" s="5">
        <f>ROUND(SUM(AL170:AP170),0)</f>
        <v>506474</v>
      </c>
      <c r="AR170" s="5">
        <v>0</v>
      </c>
      <c r="AS170" s="5">
        <f>AK170-AQ170-IF(AR170&gt;0,AR170,0)</f>
        <v>8811204</v>
      </c>
      <c r="AT170" s="5"/>
      <c r="AU170" s="5">
        <v>0</v>
      </c>
    </row>
    <row r="171" spans="1:47" ht="13.5" x14ac:dyDescent="0.25">
      <c r="A171" s="4">
        <v>165</v>
      </c>
      <c r="B171" s="4" t="s">
        <v>437</v>
      </c>
      <c r="C171" s="4" t="s">
        <v>438</v>
      </c>
      <c r="D171" s="4" t="s">
        <v>427</v>
      </c>
      <c r="E171" s="4" t="s">
        <v>213</v>
      </c>
      <c r="F171" s="72">
        <v>43964</v>
      </c>
      <c r="G171" s="5">
        <v>4404120</v>
      </c>
      <c r="H171" s="6">
        <v>22</v>
      </c>
      <c r="I171" s="4">
        <v>154</v>
      </c>
      <c r="J171" s="5">
        <v>1313578</v>
      </c>
      <c r="K171" s="5">
        <v>0</v>
      </c>
      <c r="L171" s="5">
        <f>SUM(J171:K171)</f>
        <v>1313578</v>
      </c>
      <c r="M171" s="4">
        <v>0</v>
      </c>
      <c r="N171" s="5">
        <v>0</v>
      </c>
      <c r="O171" s="6">
        <v>0</v>
      </c>
      <c r="P171" s="5">
        <v>0</v>
      </c>
      <c r="Q171" s="6">
        <v>0</v>
      </c>
      <c r="R171" s="5">
        <v>0</v>
      </c>
      <c r="S171" s="4">
        <v>0</v>
      </c>
      <c r="T171" s="5">
        <v>0</v>
      </c>
      <c r="U171" s="6">
        <v>0</v>
      </c>
      <c r="V171" s="5">
        <v>0</v>
      </c>
      <c r="W171" s="4">
        <v>0</v>
      </c>
      <c r="X171" s="5">
        <v>0</v>
      </c>
      <c r="Y171" s="6">
        <v>1</v>
      </c>
      <c r="Z171" s="5">
        <f>G171/26*Y171</f>
        <v>169389.23076923078</v>
      </c>
      <c r="AA171" s="6">
        <v>22</v>
      </c>
      <c r="AB171" s="5">
        <f>G171/208*AA171</f>
        <v>465820.38461538462</v>
      </c>
      <c r="AC171" s="4"/>
      <c r="AD171" s="5">
        <v>0</v>
      </c>
      <c r="AE171" s="5">
        <v>42308</v>
      </c>
      <c r="AF171" s="5">
        <v>0</v>
      </c>
      <c r="AG171" s="5"/>
      <c r="AH171" s="5">
        <v>31760</v>
      </c>
      <c r="AI171" s="5">
        <f>IF(((4404120/(208))*(H171*8+M171*8+Y171*8+O171*1.5))&gt;(L171+N171+P171+Z171),(4404120/(208))*(H171*8+Y171*8+M171*8+O171*1.5)-(L171+N171+P171+Z171),0)</f>
        <v>2412985.076923077</v>
      </c>
      <c r="AJ171" s="5">
        <v>0</v>
      </c>
      <c r="AK171" s="5">
        <f>ROUND(0+L171+N171+P171+R171+T171+V171+X171+Z171+AB171+SUM(AD171:AJ171),0)</f>
        <v>4435841</v>
      </c>
      <c r="AL171" s="5">
        <v>462433</v>
      </c>
      <c r="AM171" s="5"/>
      <c r="AN171" s="5">
        <v>44041</v>
      </c>
      <c r="AO171" s="5">
        <v>0</v>
      </c>
      <c r="AP171" s="5">
        <v>0</v>
      </c>
      <c r="AQ171" s="5">
        <f>ROUND(SUM(AL171:AP171),0)</f>
        <v>506474</v>
      </c>
      <c r="AR171" s="5">
        <v>0</v>
      </c>
      <c r="AS171" s="5">
        <f>AK171-AQ171-IF(AR171&gt;0,AR171,0)</f>
        <v>3929367</v>
      </c>
      <c r="AT171" s="5"/>
      <c r="AU171" s="5">
        <v>0</v>
      </c>
    </row>
    <row r="172" spans="1:47" ht="13.5" x14ac:dyDescent="0.25">
      <c r="A172" s="4">
        <v>166</v>
      </c>
      <c r="B172" s="4" t="s">
        <v>439</v>
      </c>
      <c r="C172" s="4" t="s">
        <v>440</v>
      </c>
      <c r="D172" s="4" t="s">
        <v>427</v>
      </c>
      <c r="E172" s="4" t="s">
        <v>213</v>
      </c>
      <c r="F172" s="72">
        <v>44088</v>
      </c>
      <c r="G172" s="5">
        <v>4404120</v>
      </c>
      <c r="H172" s="6">
        <v>24</v>
      </c>
      <c r="I172" s="4">
        <v>192</v>
      </c>
      <c r="J172" s="5">
        <v>7430040</v>
      </c>
      <c r="K172" s="5">
        <v>0</v>
      </c>
      <c r="L172" s="5">
        <f>SUM(J172:K172)</f>
        <v>7430040</v>
      </c>
      <c r="M172" s="4">
        <v>0</v>
      </c>
      <c r="N172" s="5">
        <v>0</v>
      </c>
      <c r="O172" s="6">
        <v>25</v>
      </c>
      <c r="P172" s="5">
        <f>ROUND(L172/(IF(I172&gt;208,208,I172)+O172+Q172+S172+U172)*50%*O172,0)</f>
        <v>427998</v>
      </c>
      <c r="Q172" s="6">
        <v>0</v>
      </c>
      <c r="R172" s="5">
        <v>0</v>
      </c>
      <c r="S172" s="4">
        <v>0</v>
      </c>
      <c r="T172" s="5">
        <v>0</v>
      </c>
      <c r="U172" s="6">
        <v>0</v>
      </c>
      <c r="V172" s="5">
        <v>0</v>
      </c>
      <c r="W172" s="4">
        <v>1</v>
      </c>
      <c r="X172" s="5">
        <f>G172/26*W172</f>
        <v>169389.23076923078</v>
      </c>
      <c r="Y172" s="6">
        <v>1</v>
      </c>
      <c r="Z172" s="5">
        <f>G172/26*Y172</f>
        <v>169389.23076923078</v>
      </c>
      <c r="AA172" s="6">
        <v>0</v>
      </c>
      <c r="AB172" s="5">
        <v>0</v>
      </c>
      <c r="AC172" s="4">
        <v>14</v>
      </c>
      <c r="AD172" s="5">
        <v>300000</v>
      </c>
      <c r="AE172" s="5">
        <v>0</v>
      </c>
      <c r="AF172" s="5">
        <v>192308</v>
      </c>
      <c r="AG172" s="5"/>
      <c r="AH172" s="5"/>
      <c r="AI172" s="5">
        <f>IF(((4404120/(208))*(H172*8+M172*8+Y172*8+O172*1.5))&gt;(L172+N172+P172+Z172),(4404120/(208))*(H172*8+Y172*8+M172*8+O172*1.5)-(L172+N172+P172+Z172),0)</f>
        <v>0</v>
      </c>
      <c r="AJ172" s="5">
        <v>0</v>
      </c>
      <c r="AK172" s="5">
        <f>ROUND(0+L172+N172+P172+R172+T172+V172+X172+Z172+AB172+SUM(AD172:AJ172),0)</f>
        <v>8689124</v>
      </c>
      <c r="AL172" s="5">
        <v>462433</v>
      </c>
      <c r="AM172" s="5"/>
      <c r="AN172" s="5">
        <v>44041</v>
      </c>
      <c r="AO172" s="5">
        <v>0</v>
      </c>
      <c r="AP172" s="5">
        <v>0</v>
      </c>
      <c r="AQ172" s="5">
        <f>ROUND(SUM(AL172:AP172),0)</f>
        <v>506474</v>
      </c>
      <c r="AR172" s="5">
        <v>0</v>
      </c>
      <c r="AS172" s="5">
        <f>AK172-AQ172-IF(AR172&gt;0,AR172,0)</f>
        <v>8182650</v>
      </c>
      <c r="AT172" s="5"/>
      <c r="AU172" s="5">
        <v>0</v>
      </c>
    </row>
    <row r="173" spans="1:47" ht="13.5" x14ac:dyDescent="0.25">
      <c r="A173" s="4">
        <v>167</v>
      </c>
      <c r="B173" s="4" t="s">
        <v>441</v>
      </c>
      <c r="C173" s="4" t="s">
        <v>442</v>
      </c>
      <c r="D173" s="4" t="s">
        <v>427</v>
      </c>
      <c r="E173" s="4" t="s">
        <v>84</v>
      </c>
      <c r="F173" s="72">
        <v>44096</v>
      </c>
      <c r="G173" s="5">
        <v>4404120</v>
      </c>
      <c r="H173" s="6">
        <v>17</v>
      </c>
      <c r="I173" s="4">
        <v>136</v>
      </c>
      <c r="J173" s="5">
        <v>1888657</v>
      </c>
      <c r="K173" s="5">
        <v>0</v>
      </c>
      <c r="L173" s="5">
        <f>SUM(J173:K173)</f>
        <v>1888657</v>
      </c>
      <c r="M173" s="4">
        <v>0</v>
      </c>
      <c r="N173" s="5">
        <v>0</v>
      </c>
      <c r="O173" s="6">
        <v>8</v>
      </c>
      <c r="P173" s="5">
        <f>ROUND(L173/(IF(I173&gt;208,208,I173)+O173+Q173+S173+U173)*50%*O173,0)</f>
        <v>52463</v>
      </c>
      <c r="Q173" s="6">
        <v>0</v>
      </c>
      <c r="R173" s="5">
        <v>0</v>
      </c>
      <c r="S173" s="4">
        <v>0</v>
      </c>
      <c r="T173" s="5">
        <v>0</v>
      </c>
      <c r="U173" s="6">
        <v>0</v>
      </c>
      <c r="V173" s="5">
        <v>0</v>
      </c>
      <c r="W173" s="4">
        <v>1</v>
      </c>
      <c r="X173" s="5">
        <f>G173/26*W173</f>
        <v>169389.23076923078</v>
      </c>
      <c r="Y173" s="6">
        <v>1</v>
      </c>
      <c r="Z173" s="5">
        <f>G173/26*Y173</f>
        <v>169389.23076923078</v>
      </c>
      <c r="AA173" s="6">
        <v>0</v>
      </c>
      <c r="AB173" s="5">
        <v>0</v>
      </c>
      <c r="AC173" s="4"/>
      <c r="AD173" s="5">
        <v>0</v>
      </c>
      <c r="AE173" s="5">
        <v>0</v>
      </c>
      <c r="AF173" s="5">
        <v>0</v>
      </c>
      <c r="AG173" s="5"/>
      <c r="AH173" s="5"/>
      <c r="AI173" s="5">
        <f>IF(((4404120/(208))*(H173*8+M173*8+Y173*8+O173*1.5))&gt;(L173+N173+P173+Z173),(4404120/(208))*(H173*8+Y173*8+M173*8+O173*1.5)-(L173+N173+P173+Z173),0)</f>
        <v>1192580.769230769</v>
      </c>
      <c r="AJ173" s="5">
        <v>0</v>
      </c>
      <c r="AK173" s="5">
        <f>ROUND(0+L173+N173+P173+R173+T173+V173+X173+Z173+AB173+SUM(AD173:AJ173),0)</f>
        <v>3472479</v>
      </c>
      <c r="AL173" s="5">
        <v>462433</v>
      </c>
      <c r="AM173" s="5"/>
      <c r="AN173" s="5">
        <v>44041</v>
      </c>
      <c r="AO173" s="5">
        <v>0</v>
      </c>
      <c r="AP173" s="5">
        <v>0</v>
      </c>
      <c r="AQ173" s="5">
        <f>ROUND(SUM(AL173:AP173),0)</f>
        <v>506474</v>
      </c>
      <c r="AR173" s="5">
        <f>AK173-AQ173</f>
        <v>2966005</v>
      </c>
      <c r="AS173" s="5">
        <v>0</v>
      </c>
      <c r="AT173" s="5"/>
      <c r="AU173" s="5">
        <v>0</v>
      </c>
    </row>
    <row r="174" spans="1:47" ht="13.5" x14ac:dyDescent="0.25">
      <c r="A174" s="4">
        <v>168</v>
      </c>
      <c r="B174" s="4" t="s">
        <v>443</v>
      </c>
      <c r="C174" s="4" t="s">
        <v>444</v>
      </c>
      <c r="D174" s="4" t="s">
        <v>445</v>
      </c>
      <c r="E174" s="4" t="s">
        <v>446</v>
      </c>
      <c r="F174" s="72">
        <v>34578</v>
      </c>
      <c r="G174" s="5">
        <v>4667549.9999771994</v>
      </c>
      <c r="H174" s="6">
        <v>24</v>
      </c>
      <c r="I174" s="4">
        <v>192</v>
      </c>
      <c r="J174" s="5">
        <v>5612071</v>
      </c>
      <c r="K174" s="5">
        <v>0</v>
      </c>
      <c r="L174" s="5">
        <f>SUM(J174:K174)</f>
        <v>5612071</v>
      </c>
      <c r="M174" s="4">
        <v>0</v>
      </c>
      <c r="N174" s="5">
        <v>0</v>
      </c>
      <c r="O174" s="6">
        <v>25</v>
      </c>
      <c r="P174" s="5">
        <f>ROUND(L174/(IF(I174&gt;208,208,I174)+O174+Q174+S174+U174)*50%*O174,0)</f>
        <v>323276</v>
      </c>
      <c r="Q174" s="6">
        <v>0</v>
      </c>
      <c r="R174" s="5">
        <v>0</v>
      </c>
      <c r="S174" s="4">
        <v>0</v>
      </c>
      <c r="T174" s="5">
        <v>0</v>
      </c>
      <c r="U174" s="6">
        <v>0</v>
      </c>
      <c r="V174" s="5">
        <v>0</v>
      </c>
      <c r="W174" s="4">
        <v>1</v>
      </c>
      <c r="X174" s="5">
        <f>G174/26*W174</f>
        <v>179521.15384527689</v>
      </c>
      <c r="Y174" s="6">
        <v>1</v>
      </c>
      <c r="Z174" s="5">
        <f>G174/26*Y174</f>
        <v>179521.15384527689</v>
      </c>
      <c r="AA174" s="6">
        <v>0</v>
      </c>
      <c r="AB174" s="5">
        <v>0</v>
      </c>
      <c r="AC174" s="4">
        <v>14</v>
      </c>
      <c r="AD174" s="5">
        <v>300000</v>
      </c>
      <c r="AE174" s="5">
        <v>276923</v>
      </c>
      <c r="AF174" s="5">
        <v>192308</v>
      </c>
      <c r="AG174" s="5"/>
      <c r="AH174" s="5">
        <v>33660</v>
      </c>
      <c r="AI174" s="5">
        <f>IF(((4404120/(208))*(H174*8+M174*8+Y174*8+O174*1.5))&gt;(L174+N174+P174+Z174),(4404120/(208))*(H174*8+Y174*8+M174*8+O174*1.5)-(L174+N174+P174+Z174),0)</f>
        <v>0</v>
      </c>
      <c r="AJ174" s="5">
        <v>0</v>
      </c>
      <c r="AK174" s="5">
        <f>ROUND(0+L174+N174+P174+R174+T174+V174+X174+Z174+AB174+SUM(AD174:AJ174),0)</f>
        <v>7097280</v>
      </c>
      <c r="AL174" s="5">
        <v>490092</v>
      </c>
      <c r="AM174" s="5"/>
      <c r="AN174" s="5">
        <v>46675</v>
      </c>
      <c r="AO174" s="5">
        <v>0</v>
      </c>
      <c r="AP174" s="5">
        <v>0</v>
      </c>
      <c r="AQ174" s="5">
        <f>ROUND(SUM(AL174:AP174),0)</f>
        <v>536767</v>
      </c>
      <c r="AR174" s="5">
        <v>0</v>
      </c>
      <c r="AS174" s="5">
        <f>AK174-AQ174-IF(AR174&gt;0,AR174,0)</f>
        <v>6560513</v>
      </c>
      <c r="AT174" s="5"/>
      <c r="AU174" s="5">
        <v>0</v>
      </c>
    </row>
    <row r="175" spans="1:47" ht="13.5" x14ac:dyDescent="0.25">
      <c r="A175" s="4">
        <v>169</v>
      </c>
      <c r="B175" s="4" t="s">
        <v>447</v>
      </c>
      <c r="C175" s="4" t="s">
        <v>448</v>
      </c>
      <c r="D175" s="4" t="s">
        <v>445</v>
      </c>
      <c r="E175" s="4" t="s">
        <v>446</v>
      </c>
      <c r="F175" s="72">
        <v>37742</v>
      </c>
      <c r="G175" s="5">
        <v>4667549.9999771994</v>
      </c>
      <c r="H175" s="6">
        <v>24</v>
      </c>
      <c r="I175" s="4">
        <v>192</v>
      </c>
      <c r="J175" s="5">
        <v>5612111</v>
      </c>
      <c r="K175" s="5">
        <v>0</v>
      </c>
      <c r="L175" s="5">
        <f>SUM(J175:K175)</f>
        <v>5612111</v>
      </c>
      <c r="M175" s="4">
        <v>0</v>
      </c>
      <c r="N175" s="5">
        <v>0</v>
      </c>
      <c r="O175" s="6">
        <v>25</v>
      </c>
      <c r="P175" s="5">
        <f>ROUND(L175/(IF(I175&gt;208,208,I175)+O175+Q175+S175+U175)*50%*O175,0)</f>
        <v>323278</v>
      </c>
      <c r="Q175" s="6">
        <v>0</v>
      </c>
      <c r="R175" s="5">
        <v>0</v>
      </c>
      <c r="S175" s="4">
        <v>0</v>
      </c>
      <c r="T175" s="5">
        <v>0</v>
      </c>
      <c r="U175" s="6">
        <v>0</v>
      </c>
      <c r="V175" s="5">
        <v>0</v>
      </c>
      <c r="W175" s="4">
        <v>1</v>
      </c>
      <c r="X175" s="5">
        <f>G175/26*W175</f>
        <v>179521.15384527689</v>
      </c>
      <c r="Y175" s="6">
        <v>1</v>
      </c>
      <c r="Z175" s="5">
        <f>G175/26*Y175</f>
        <v>179521.15384527689</v>
      </c>
      <c r="AA175" s="6">
        <v>0</v>
      </c>
      <c r="AB175" s="5">
        <v>0</v>
      </c>
      <c r="AC175" s="4">
        <v>14</v>
      </c>
      <c r="AD175" s="5">
        <v>300000</v>
      </c>
      <c r="AE175" s="5">
        <v>276923</v>
      </c>
      <c r="AF175" s="5">
        <v>192308</v>
      </c>
      <c r="AG175" s="5"/>
      <c r="AH175" s="5"/>
      <c r="AI175" s="5">
        <f>IF(((4404120/(208))*(H175*8+M175*8+Y175*8+O175*1.5))&gt;(L175+N175+P175+Z175),(4404120/(208))*(H175*8+Y175*8+M175*8+O175*1.5)-(L175+N175+P175+Z175),0)</f>
        <v>0</v>
      </c>
      <c r="AJ175" s="5">
        <v>0</v>
      </c>
      <c r="AK175" s="5">
        <f>ROUND(0+L175+N175+P175+R175+T175+V175+X175+Z175+AB175+SUM(AD175:AJ175),0)</f>
        <v>7063662</v>
      </c>
      <c r="AL175" s="5">
        <v>490092</v>
      </c>
      <c r="AM175" s="5"/>
      <c r="AN175" s="5">
        <v>46675</v>
      </c>
      <c r="AO175" s="5">
        <v>0</v>
      </c>
      <c r="AP175" s="5">
        <v>0</v>
      </c>
      <c r="AQ175" s="5">
        <f>ROUND(SUM(AL175:AP175),0)</f>
        <v>536767</v>
      </c>
      <c r="AR175" s="5">
        <v>0</v>
      </c>
      <c r="AS175" s="5">
        <f>AK175-AQ175-IF(AR175&gt;0,AR175,0)</f>
        <v>6526895</v>
      </c>
      <c r="AT175" s="5"/>
      <c r="AU175" s="5">
        <v>0</v>
      </c>
    </row>
    <row r="176" spans="1:47" ht="13.5" x14ac:dyDescent="0.25">
      <c r="A176" s="4">
        <v>170</v>
      </c>
      <c r="B176" s="4" t="s">
        <v>449</v>
      </c>
      <c r="C176" s="4" t="s">
        <v>450</v>
      </c>
      <c r="D176" s="4" t="s">
        <v>445</v>
      </c>
      <c r="E176" s="4" t="s">
        <v>446</v>
      </c>
      <c r="F176" s="72">
        <v>38869</v>
      </c>
      <c r="G176" s="5">
        <v>4404120</v>
      </c>
      <c r="H176" s="6">
        <v>13</v>
      </c>
      <c r="I176" s="4">
        <v>104</v>
      </c>
      <c r="J176" s="5">
        <v>2609039</v>
      </c>
      <c r="K176" s="5">
        <v>0</v>
      </c>
      <c r="L176" s="5">
        <f>SUM(J176:K176)</f>
        <v>2609039</v>
      </c>
      <c r="M176" s="4">
        <v>0</v>
      </c>
      <c r="N176" s="5">
        <v>0</v>
      </c>
      <c r="O176" s="6">
        <v>23</v>
      </c>
      <c r="P176" s="5">
        <f>ROUND(L176/(IF(I176&gt;208,208,I176)+O176+Q176+S176+U176)*50%*O176,0)</f>
        <v>236252</v>
      </c>
      <c r="Q176" s="6">
        <v>0</v>
      </c>
      <c r="R176" s="5">
        <v>0</v>
      </c>
      <c r="S176" s="4">
        <v>0</v>
      </c>
      <c r="T176" s="5">
        <v>0</v>
      </c>
      <c r="U176" s="6">
        <v>0</v>
      </c>
      <c r="V176" s="5">
        <v>0</v>
      </c>
      <c r="W176" s="4">
        <v>0</v>
      </c>
      <c r="X176" s="5">
        <v>0</v>
      </c>
      <c r="Y176" s="6">
        <v>1</v>
      </c>
      <c r="Z176" s="5">
        <f>G176/26*Y176</f>
        <v>169389.23076923078</v>
      </c>
      <c r="AA176" s="6">
        <v>0</v>
      </c>
      <c r="AB176" s="5">
        <v>0</v>
      </c>
      <c r="AC176" s="4"/>
      <c r="AD176" s="5">
        <v>0</v>
      </c>
      <c r="AE176" s="5">
        <v>150000</v>
      </c>
      <c r="AF176" s="5">
        <v>0</v>
      </c>
      <c r="AG176" s="5"/>
      <c r="AH176" s="5">
        <v>31760</v>
      </c>
      <c r="AI176" s="5">
        <f>IF(((4404120/(208))*(H176*8+M176*8+Y176*8+O176*1.5))&gt;(L176+N176+P176+Z176),(4404120/(208))*(H176*8+Y176*8+M176*8+O176*1.5)-(L176+N176+P176+Z176),0)</f>
        <v>87260.057692307513</v>
      </c>
      <c r="AJ176" s="5">
        <v>0</v>
      </c>
      <c r="AK176" s="5">
        <f>ROUND(0+L176+N176+P176+R176+T176+V176+X176+Z176+AB176+SUM(AD176:AJ176),0)</f>
        <v>3283700</v>
      </c>
      <c r="AL176" s="5">
        <v>462433</v>
      </c>
      <c r="AM176" s="5"/>
      <c r="AN176" s="5">
        <v>44041</v>
      </c>
      <c r="AO176" s="5">
        <v>0</v>
      </c>
      <c r="AP176" s="5">
        <v>0</v>
      </c>
      <c r="AQ176" s="5">
        <f>ROUND(SUM(AL176:AP176),0)</f>
        <v>506474</v>
      </c>
      <c r="AR176" s="5">
        <f>AK176-AQ176</f>
        <v>2777226</v>
      </c>
      <c r="AS176" s="5">
        <v>0</v>
      </c>
      <c r="AT176" s="5"/>
      <c r="AU176" s="5">
        <v>0</v>
      </c>
    </row>
    <row r="177" spans="1:47" ht="13.5" x14ac:dyDescent="0.25">
      <c r="A177" s="4">
        <v>171</v>
      </c>
      <c r="B177" s="4" t="s">
        <v>451</v>
      </c>
      <c r="C177" s="4" t="s">
        <v>452</v>
      </c>
      <c r="D177" s="4" t="s">
        <v>445</v>
      </c>
      <c r="E177" s="4" t="s">
        <v>446</v>
      </c>
      <c r="F177" s="72">
        <v>39052</v>
      </c>
      <c r="G177" s="5">
        <v>4404120</v>
      </c>
      <c r="H177" s="6">
        <v>24</v>
      </c>
      <c r="I177" s="4">
        <v>192</v>
      </c>
      <c r="J177" s="5">
        <v>5612113</v>
      </c>
      <c r="K177" s="5">
        <v>0</v>
      </c>
      <c r="L177" s="5">
        <f>SUM(J177:K177)</f>
        <v>5612113</v>
      </c>
      <c r="M177" s="4">
        <v>0</v>
      </c>
      <c r="N177" s="5">
        <v>0</v>
      </c>
      <c r="O177" s="6">
        <v>25</v>
      </c>
      <c r="P177" s="5">
        <f>ROUND(L177/(IF(I177&gt;208,208,I177)+O177+Q177+S177+U177)*50%*O177,0)</f>
        <v>323278</v>
      </c>
      <c r="Q177" s="6">
        <v>0</v>
      </c>
      <c r="R177" s="5">
        <v>0</v>
      </c>
      <c r="S177" s="4">
        <v>0</v>
      </c>
      <c r="T177" s="5">
        <v>0</v>
      </c>
      <c r="U177" s="6">
        <v>0</v>
      </c>
      <c r="V177" s="5">
        <v>0</v>
      </c>
      <c r="W177" s="4">
        <v>1</v>
      </c>
      <c r="X177" s="5">
        <f>G177/26*W177</f>
        <v>169389.23076923078</v>
      </c>
      <c r="Y177" s="6">
        <v>1</v>
      </c>
      <c r="Z177" s="5">
        <f>G177/26*Y177</f>
        <v>169389.23076923078</v>
      </c>
      <c r="AA177" s="6">
        <v>0</v>
      </c>
      <c r="AB177" s="5">
        <v>0</v>
      </c>
      <c r="AC177" s="4">
        <v>14</v>
      </c>
      <c r="AD177" s="5">
        <v>300000</v>
      </c>
      <c r="AE177" s="5">
        <v>276923</v>
      </c>
      <c r="AF177" s="5">
        <v>192308</v>
      </c>
      <c r="AG177" s="5">
        <v>50000</v>
      </c>
      <c r="AH177" s="5">
        <v>31760</v>
      </c>
      <c r="AI177" s="5">
        <f>IF(((4404120/(208))*(H177*8+M177*8+Y177*8+O177*1.5))&gt;(L177+N177+P177+Z177),(4404120/(208))*(H177*8+Y177*8+M177*8+O177*1.5)-(L177+N177+P177+Z177),0)</f>
        <v>0</v>
      </c>
      <c r="AJ177" s="5">
        <v>0</v>
      </c>
      <c r="AK177" s="5">
        <f>ROUND(0+L177+N177+P177+R177+T177+V177+X177+Z177+AB177+SUM(AD177:AJ177),0)</f>
        <v>7125160</v>
      </c>
      <c r="AL177" s="5">
        <v>462433</v>
      </c>
      <c r="AM177" s="5"/>
      <c r="AN177" s="5">
        <v>44041</v>
      </c>
      <c r="AO177" s="5">
        <v>0</v>
      </c>
      <c r="AP177" s="5">
        <v>0</v>
      </c>
      <c r="AQ177" s="5">
        <f>ROUND(SUM(AL177:AP177),0)</f>
        <v>506474</v>
      </c>
      <c r="AR177" s="5">
        <v>0</v>
      </c>
      <c r="AS177" s="5">
        <f>AK177-AQ177-IF(AR177&gt;0,AR177,0)</f>
        <v>6618686</v>
      </c>
      <c r="AT177" s="5"/>
      <c r="AU177" s="5">
        <v>0</v>
      </c>
    </row>
    <row r="178" spans="1:47" ht="13.5" x14ac:dyDescent="0.25">
      <c r="A178" s="4">
        <v>172</v>
      </c>
      <c r="B178" s="4" t="s">
        <v>453</v>
      </c>
      <c r="C178" s="4" t="s">
        <v>454</v>
      </c>
      <c r="D178" s="4" t="s">
        <v>445</v>
      </c>
      <c r="E178" s="4" t="s">
        <v>446</v>
      </c>
      <c r="F178" s="72">
        <v>40238</v>
      </c>
      <c r="G178" s="5">
        <v>4404120</v>
      </c>
      <c r="H178" s="6">
        <v>23</v>
      </c>
      <c r="I178" s="4">
        <v>184</v>
      </c>
      <c r="J178" s="5">
        <v>5271328</v>
      </c>
      <c r="K178" s="5">
        <v>0</v>
      </c>
      <c r="L178" s="5">
        <f>SUM(J178:K178)</f>
        <v>5271328</v>
      </c>
      <c r="M178" s="4">
        <v>1</v>
      </c>
      <c r="N178" s="5">
        <f>G178/26*M178</f>
        <v>169389.23076923078</v>
      </c>
      <c r="O178" s="6">
        <v>25</v>
      </c>
      <c r="P178" s="5">
        <f>ROUND(L178/(IF(I178&gt;208,208,I178)+O178+Q178+S178+U178)*50%*O178,0)</f>
        <v>315271</v>
      </c>
      <c r="Q178" s="6">
        <v>0</v>
      </c>
      <c r="R178" s="5">
        <v>0</v>
      </c>
      <c r="S178" s="4">
        <v>0</v>
      </c>
      <c r="T178" s="5">
        <v>0</v>
      </c>
      <c r="U178" s="6">
        <v>0</v>
      </c>
      <c r="V178" s="5">
        <v>0</v>
      </c>
      <c r="W178" s="4">
        <v>1</v>
      </c>
      <c r="X178" s="5">
        <f>G178/26*W178</f>
        <v>169389.23076923078</v>
      </c>
      <c r="Y178" s="6">
        <v>1</v>
      </c>
      <c r="Z178" s="5">
        <f>G178/26*Y178</f>
        <v>169389.23076923078</v>
      </c>
      <c r="AA178" s="6">
        <v>0</v>
      </c>
      <c r="AB178" s="5">
        <v>0</v>
      </c>
      <c r="AC178" s="4">
        <v>14</v>
      </c>
      <c r="AD178" s="5">
        <v>300000</v>
      </c>
      <c r="AE178" s="5">
        <v>265385</v>
      </c>
      <c r="AF178" s="5">
        <v>184615</v>
      </c>
      <c r="AG178" s="5"/>
      <c r="AH178" s="5">
        <v>31760</v>
      </c>
      <c r="AI178" s="5">
        <f>IF(((4404120/(208))*(H178*8+M178*8+Y178*8+O178*1.5))&gt;(L178+N178+P178+Z178),(4404120/(208))*(H178*8+Y178*8+M178*8+O178*1.5)-(L178+N178+P178+Z178),0)</f>
        <v>0</v>
      </c>
      <c r="AJ178" s="5">
        <v>0</v>
      </c>
      <c r="AK178" s="5">
        <f>ROUND(0+L178+N178+P178+R178+T178+V178+X178+Z178+AB178+SUM(AD178:AJ178),0)</f>
        <v>6876527</v>
      </c>
      <c r="AL178" s="5">
        <v>462433</v>
      </c>
      <c r="AM178" s="5"/>
      <c r="AN178" s="5">
        <v>44041</v>
      </c>
      <c r="AO178" s="5">
        <v>0</v>
      </c>
      <c r="AP178" s="5">
        <v>0</v>
      </c>
      <c r="AQ178" s="5">
        <f>ROUND(SUM(AL178:AP178),0)</f>
        <v>506474</v>
      </c>
      <c r="AR178" s="5">
        <v>0</v>
      </c>
      <c r="AS178" s="5">
        <f>AK178-AQ178-IF(AR178&gt;0,AR178,0)</f>
        <v>6370053</v>
      </c>
      <c r="AT178" s="5"/>
      <c r="AU178" s="5">
        <v>0</v>
      </c>
    </row>
    <row r="179" spans="1:47" ht="13.5" x14ac:dyDescent="0.25">
      <c r="A179" s="4">
        <v>173</v>
      </c>
      <c r="B179" s="4" t="s">
        <v>455</v>
      </c>
      <c r="C179" s="4" t="s">
        <v>456</v>
      </c>
      <c r="D179" s="4" t="s">
        <v>445</v>
      </c>
      <c r="E179" s="4" t="s">
        <v>446</v>
      </c>
      <c r="F179" s="72">
        <v>40422</v>
      </c>
      <c r="G179" s="5">
        <v>4404120</v>
      </c>
      <c r="H179" s="6">
        <v>24</v>
      </c>
      <c r="I179" s="4">
        <v>192</v>
      </c>
      <c r="J179" s="5">
        <v>5558825</v>
      </c>
      <c r="K179" s="5">
        <v>0</v>
      </c>
      <c r="L179" s="5">
        <f>SUM(J179:K179)</f>
        <v>5558825</v>
      </c>
      <c r="M179" s="4">
        <v>0</v>
      </c>
      <c r="N179" s="5">
        <v>0</v>
      </c>
      <c r="O179" s="6">
        <v>25</v>
      </c>
      <c r="P179" s="5">
        <f>ROUND(L179/(IF(I179&gt;208,208,I179)+O179+Q179+S179+U179)*50%*O179,0)</f>
        <v>320209</v>
      </c>
      <c r="Q179" s="6">
        <v>0</v>
      </c>
      <c r="R179" s="5">
        <v>0</v>
      </c>
      <c r="S179" s="4">
        <v>0</v>
      </c>
      <c r="T179" s="5">
        <v>0</v>
      </c>
      <c r="U179" s="6">
        <v>0</v>
      </c>
      <c r="V179" s="5">
        <v>0</v>
      </c>
      <c r="W179" s="4">
        <v>1</v>
      </c>
      <c r="X179" s="5">
        <f>G179/26*W179</f>
        <v>169389.23076923078</v>
      </c>
      <c r="Y179" s="6">
        <v>1</v>
      </c>
      <c r="Z179" s="5">
        <f>G179/26*Y179</f>
        <v>169389.23076923078</v>
      </c>
      <c r="AA179" s="6">
        <v>0</v>
      </c>
      <c r="AB179" s="5">
        <v>0</v>
      </c>
      <c r="AC179" s="4">
        <v>14</v>
      </c>
      <c r="AD179" s="5">
        <v>300000</v>
      </c>
      <c r="AE179" s="5">
        <v>276923</v>
      </c>
      <c r="AF179" s="5">
        <v>192308</v>
      </c>
      <c r="AG179" s="5"/>
      <c r="AH179" s="5"/>
      <c r="AI179" s="5">
        <f>IF(((4404120/(208))*(H179*8+M179*8+Y179*8+O179*1.5))&gt;(L179+N179+P179+Z179),(4404120/(208))*(H179*8+Y179*8+M179*8+O179*1.5)-(L179+N179+P179+Z179),0)</f>
        <v>0</v>
      </c>
      <c r="AJ179" s="5">
        <v>0</v>
      </c>
      <c r="AK179" s="5">
        <f>ROUND(0+L179+N179+P179+R179+T179+V179+X179+Z179+AB179+SUM(AD179:AJ179),0)</f>
        <v>6987043</v>
      </c>
      <c r="AL179" s="5">
        <v>462433</v>
      </c>
      <c r="AM179" s="5"/>
      <c r="AN179" s="5">
        <v>44041</v>
      </c>
      <c r="AO179" s="5">
        <v>0</v>
      </c>
      <c r="AP179" s="5">
        <v>0</v>
      </c>
      <c r="AQ179" s="5">
        <f>ROUND(SUM(AL179:AP179),0)</f>
        <v>506474</v>
      </c>
      <c r="AR179" s="5">
        <v>0</v>
      </c>
      <c r="AS179" s="5">
        <f>AK179-AQ179-IF(AR179&gt;0,AR179,0)</f>
        <v>6480569</v>
      </c>
      <c r="AT179" s="5"/>
      <c r="AU179" s="5">
        <v>0</v>
      </c>
    </row>
    <row r="180" spans="1:47" ht="13.5" x14ac:dyDescent="0.25">
      <c r="A180" s="4">
        <v>174</v>
      </c>
      <c r="B180" s="4" t="s">
        <v>457</v>
      </c>
      <c r="C180" s="4" t="s">
        <v>458</v>
      </c>
      <c r="D180" s="4" t="s">
        <v>445</v>
      </c>
      <c r="E180" s="4" t="s">
        <v>446</v>
      </c>
      <c r="F180" s="72">
        <v>42068</v>
      </c>
      <c r="G180" s="5">
        <v>4404120</v>
      </c>
      <c r="H180" s="6">
        <v>23</v>
      </c>
      <c r="I180" s="4">
        <v>161</v>
      </c>
      <c r="J180" s="5">
        <v>4706943</v>
      </c>
      <c r="K180" s="5">
        <v>0</v>
      </c>
      <c r="L180" s="5">
        <f>SUM(J180:K180)</f>
        <v>4706943</v>
      </c>
      <c r="M180" s="4">
        <v>0</v>
      </c>
      <c r="N180" s="5">
        <v>0</v>
      </c>
      <c r="O180" s="6">
        <v>0</v>
      </c>
      <c r="P180" s="5">
        <v>0</v>
      </c>
      <c r="Q180" s="6">
        <v>0</v>
      </c>
      <c r="R180" s="5">
        <v>0</v>
      </c>
      <c r="S180" s="4">
        <v>0</v>
      </c>
      <c r="T180" s="5">
        <v>0</v>
      </c>
      <c r="U180" s="6">
        <v>0</v>
      </c>
      <c r="V180" s="5">
        <v>0</v>
      </c>
      <c r="W180" s="4">
        <v>1</v>
      </c>
      <c r="X180" s="5">
        <f>G180/26*W180</f>
        <v>169389.23076923078</v>
      </c>
      <c r="Y180" s="6">
        <v>1</v>
      </c>
      <c r="Z180" s="5">
        <f>G180/26*Y180</f>
        <v>169389.23076923078</v>
      </c>
      <c r="AA180" s="6">
        <v>23</v>
      </c>
      <c r="AB180" s="5">
        <f>G180/208*AA180</f>
        <v>486994.0384615385</v>
      </c>
      <c r="AC180" s="4">
        <v>7</v>
      </c>
      <c r="AD180" s="5">
        <v>120000</v>
      </c>
      <c r="AE180" s="5">
        <v>265385</v>
      </c>
      <c r="AF180" s="5">
        <v>184615</v>
      </c>
      <c r="AG180" s="5">
        <v>50000</v>
      </c>
      <c r="AH180" s="5">
        <v>31760</v>
      </c>
      <c r="AI180" s="5">
        <f>IF(((4404120/(208))*(H180*8+M180*8+Y180*8+O180*1.5))&gt;(L180+N180+P180+Z180),(4404120/(208))*(H180*8+Y180*8+M180*8+O180*1.5)-(L180+N180+P180+Z180),0)</f>
        <v>0</v>
      </c>
      <c r="AJ180" s="5">
        <v>0</v>
      </c>
      <c r="AK180" s="5">
        <f>ROUND(0+L180+N180+P180+R180+T180+V180+X180+Z180+AB180+SUM(AD180:AJ180),0)</f>
        <v>6184476</v>
      </c>
      <c r="AL180" s="5">
        <v>462433</v>
      </c>
      <c r="AM180" s="5"/>
      <c r="AN180" s="5">
        <v>44041</v>
      </c>
      <c r="AO180" s="5">
        <v>0</v>
      </c>
      <c r="AP180" s="5">
        <v>0</v>
      </c>
      <c r="AQ180" s="5">
        <f>ROUND(SUM(AL180:AP180),0)</f>
        <v>506474</v>
      </c>
      <c r="AR180" s="5">
        <v>0</v>
      </c>
      <c r="AS180" s="5">
        <f>AK180-AQ180-IF(AR180&gt;0,AR180,0)</f>
        <v>5678002</v>
      </c>
      <c r="AT180" s="5"/>
      <c r="AU180" s="5">
        <v>0</v>
      </c>
    </row>
    <row r="181" spans="1:47" ht="13.5" x14ac:dyDescent="0.25">
      <c r="A181" s="4">
        <v>175</v>
      </c>
      <c r="B181" s="4" t="s">
        <v>459</v>
      </c>
      <c r="C181" s="4" t="s">
        <v>460</v>
      </c>
      <c r="D181" s="4" t="s">
        <v>445</v>
      </c>
      <c r="E181" s="4" t="s">
        <v>446</v>
      </c>
      <c r="F181" s="72">
        <v>42473</v>
      </c>
      <c r="G181" s="5">
        <v>4404120</v>
      </c>
      <c r="H181" s="6">
        <v>24</v>
      </c>
      <c r="I181" s="4">
        <v>192</v>
      </c>
      <c r="J181" s="5">
        <v>5281947</v>
      </c>
      <c r="K181" s="5">
        <v>0</v>
      </c>
      <c r="L181" s="5">
        <f>SUM(J181:K181)</f>
        <v>5281947</v>
      </c>
      <c r="M181" s="4">
        <v>0</v>
      </c>
      <c r="N181" s="5">
        <v>0</v>
      </c>
      <c r="O181" s="6">
        <v>25</v>
      </c>
      <c r="P181" s="5">
        <f>ROUND(L181/(IF(I181&gt;208,208,I181)+O181+Q181+S181+U181)*50%*O181,0)</f>
        <v>304260</v>
      </c>
      <c r="Q181" s="6">
        <v>0</v>
      </c>
      <c r="R181" s="5">
        <v>0</v>
      </c>
      <c r="S181" s="4">
        <v>0</v>
      </c>
      <c r="T181" s="5">
        <v>0</v>
      </c>
      <c r="U181" s="6">
        <v>0</v>
      </c>
      <c r="V181" s="5">
        <v>0</v>
      </c>
      <c r="W181" s="4">
        <v>1</v>
      </c>
      <c r="X181" s="5">
        <f>G181/26*W181</f>
        <v>169389.23076923078</v>
      </c>
      <c r="Y181" s="6">
        <v>1</v>
      </c>
      <c r="Z181" s="5">
        <f>G181/26*Y181</f>
        <v>169389.23076923078</v>
      </c>
      <c r="AA181" s="6">
        <v>0</v>
      </c>
      <c r="AB181" s="5">
        <v>0</v>
      </c>
      <c r="AC181" s="4">
        <v>14</v>
      </c>
      <c r="AD181" s="5">
        <v>300000</v>
      </c>
      <c r="AE181" s="5">
        <v>276923</v>
      </c>
      <c r="AF181" s="5">
        <v>192308</v>
      </c>
      <c r="AG181" s="5"/>
      <c r="AH181" s="5"/>
      <c r="AI181" s="5">
        <f>IF(((4404120/(208))*(H181*8+M181*8+Y181*8+O181*1.5))&gt;(L181+N181+P181+Z181),(4404120/(208))*(H181*8+Y181*8+M181*8+O181*1.5)-(L181+N181+P181+Z181),0)</f>
        <v>0</v>
      </c>
      <c r="AJ181" s="5">
        <v>0</v>
      </c>
      <c r="AK181" s="5">
        <f>ROUND(0+L181+N181+P181+R181+T181+V181+X181+Z181+AB181+SUM(AD181:AJ181),0)</f>
        <v>6694216</v>
      </c>
      <c r="AL181" s="5">
        <v>462433</v>
      </c>
      <c r="AM181" s="5"/>
      <c r="AN181" s="5">
        <v>44041</v>
      </c>
      <c r="AO181" s="5">
        <v>0</v>
      </c>
      <c r="AP181" s="5">
        <v>0</v>
      </c>
      <c r="AQ181" s="5">
        <f>ROUND(SUM(AL181:AP181),0)</f>
        <v>506474</v>
      </c>
      <c r="AR181" s="5">
        <v>0</v>
      </c>
      <c r="AS181" s="5">
        <f>AK181-AQ181-IF(AR181&gt;0,AR181,0)</f>
        <v>6187742</v>
      </c>
      <c r="AT181" s="5"/>
      <c r="AU181" s="5">
        <v>0</v>
      </c>
    </row>
    <row r="182" spans="1:47" ht="13.5" x14ac:dyDescent="0.25">
      <c r="A182" s="4">
        <v>176</v>
      </c>
      <c r="B182" s="4" t="s">
        <v>461</v>
      </c>
      <c r="C182" s="4" t="s">
        <v>417</v>
      </c>
      <c r="D182" s="4" t="s">
        <v>445</v>
      </c>
      <c r="E182" s="4" t="s">
        <v>424</v>
      </c>
      <c r="F182" s="72">
        <v>39083</v>
      </c>
      <c r="G182" s="5">
        <v>4553457.9999944</v>
      </c>
      <c r="H182" s="6">
        <v>24</v>
      </c>
      <c r="I182" s="4">
        <v>192</v>
      </c>
      <c r="J182" s="5">
        <v>5995536</v>
      </c>
      <c r="K182" s="5">
        <v>0</v>
      </c>
      <c r="L182" s="5">
        <f>SUM(J182:K182)</f>
        <v>5995536</v>
      </c>
      <c r="M182" s="4">
        <v>0</v>
      </c>
      <c r="N182" s="5">
        <v>0</v>
      </c>
      <c r="O182" s="6">
        <v>25</v>
      </c>
      <c r="P182" s="5">
        <f>ROUND(L182/(IF(I182&gt;208,208,I182)+O182+Q182+S182+U182)*50%*O182,0)</f>
        <v>345365</v>
      </c>
      <c r="Q182" s="6">
        <v>0</v>
      </c>
      <c r="R182" s="5">
        <v>0</v>
      </c>
      <c r="S182" s="4">
        <v>0</v>
      </c>
      <c r="T182" s="5">
        <v>0</v>
      </c>
      <c r="U182" s="6">
        <v>0</v>
      </c>
      <c r="V182" s="5">
        <v>0</v>
      </c>
      <c r="W182" s="4">
        <v>1</v>
      </c>
      <c r="X182" s="5">
        <f>G182/26*W182</f>
        <v>175132.9999997846</v>
      </c>
      <c r="Y182" s="6">
        <v>1</v>
      </c>
      <c r="Z182" s="5">
        <f>G182/26*Y182</f>
        <v>175132.9999997846</v>
      </c>
      <c r="AA182" s="6">
        <v>0</v>
      </c>
      <c r="AB182" s="5">
        <v>0</v>
      </c>
      <c r="AC182" s="4">
        <v>14</v>
      </c>
      <c r="AD182" s="5">
        <v>300000</v>
      </c>
      <c r="AE182" s="5">
        <v>276923</v>
      </c>
      <c r="AF182" s="5">
        <v>192308</v>
      </c>
      <c r="AG182" s="5">
        <v>50000</v>
      </c>
      <c r="AH182" s="5">
        <v>32837</v>
      </c>
      <c r="AI182" s="5">
        <f>IF(((4404120/(208))*(H182*8+M182*8+Y182*8+O182*1.5))&gt;(L182+N182+P182+Z182),(4404120/(208))*(H182*8+Y182*8+M182*8+O182*1.5)-(L182+N182+P182+Z182),0)</f>
        <v>0</v>
      </c>
      <c r="AJ182" s="5">
        <v>0</v>
      </c>
      <c r="AK182" s="5">
        <f>ROUND(0+L182+N182+P182+R182+T182+V182+X182+Z182+AB182+SUM(AD182:AJ182),0)</f>
        <v>7543235</v>
      </c>
      <c r="AL182" s="5">
        <v>478114</v>
      </c>
      <c r="AM182" s="5"/>
      <c r="AN182" s="5">
        <v>45535</v>
      </c>
      <c r="AO182" s="5">
        <v>0</v>
      </c>
      <c r="AP182" s="5">
        <v>0</v>
      </c>
      <c r="AQ182" s="5">
        <f>ROUND(SUM(AL182:AP182),0)</f>
        <v>523649</v>
      </c>
      <c r="AR182" s="5">
        <v>0</v>
      </c>
      <c r="AS182" s="5">
        <f>AK182-AQ182-IF(AR182&gt;0,AR182,0)</f>
        <v>7019586</v>
      </c>
      <c r="AT182" s="5"/>
      <c r="AU182" s="5">
        <v>0</v>
      </c>
    </row>
    <row r="183" spans="1:47" ht="13.5" x14ac:dyDescent="0.25">
      <c r="A183" s="4">
        <v>177</v>
      </c>
      <c r="B183" s="4" t="s">
        <v>462</v>
      </c>
      <c r="C183" s="4" t="s">
        <v>463</v>
      </c>
      <c r="D183" s="4" t="s">
        <v>464</v>
      </c>
      <c r="E183" s="4" t="s">
        <v>424</v>
      </c>
      <c r="F183" s="72">
        <v>38749</v>
      </c>
      <c r="G183" s="5">
        <v>4553457.9999944</v>
      </c>
      <c r="H183" s="6">
        <v>24</v>
      </c>
      <c r="I183" s="4">
        <v>192</v>
      </c>
      <c r="J183" s="5">
        <v>5519288</v>
      </c>
      <c r="K183" s="5">
        <v>0</v>
      </c>
      <c r="L183" s="5">
        <f>SUM(J183:K183)</f>
        <v>5519288</v>
      </c>
      <c r="M183" s="4">
        <v>0</v>
      </c>
      <c r="N183" s="5">
        <v>0</v>
      </c>
      <c r="O183" s="6">
        <v>25</v>
      </c>
      <c r="P183" s="5">
        <f>ROUND(L183/(IF(I183&gt;208,208,I183)+O183+Q183+S183+U183)*50%*O183,0)</f>
        <v>317931</v>
      </c>
      <c r="Q183" s="6">
        <v>0</v>
      </c>
      <c r="R183" s="5">
        <v>0</v>
      </c>
      <c r="S183" s="4">
        <v>0</v>
      </c>
      <c r="T183" s="5">
        <v>0</v>
      </c>
      <c r="U183" s="6">
        <v>0</v>
      </c>
      <c r="V183" s="5">
        <v>0</v>
      </c>
      <c r="W183" s="4">
        <v>1</v>
      </c>
      <c r="X183" s="5">
        <f>G183/26*W183</f>
        <v>175132.9999997846</v>
      </c>
      <c r="Y183" s="6">
        <v>1</v>
      </c>
      <c r="Z183" s="5">
        <f>G183/26*Y183</f>
        <v>175132.9999997846</v>
      </c>
      <c r="AA183" s="6">
        <v>0</v>
      </c>
      <c r="AB183" s="5">
        <v>0</v>
      </c>
      <c r="AC183" s="4">
        <v>14</v>
      </c>
      <c r="AD183" s="5">
        <v>300000</v>
      </c>
      <c r="AE183" s="5">
        <v>276923</v>
      </c>
      <c r="AF183" s="5">
        <v>192308</v>
      </c>
      <c r="AG183" s="5"/>
      <c r="AH183" s="5">
        <v>32837</v>
      </c>
      <c r="AI183" s="5">
        <f>IF(((4404120/(208))*(H183*8+M183*8+Y183*8+O183*1.5))&gt;(L183+N183+P183+Z183),(4404120/(208))*(H183*8+Y183*8+M183*8+O183*1.5)-(L183+N183+P183+Z183),0)</f>
        <v>0</v>
      </c>
      <c r="AJ183" s="5">
        <v>0</v>
      </c>
      <c r="AK183" s="5">
        <f>ROUND(0+L183+N183+P183+R183+T183+V183+X183+Z183+AB183+SUM(AD183:AJ183),0)</f>
        <v>6989553</v>
      </c>
      <c r="AL183" s="5">
        <v>478114</v>
      </c>
      <c r="AM183" s="5"/>
      <c r="AN183" s="5">
        <v>45535</v>
      </c>
      <c r="AO183" s="5">
        <v>0</v>
      </c>
      <c r="AP183" s="5">
        <v>0</v>
      </c>
      <c r="AQ183" s="5">
        <f>ROUND(SUM(AL183:AP183),0)</f>
        <v>523649</v>
      </c>
      <c r="AR183" s="5">
        <v>0</v>
      </c>
      <c r="AS183" s="5">
        <f>AK183-AQ183-IF(AR183&gt;0,AR183,0)</f>
        <v>6465904</v>
      </c>
      <c r="AT183" s="5"/>
      <c r="AU183" s="5">
        <v>0</v>
      </c>
    </row>
    <row r="184" spans="1:47" ht="13.5" x14ac:dyDescent="0.25">
      <c r="A184" s="4">
        <v>178</v>
      </c>
      <c r="B184" s="4" t="s">
        <v>465</v>
      </c>
      <c r="C184" s="4" t="s">
        <v>466</v>
      </c>
      <c r="D184" s="4" t="s">
        <v>464</v>
      </c>
      <c r="E184" s="4" t="s">
        <v>424</v>
      </c>
      <c r="F184" s="72">
        <v>42430</v>
      </c>
      <c r="G184" s="5">
        <v>4553457.9999944</v>
      </c>
      <c r="H184" s="6">
        <v>9</v>
      </c>
      <c r="I184" s="4">
        <v>72</v>
      </c>
      <c r="J184" s="5">
        <v>2234058</v>
      </c>
      <c r="K184" s="5">
        <v>0</v>
      </c>
      <c r="L184" s="5">
        <f>SUM(J184:K184)</f>
        <v>2234058</v>
      </c>
      <c r="M184" s="4">
        <v>0</v>
      </c>
      <c r="N184" s="5">
        <v>0</v>
      </c>
      <c r="O184" s="6">
        <v>21</v>
      </c>
      <c r="P184" s="5">
        <f>ROUND(L184/(IF(I184&gt;208,208,I184)+O184+Q184+S184+U184)*50%*O184,0)</f>
        <v>252232</v>
      </c>
      <c r="Q184" s="6">
        <v>0</v>
      </c>
      <c r="R184" s="5">
        <v>0</v>
      </c>
      <c r="S184" s="4">
        <v>0</v>
      </c>
      <c r="T184" s="5">
        <v>0</v>
      </c>
      <c r="U184" s="6">
        <v>0</v>
      </c>
      <c r="V184" s="5">
        <v>0</v>
      </c>
      <c r="W184" s="4">
        <v>0</v>
      </c>
      <c r="X184" s="5">
        <v>0</v>
      </c>
      <c r="Y184" s="6">
        <v>1</v>
      </c>
      <c r="Z184" s="5">
        <f>G184/26*Y184</f>
        <v>175132.9999997846</v>
      </c>
      <c r="AA184" s="6">
        <v>0</v>
      </c>
      <c r="AB184" s="5">
        <v>0</v>
      </c>
      <c r="AC184" s="4"/>
      <c r="AD184" s="5">
        <v>0</v>
      </c>
      <c r="AE184" s="5">
        <v>103846</v>
      </c>
      <c r="AF184" s="5">
        <v>69231</v>
      </c>
      <c r="AG184" s="5"/>
      <c r="AH184" s="5">
        <v>0</v>
      </c>
      <c r="AI184" s="5">
        <f>IF(((4404120/(208))*(H184*8+M184*8+Y184*8+O184*1.5))&gt;(L184+N184+P184+Z184),(4404120/(208))*(H184*8+Y184*8+M184*8+O184*1.5)-(L184+N184+P184+Z184),0)</f>
        <v>0</v>
      </c>
      <c r="AJ184" s="5">
        <v>0</v>
      </c>
      <c r="AK184" s="5">
        <f>ROUND(0+L184+N184+P184+R184+T184+V184+X184+Z184+AB184+SUM(AD184:AJ184),0)</f>
        <v>2834500</v>
      </c>
      <c r="AL184" s="5">
        <v>204906</v>
      </c>
      <c r="AM184" s="5"/>
      <c r="AN184" s="5">
        <v>45535</v>
      </c>
      <c r="AO184" s="5">
        <v>0</v>
      </c>
      <c r="AP184" s="5">
        <v>0</v>
      </c>
      <c r="AQ184" s="5">
        <f>ROUND(SUM(AL184:AP184),0)</f>
        <v>250441</v>
      </c>
      <c r="AR184" s="5">
        <f>AK184-AQ184</f>
        <v>2584059</v>
      </c>
      <c r="AS184" s="5">
        <v>0</v>
      </c>
      <c r="AT184" s="5"/>
      <c r="AU184" s="5">
        <v>0</v>
      </c>
    </row>
    <row r="185" spans="1:47" ht="13.5" x14ac:dyDescent="0.25">
      <c r="A185" s="4">
        <v>179</v>
      </c>
      <c r="B185" s="4" t="s">
        <v>467</v>
      </c>
      <c r="C185" s="4" t="s">
        <v>468</v>
      </c>
      <c r="D185" s="4" t="s">
        <v>464</v>
      </c>
      <c r="E185" s="4" t="s">
        <v>424</v>
      </c>
      <c r="F185" s="72">
        <v>42948</v>
      </c>
      <c r="G185" s="5">
        <v>4553457.9999944</v>
      </c>
      <c r="H185" s="6">
        <v>24</v>
      </c>
      <c r="I185" s="4">
        <v>192</v>
      </c>
      <c r="J185" s="5">
        <v>5651813</v>
      </c>
      <c r="K185" s="5">
        <v>0</v>
      </c>
      <c r="L185" s="5">
        <f>SUM(J185:K185)</f>
        <v>5651813</v>
      </c>
      <c r="M185" s="4">
        <v>0</v>
      </c>
      <c r="N185" s="5">
        <v>0</v>
      </c>
      <c r="O185" s="6">
        <v>25</v>
      </c>
      <c r="P185" s="5">
        <f>ROUND(L185/(IF(I185&gt;208,208,I185)+O185+Q185+S185+U185)*50%*O185,0)</f>
        <v>325565</v>
      </c>
      <c r="Q185" s="6">
        <v>0</v>
      </c>
      <c r="R185" s="5">
        <v>0</v>
      </c>
      <c r="S185" s="4">
        <v>0</v>
      </c>
      <c r="T185" s="5">
        <v>0</v>
      </c>
      <c r="U185" s="6">
        <v>0</v>
      </c>
      <c r="V185" s="5">
        <v>0</v>
      </c>
      <c r="W185" s="4">
        <v>1</v>
      </c>
      <c r="X185" s="5">
        <f>G185/26*W185</f>
        <v>175132.9999997846</v>
      </c>
      <c r="Y185" s="6">
        <v>1</v>
      </c>
      <c r="Z185" s="5">
        <f>G185/26*Y185</f>
        <v>175132.9999997846</v>
      </c>
      <c r="AA185" s="6">
        <v>0</v>
      </c>
      <c r="AB185" s="5">
        <v>0</v>
      </c>
      <c r="AC185" s="4">
        <v>14</v>
      </c>
      <c r="AD185" s="5">
        <v>300000</v>
      </c>
      <c r="AE185" s="5">
        <v>138462</v>
      </c>
      <c r="AF185" s="5">
        <v>192308</v>
      </c>
      <c r="AG185" s="5"/>
      <c r="AH185" s="5">
        <v>32837</v>
      </c>
      <c r="AI185" s="5">
        <f>IF(((4404120/(208))*(H185*8+M185*8+Y185*8+O185*1.5))&gt;(L185+N185+P185+Z185),(4404120/(208))*(H185*8+Y185*8+M185*8+O185*1.5)-(L185+N185+P185+Z185),0)</f>
        <v>0</v>
      </c>
      <c r="AJ185" s="5">
        <v>0</v>
      </c>
      <c r="AK185" s="5">
        <f>ROUND(0+L185+N185+P185+R185+T185+V185+X185+Z185+AB185+SUM(AD185:AJ185),0)</f>
        <v>6991251</v>
      </c>
      <c r="AL185" s="5">
        <v>478114</v>
      </c>
      <c r="AM185" s="5"/>
      <c r="AN185" s="5">
        <v>45535</v>
      </c>
      <c r="AO185" s="5">
        <v>0</v>
      </c>
      <c r="AP185" s="5">
        <v>0</v>
      </c>
      <c r="AQ185" s="5">
        <f>ROUND(SUM(AL185:AP185),0)</f>
        <v>523649</v>
      </c>
      <c r="AR185" s="5">
        <v>0</v>
      </c>
      <c r="AS185" s="5">
        <f>AK185-AQ185-IF(AR185&gt;0,AR185,0)</f>
        <v>6467602</v>
      </c>
      <c r="AT185" s="5"/>
      <c r="AU185" s="5">
        <v>0</v>
      </c>
    </row>
    <row r="186" spans="1:47" ht="13.5" x14ac:dyDescent="0.25">
      <c r="A186" s="4">
        <v>180</v>
      </c>
      <c r="B186" s="4" t="s">
        <v>469</v>
      </c>
      <c r="C186" s="4" t="s">
        <v>470</v>
      </c>
      <c r="D186" s="4" t="s">
        <v>464</v>
      </c>
      <c r="E186" s="4" t="s">
        <v>424</v>
      </c>
      <c r="F186" s="72">
        <v>43230</v>
      </c>
      <c r="G186" s="5">
        <v>4553457.9999944</v>
      </c>
      <c r="H186" s="6">
        <v>23.5</v>
      </c>
      <c r="I186" s="4">
        <v>188</v>
      </c>
      <c r="J186" s="5">
        <v>5541570</v>
      </c>
      <c r="K186" s="5">
        <v>0</v>
      </c>
      <c r="L186" s="5">
        <f>SUM(J186:K186)</f>
        <v>5541570</v>
      </c>
      <c r="M186" s="4">
        <v>0.5</v>
      </c>
      <c r="N186" s="5">
        <f>G186/26*M186</f>
        <v>87566.499999892301</v>
      </c>
      <c r="O186" s="6">
        <v>25</v>
      </c>
      <c r="P186" s="5">
        <f>ROUND(L186/(IF(I186&gt;208,208,I186)+O186+Q186+S186+U186)*50%*O186,0)</f>
        <v>325210</v>
      </c>
      <c r="Q186" s="6">
        <v>0</v>
      </c>
      <c r="R186" s="5">
        <v>0</v>
      </c>
      <c r="S186" s="4">
        <v>0</v>
      </c>
      <c r="T186" s="5">
        <v>0</v>
      </c>
      <c r="U186" s="6">
        <v>0</v>
      </c>
      <c r="V186" s="5">
        <v>0</v>
      </c>
      <c r="W186" s="4">
        <v>1</v>
      </c>
      <c r="X186" s="5">
        <f>G186/26*W186</f>
        <v>175132.9999997846</v>
      </c>
      <c r="Y186" s="6">
        <v>1</v>
      </c>
      <c r="Z186" s="5">
        <f>G186/26*Y186</f>
        <v>175132.9999997846</v>
      </c>
      <c r="AA186" s="6">
        <v>0</v>
      </c>
      <c r="AB186" s="5">
        <v>0</v>
      </c>
      <c r="AC186" s="4">
        <v>14</v>
      </c>
      <c r="AD186" s="5">
        <v>300000</v>
      </c>
      <c r="AE186" s="5">
        <v>135577</v>
      </c>
      <c r="AF186" s="5">
        <v>188462</v>
      </c>
      <c r="AG186" s="5"/>
      <c r="AH186" s="5">
        <v>32837</v>
      </c>
      <c r="AI186" s="5">
        <f>IF(((4404120/(208))*(H186*8+M186*8+Y186*8+O186*1.5))&gt;(L186+N186+P186+Z186),(4404120/(208))*(H186*8+Y186*8+M186*8+O186*1.5)-(L186+N186+P186+Z186),0)</f>
        <v>0</v>
      </c>
      <c r="AJ186" s="5">
        <v>0</v>
      </c>
      <c r="AK186" s="5">
        <f>ROUND(0+L186+N186+P186+R186+T186+V186+X186+Z186+AB186+SUM(AD186:AJ186),0)</f>
        <v>6961488</v>
      </c>
      <c r="AL186" s="5">
        <v>478114</v>
      </c>
      <c r="AM186" s="5"/>
      <c r="AN186" s="5">
        <v>45535</v>
      </c>
      <c r="AO186" s="5">
        <v>0</v>
      </c>
      <c r="AP186" s="5">
        <v>0</v>
      </c>
      <c r="AQ186" s="5">
        <f>ROUND(SUM(AL186:AP186),0)</f>
        <v>523649</v>
      </c>
      <c r="AR186" s="5">
        <v>0</v>
      </c>
      <c r="AS186" s="5">
        <f>AK186-AQ186-IF(AR186&gt;0,AR186,0)</f>
        <v>6437839</v>
      </c>
      <c r="AT186" s="5"/>
      <c r="AU186" s="5">
        <v>0</v>
      </c>
    </row>
    <row r="187" spans="1:47" ht="13.5" x14ac:dyDescent="0.25">
      <c r="A187" s="4">
        <v>181</v>
      </c>
      <c r="B187" s="4" t="s">
        <v>471</v>
      </c>
      <c r="C187" s="4" t="s">
        <v>472</v>
      </c>
      <c r="D187" s="4" t="s">
        <v>464</v>
      </c>
      <c r="E187" s="4" t="s">
        <v>424</v>
      </c>
      <c r="F187" s="72">
        <v>43605</v>
      </c>
      <c r="G187" s="5">
        <v>4553457.9999944</v>
      </c>
      <c r="H187" s="6">
        <v>24</v>
      </c>
      <c r="I187" s="4">
        <v>192</v>
      </c>
      <c r="J187" s="5">
        <v>5629554</v>
      </c>
      <c r="K187" s="5">
        <v>0</v>
      </c>
      <c r="L187" s="5">
        <f>SUM(J187:K187)</f>
        <v>5629554</v>
      </c>
      <c r="M187" s="4">
        <v>0</v>
      </c>
      <c r="N187" s="5">
        <v>0</v>
      </c>
      <c r="O187" s="6">
        <v>25</v>
      </c>
      <c r="P187" s="5">
        <f>ROUND(L187/(IF(I187&gt;208,208,I187)+O187+Q187+S187+U187)*50%*O187,0)</f>
        <v>324283</v>
      </c>
      <c r="Q187" s="6">
        <v>0</v>
      </c>
      <c r="R187" s="5">
        <v>0</v>
      </c>
      <c r="S187" s="4">
        <v>0</v>
      </c>
      <c r="T187" s="5">
        <v>0</v>
      </c>
      <c r="U187" s="6">
        <v>0</v>
      </c>
      <c r="V187" s="5">
        <v>0</v>
      </c>
      <c r="W187" s="4">
        <v>1</v>
      </c>
      <c r="X187" s="5">
        <f>G187/26*W187</f>
        <v>175132.9999997846</v>
      </c>
      <c r="Y187" s="6">
        <v>1</v>
      </c>
      <c r="Z187" s="5">
        <f>G187/26*Y187</f>
        <v>175132.9999997846</v>
      </c>
      <c r="AA187" s="6">
        <v>0</v>
      </c>
      <c r="AB187" s="5">
        <v>0</v>
      </c>
      <c r="AC187" s="4">
        <v>14</v>
      </c>
      <c r="AD187" s="5">
        <v>300000</v>
      </c>
      <c r="AE187" s="5">
        <v>92308</v>
      </c>
      <c r="AF187" s="5">
        <v>192308</v>
      </c>
      <c r="AG187" s="5">
        <v>50000</v>
      </c>
      <c r="AH187" s="5">
        <v>32837</v>
      </c>
      <c r="AI187" s="5">
        <f>IF(((4404120/(208))*(H187*8+M187*8+Y187*8+O187*1.5))&gt;(L187+N187+P187+Z187),(4404120/(208))*(H187*8+Y187*8+M187*8+O187*1.5)-(L187+N187+P187+Z187),0)</f>
        <v>0</v>
      </c>
      <c r="AJ187" s="5">
        <v>0</v>
      </c>
      <c r="AK187" s="5">
        <f>ROUND(0+L187+N187+P187+R187+T187+V187+X187+Z187+AB187+SUM(AD187:AJ187),0)</f>
        <v>6971556</v>
      </c>
      <c r="AL187" s="5">
        <v>478114</v>
      </c>
      <c r="AM187" s="5"/>
      <c r="AN187" s="5">
        <v>45535</v>
      </c>
      <c r="AO187" s="5">
        <v>0</v>
      </c>
      <c r="AP187" s="5">
        <v>0</v>
      </c>
      <c r="AQ187" s="5">
        <f>ROUND(SUM(AL187:AP187),0)</f>
        <v>523649</v>
      </c>
      <c r="AR187" s="5">
        <v>0</v>
      </c>
      <c r="AS187" s="5">
        <f>AK187-AQ187-IF(AR187&gt;0,AR187,0)</f>
        <v>6447907</v>
      </c>
      <c r="AT187" s="5"/>
      <c r="AU187" s="5">
        <v>0</v>
      </c>
    </row>
    <row r="188" spans="1:47" ht="13.5" x14ac:dyDescent="0.25">
      <c r="A188" s="4">
        <v>182</v>
      </c>
      <c r="B188" s="4" t="s">
        <v>473</v>
      </c>
      <c r="C188" s="4" t="s">
        <v>474</v>
      </c>
      <c r="D188" s="4" t="s">
        <v>475</v>
      </c>
      <c r="E188" s="4" t="s">
        <v>119</v>
      </c>
      <c r="F188" s="72">
        <v>42705</v>
      </c>
      <c r="G188" s="5">
        <v>4116000</v>
      </c>
      <c r="H188" s="6">
        <v>24</v>
      </c>
      <c r="I188" s="4">
        <v>192</v>
      </c>
      <c r="J188" s="5">
        <v>7876741</v>
      </c>
      <c r="K188" s="5">
        <v>0</v>
      </c>
      <c r="L188" s="5">
        <f>SUM(J188:K188)</f>
        <v>7876741</v>
      </c>
      <c r="M188" s="4">
        <v>0</v>
      </c>
      <c r="N188" s="5">
        <v>0</v>
      </c>
      <c r="O188" s="6">
        <v>25</v>
      </c>
      <c r="P188" s="5">
        <f>ROUND(L188/(IF(I188&gt;208,208,I188)+O188+Q188+S188+U188)*50%*O188,0)</f>
        <v>453729</v>
      </c>
      <c r="Q188" s="6">
        <v>0</v>
      </c>
      <c r="R188" s="5">
        <v>0</v>
      </c>
      <c r="S188" s="4">
        <v>0</v>
      </c>
      <c r="T188" s="5">
        <v>0</v>
      </c>
      <c r="U188" s="6">
        <v>0</v>
      </c>
      <c r="V188" s="5">
        <v>0</v>
      </c>
      <c r="W188" s="4">
        <v>1</v>
      </c>
      <c r="X188" s="5">
        <f>G188/26*W188</f>
        <v>158307.69230769231</v>
      </c>
      <c r="Y188" s="6">
        <v>1</v>
      </c>
      <c r="Z188" s="5">
        <f>G188/26*Y188</f>
        <v>158307.69230769231</v>
      </c>
      <c r="AA188" s="6">
        <v>0</v>
      </c>
      <c r="AB188" s="5">
        <v>0</v>
      </c>
      <c r="AC188" s="4">
        <v>14</v>
      </c>
      <c r="AD188" s="5">
        <v>300000</v>
      </c>
      <c r="AE188" s="5">
        <v>184615</v>
      </c>
      <c r="AF188" s="5">
        <v>192308</v>
      </c>
      <c r="AG188" s="5"/>
      <c r="AH188" s="5">
        <v>29683</v>
      </c>
      <c r="AI188" s="5">
        <f>IF(((4404120/(208))*(H188*8+M188*8+Y188*8+O188*1.5))&gt;(L188+N188+P188+Z188),(4404120/(208))*(H188*8+Y188*8+M188*8+O188*1.5)-(L188+N188+P188+Z188),0)</f>
        <v>0</v>
      </c>
      <c r="AJ188" s="5">
        <v>0</v>
      </c>
      <c r="AK188" s="5">
        <f>ROUND(0+L188+N188+P188+R188+T188+V188+X188+Z188+AB188+SUM(AD188:AJ188),0)</f>
        <v>9353691</v>
      </c>
      <c r="AL188" s="5">
        <v>432180</v>
      </c>
      <c r="AM188" s="5"/>
      <c r="AN188" s="5">
        <v>41160</v>
      </c>
      <c r="AO188" s="5">
        <v>0</v>
      </c>
      <c r="AP188" s="5">
        <v>0</v>
      </c>
      <c r="AQ188" s="5">
        <f>ROUND(SUM(AL188:AP188),0)</f>
        <v>473340</v>
      </c>
      <c r="AR188" s="5">
        <v>0</v>
      </c>
      <c r="AS188" s="5">
        <f>AK188-AQ188-IF(AR188&gt;0,AR188,0)</f>
        <v>8880351</v>
      </c>
      <c r="AT188" s="5"/>
      <c r="AU188" s="5">
        <v>0</v>
      </c>
    </row>
    <row r="189" spans="1:47" ht="13.5" x14ac:dyDescent="0.25">
      <c r="A189" s="4">
        <v>183</v>
      </c>
      <c r="B189" s="4" t="s">
        <v>476</v>
      </c>
      <c r="C189" s="4" t="s">
        <v>97</v>
      </c>
      <c r="D189" s="4" t="s">
        <v>475</v>
      </c>
      <c r="E189" s="4" t="s">
        <v>119</v>
      </c>
      <c r="F189" s="72">
        <v>42948</v>
      </c>
      <c r="G189" s="5">
        <v>4116000</v>
      </c>
      <c r="H189" s="6">
        <v>24</v>
      </c>
      <c r="I189" s="4">
        <v>192</v>
      </c>
      <c r="J189" s="5">
        <v>3202834</v>
      </c>
      <c r="K189" s="5">
        <v>0</v>
      </c>
      <c r="L189" s="5">
        <f>SUM(J189:K189)</f>
        <v>3202834</v>
      </c>
      <c r="M189" s="4">
        <v>0</v>
      </c>
      <c r="N189" s="5">
        <v>0</v>
      </c>
      <c r="O189" s="6">
        <v>25</v>
      </c>
      <c r="P189" s="5">
        <f>ROUND(L189/(IF(I189&gt;208,208,I189)+O189+Q189+S189+U189)*50%*O189,0)</f>
        <v>184495</v>
      </c>
      <c r="Q189" s="6">
        <v>0</v>
      </c>
      <c r="R189" s="5">
        <v>0</v>
      </c>
      <c r="S189" s="4">
        <v>0</v>
      </c>
      <c r="T189" s="5">
        <v>0</v>
      </c>
      <c r="U189" s="6">
        <v>0</v>
      </c>
      <c r="V189" s="5">
        <v>0</v>
      </c>
      <c r="W189" s="4">
        <v>1</v>
      </c>
      <c r="X189" s="5">
        <f>G189/26*W189</f>
        <v>158307.69230769231</v>
      </c>
      <c r="Y189" s="6">
        <v>1</v>
      </c>
      <c r="Z189" s="5">
        <f>G189/26*Y189</f>
        <v>158307.69230769231</v>
      </c>
      <c r="AA189" s="6">
        <v>0</v>
      </c>
      <c r="AB189" s="5">
        <v>0</v>
      </c>
      <c r="AC189" s="4">
        <v>14</v>
      </c>
      <c r="AD189" s="5">
        <v>0</v>
      </c>
      <c r="AE189" s="5">
        <v>138462</v>
      </c>
      <c r="AF189" s="5">
        <v>0</v>
      </c>
      <c r="AG189" s="5"/>
      <c r="AH189" s="5"/>
      <c r="AI189" s="5">
        <f>IF(((4404120/(208))*(H189*8+M189*8+Y189*8+O189*1.5))&gt;(L189+N189+P189+Z189),(4404120/(208))*(H189*8+Y189*8+M189*8+O189*1.5)-(L189+N189+P189+Z189),0)</f>
        <v>1483106.0961538465</v>
      </c>
      <c r="AJ189" s="5">
        <v>0</v>
      </c>
      <c r="AK189" s="5">
        <f>ROUND(0+L189+N189+P189+R189+T189+V189+X189+Z189+AB189+SUM(AD189:AJ189),0)</f>
        <v>5325512</v>
      </c>
      <c r="AL189" s="5">
        <v>432180</v>
      </c>
      <c r="AM189" s="5"/>
      <c r="AN189" s="5">
        <v>41160</v>
      </c>
      <c r="AO189" s="5">
        <v>0</v>
      </c>
      <c r="AP189" s="5">
        <v>0</v>
      </c>
      <c r="AQ189" s="5">
        <f>ROUND(SUM(AL189:AP189),0)</f>
        <v>473340</v>
      </c>
      <c r="AR189" s="5">
        <v>0</v>
      </c>
      <c r="AS189" s="5">
        <f>AK189-AQ189-IF(AR189&gt;0,AR189,0)</f>
        <v>4852172</v>
      </c>
      <c r="AT189" s="5"/>
      <c r="AU189" s="5">
        <v>0</v>
      </c>
    </row>
    <row r="190" spans="1:47" ht="13.5" x14ac:dyDescent="0.25">
      <c r="A190" s="4">
        <v>184</v>
      </c>
      <c r="B190" s="4" t="s">
        <v>477</v>
      </c>
      <c r="C190" s="4" t="s">
        <v>478</v>
      </c>
      <c r="D190" s="4" t="s">
        <v>475</v>
      </c>
      <c r="E190" s="4" t="s">
        <v>119</v>
      </c>
      <c r="F190" s="72">
        <v>42738</v>
      </c>
      <c r="G190" s="5">
        <v>4116000</v>
      </c>
      <c r="H190" s="6">
        <v>24</v>
      </c>
      <c r="I190" s="4">
        <v>192</v>
      </c>
      <c r="J190" s="5">
        <v>6951166</v>
      </c>
      <c r="K190" s="5">
        <v>0</v>
      </c>
      <c r="L190" s="5">
        <f>SUM(J190:K190)</f>
        <v>6951166</v>
      </c>
      <c r="M190" s="4">
        <v>0</v>
      </c>
      <c r="N190" s="5">
        <v>0</v>
      </c>
      <c r="O190" s="6">
        <v>25</v>
      </c>
      <c r="P190" s="5">
        <f>ROUND(L190/(IF(I190&gt;208,208,I190)+O190+Q190+S190+U190)*50%*O190,0)</f>
        <v>400413</v>
      </c>
      <c r="Q190" s="6">
        <v>0</v>
      </c>
      <c r="R190" s="5">
        <v>0</v>
      </c>
      <c r="S190" s="4">
        <v>0</v>
      </c>
      <c r="T190" s="5">
        <v>0</v>
      </c>
      <c r="U190" s="6">
        <v>0</v>
      </c>
      <c r="V190" s="5">
        <v>0</v>
      </c>
      <c r="W190" s="4">
        <v>1</v>
      </c>
      <c r="X190" s="5">
        <f>G190/26*W190</f>
        <v>158307.69230769231</v>
      </c>
      <c r="Y190" s="6">
        <v>1</v>
      </c>
      <c r="Z190" s="5">
        <f>G190/26*Y190</f>
        <v>158307.69230769231</v>
      </c>
      <c r="AA190" s="6">
        <v>0</v>
      </c>
      <c r="AB190" s="5">
        <v>0</v>
      </c>
      <c r="AC190" s="4">
        <v>14</v>
      </c>
      <c r="AD190" s="5">
        <v>300000</v>
      </c>
      <c r="AE190" s="5">
        <v>184615</v>
      </c>
      <c r="AF190" s="5">
        <v>192308</v>
      </c>
      <c r="AG190" s="5"/>
      <c r="AH190" s="5">
        <v>29683</v>
      </c>
      <c r="AI190" s="5">
        <f>IF(((4404120/(208))*(H190*8+M190*8+Y190*8+O190*1.5))&gt;(L190+N190+P190+Z190),(4404120/(208))*(H190*8+Y190*8+M190*8+O190*1.5)-(L190+N190+P190+Z190),0)</f>
        <v>0</v>
      </c>
      <c r="AJ190" s="5">
        <v>0</v>
      </c>
      <c r="AK190" s="5">
        <f>ROUND(0+L190+N190+P190+R190+T190+V190+X190+Z190+AB190+SUM(AD190:AJ190),0)</f>
        <v>8374800</v>
      </c>
      <c r="AL190" s="5">
        <v>432180</v>
      </c>
      <c r="AM190" s="5"/>
      <c r="AN190" s="5">
        <v>41160</v>
      </c>
      <c r="AO190" s="5">
        <v>0</v>
      </c>
      <c r="AP190" s="5">
        <v>0</v>
      </c>
      <c r="AQ190" s="5">
        <f>ROUND(SUM(AL190:AP190),0)</f>
        <v>473340</v>
      </c>
      <c r="AR190" s="5">
        <v>0</v>
      </c>
      <c r="AS190" s="5">
        <f>AK190-AQ190-IF(AR190&gt;0,AR190,0)</f>
        <v>7901460</v>
      </c>
      <c r="AT190" s="5"/>
      <c r="AU190" s="5">
        <v>0</v>
      </c>
    </row>
    <row r="191" spans="1:47" ht="13.5" x14ac:dyDescent="0.25">
      <c r="A191" s="4">
        <v>185</v>
      </c>
      <c r="B191" s="4" t="s">
        <v>479</v>
      </c>
      <c r="C191" s="4" t="s">
        <v>480</v>
      </c>
      <c r="D191" s="4" t="s">
        <v>475</v>
      </c>
      <c r="E191" s="4" t="s">
        <v>119</v>
      </c>
      <c r="F191" s="72">
        <v>42738</v>
      </c>
      <c r="G191" s="5">
        <v>4116000</v>
      </c>
      <c r="H191" s="6">
        <v>24</v>
      </c>
      <c r="I191" s="4">
        <v>192</v>
      </c>
      <c r="J191" s="5">
        <v>2396018</v>
      </c>
      <c r="K191" s="5">
        <v>0</v>
      </c>
      <c r="L191" s="5">
        <f>SUM(J191:K191)</f>
        <v>2396018</v>
      </c>
      <c r="M191" s="4">
        <v>0</v>
      </c>
      <c r="N191" s="5">
        <v>0</v>
      </c>
      <c r="O191" s="6">
        <v>25</v>
      </c>
      <c r="P191" s="5">
        <f>ROUND(L191/(IF(I191&gt;208,208,I191)+O191+Q191+S191+U191)*50%*O191,0)</f>
        <v>138019</v>
      </c>
      <c r="Q191" s="6">
        <v>0</v>
      </c>
      <c r="R191" s="5">
        <v>0</v>
      </c>
      <c r="S191" s="4">
        <v>0</v>
      </c>
      <c r="T191" s="5">
        <v>0</v>
      </c>
      <c r="U191" s="6">
        <v>0</v>
      </c>
      <c r="V191" s="5">
        <v>0</v>
      </c>
      <c r="W191" s="4">
        <v>1</v>
      </c>
      <c r="X191" s="5">
        <f>G191/26*W191</f>
        <v>158307.69230769231</v>
      </c>
      <c r="Y191" s="6">
        <v>1</v>
      </c>
      <c r="Z191" s="5">
        <f>G191/26*Y191</f>
        <v>158307.69230769231</v>
      </c>
      <c r="AA191" s="6">
        <v>0</v>
      </c>
      <c r="AB191" s="5">
        <v>0</v>
      </c>
      <c r="AC191" s="4">
        <v>14</v>
      </c>
      <c r="AD191" s="5">
        <v>0</v>
      </c>
      <c r="AE191" s="5">
        <v>184615</v>
      </c>
      <c r="AF191" s="5">
        <v>0</v>
      </c>
      <c r="AG191" s="5"/>
      <c r="AH191" s="5">
        <v>29683</v>
      </c>
      <c r="AI191" s="5">
        <f>IF(((4404120/(208))*(H191*8+M191*8+Y191*8+O191*1.5))&gt;(L191+N191+P191+Z191),(4404120/(208))*(H191*8+Y191*8+M191*8+O191*1.5)-(L191+N191+P191+Z191),0)</f>
        <v>2336398.0961538465</v>
      </c>
      <c r="AJ191" s="5">
        <v>0</v>
      </c>
      <c r="AK191" s="5">
        <f>ROUND(0+L191+N191+P191+R191+T191+V191+X191+Z191+AB191+SUM(AD191:AJ191),0)</f>
        <v>5401348</v>
      </c>
      <c r="AL191" s="5">
        <v>432180</v>
      </c>
      <c r="AM191" s="5"/>
      <c r="AN191" s="5">
        <v>41160</v>
      </c>
      <c r="AO191" s="5">
        <v>0</v>
      </c>
      <c r="AP191" s="5">
        <v>0</v>
      </c>
      <c r="AQ191" s="5">
        <f>ROUND(SUM(AL191:AP191),0)</f>
        <v>473340</v>
      </c>
      <c r="AR191" s="5">
        <v>0</v>
      </c>
      <c r="AS191" s="5">
        <f>AK191-AQ191-IF(AR191&gt;0,AR191,0)</f>
        <v>4928008</v>
      </c>
      <c r="AT191" s="5"/>
      <c r="AU191" s="5">
        <v>0</v>
      </c>
    </row>
    <row r="192" spans="1:47" ht="13.5" x14ac:dyDescent="0.25">
      <c r="A192" s="4">
        <v>186</v>
      </c>
      <c r="B192" s="4" t="s">
        <v>481</v>
      </c>
      <c r="C192" s="4" t="s">
        <v>482</v>
      </c>
      <c r="D192" s="4" t="s">
        <v>475</v>
      </c>
      <c r="E192" s="4" t="s">
        <v>119</v>
      </c>
      <c r="F192" s="72">
        <v>42948</v>
      </c>
      <c r="G192" s="5">
        <v>4116000</v>
      </c>
      <c r="H192" s="6">
        <v>24</v>
      </c>
      <c r="I192" s="4">
        <v>192</v>
      </c>
      <c r="J192" s="5">
        <v>3241363</v>
      </c>
      <c r="K192" s="5">
        <v>0</v>
      </c>
      <c r="L192" s="5">
        <f>SUM(J192:K192)</f>
        <v>3241363</v>
      </c>
      <c r="M192" s="4">
        <v>0</v>
      </c>
      <c r="N192" s="5">
        <v>0</v>
      </c>
      <c r="O192" s="6">
        <v>25</v>
      </c>
      <c r="P192" s="5">
        <f>ROUND(L192/(IF(I192&gt;208,208,I192)+O192+Q192+S192+U192)*50%*O192,0)</f>
        <v>186714</v>
      </c>
      <c r="Q192" s="6">
        <v>0</v>
      </c>
      <c r="R192" s="5">
        <v>0</v>
      </c>
      <c r="S192" s="4">
        <v>0</v>
      </c>
      <c r="T192" s="5">
        <v>0</v>
      </c>
      <c r="U192" s="6">
        <v>0</v>
      </c>
      <c r="V192" s="5">
        <v>0</v>
      </c>
      <c r="W192" s="4">
        <v>1</v>
      </c>
      <c r="X192" s="5">
        <f>G192/26*W192</f>
        <v>158307.69230769231</v>
      </c>
      <c r="Y192" s="6">
        <v>1</v>
      </c>
      <c r="Z192" s="5">
        <f>G192/26*Y192</f>
        <v>158307.69230769231</v>
      </c>
      <c r="AA192" s="6">
        <v>0</v>
      </c>
      <c r="AB192" s="5">
        <v>0</v>
      </c>
      <c r="AC192" s="4">
        <v>14</v>
      </c>
      <c r="AD192" s="5">
        <v>0</v>
      </c>
      <c r="AE192" s="5">
        <v>138462</v>
      </c>
      <c r="AF192" s="5">
        <v>0</v>
      </c>
      <c r="AG192" s="5"/>
      <c r="AH192" s="5">
        <v>29683</v>
      </c>
      <c r="AI192" s="5">
        <f>IF(((4404120/(208))*(H192*8+M192*8+Y192*8+O192*1.5))&gt;(L192+N192+P192+Z192),(4404120/(208))*(H192*8+Y192*8+M192*8+O192*1.5)-(L192+N192+P192+Z192),0)</f>
        <v>1442358.0961538465</v>
      </c>
      <c r="AJ192" s="5">
        <v>0</v>
      </c>
      <c r="AK192" s="5">
        <f>ROUND(0+L192+N192+P192+R192+T192+V192+X192+Z192+AB192+SUM(AD192:AJ192),0)</f>
        <v>5355195</v>
      </c>
      <c r="AL192" s="5">
        <v>432180</v>
      </c>
      <c r="AM192" s="5"/>
      <c r="AN192" s="5">
        <v>41160</v>
      </c>
      <c r="AO192" s="5">
        <v>0</v>
      </c>
      <c r="AP192" s="5">
        <v>0</v>
      </c>
      <c r="AQ192" s="5">
        <f>ROUND(SUM(AL192:AP192),0)</f>
        <v>473340</v>
      </c>
      <c r="AR192" s="5">
        <v>0</v>
      </c>
      <c r="AS192" s="5">
        <f>AK192-AQ192-IF(AR192&gt;0,AR192,0)</f>
        <v>4881855</v>
      </c>
      <c r="AT192" s="5"/>
      <c r="AU192" s="5">
        <v>0</v>
      </c>
    </row>
    <row r="193" spans="1:47" ht="13.5" x14ac:dyDescent="0.25">
      <c r="A193" s="4">
        <v>187</v>
      </c>
      <c r="B193" s="4" t="s">
        <v>483</v>
      </c>
      <c r="C193" s="4" t="s">
        <v>484</v>
      </c>
      <c r="D193" s="4" t="s">
        <v>475</v>
      </c>
      <c r="E193" s="4" t="s">
        <v>119</v>
      </c>
      <c r="F193" s="72">
        <v>44333</v>
      </c>
      <c r="G193" s="5">
        <v>4116000</v>
      </c>
      <c r="H193" s="6">
        <v>12</v>
      </c>
      <c r="I193" s="4">
        <v>96</v>
      </c>
      <c r="J193" s="5">
        <v>1684365</v>
      </c>
      <c r="K193" s="5">
        <v>0</v>
      </c>
      <c r="L193" s="5">
        <f>SUM(J193:K193)</f>
        <v>1684365</v>
      </c>
      <c r="M193" s="4">
        <v>0</v>
      </c>
      <c r="N193" s="5">
        <v>0</v>
      </c>
      <c r="O193" s="6">
        <v>14</v>
      </c>
      <c r="P193" s="5">
        <f>ROUND(L193/(IF(I193&gt;208,208,I193)+O193+Q193+S193+U193)*50%*O193,0)</f>
        <v>107187</v>
      </c>
      <c r="Q193" s="6">
        <v>0</v>
      </c>
      <c r="R193" s="5">
        <v>0</v>
      </c>
      <c r="S193" s="4">
        <v>0</v>
      </c>
      <c r="T193" s="5">
        <v>0</v>
      </c>
      <c r="U193" s="6">
        <v>0</v>
      </c>
      <c r="V193" s="5">
        <v>0</v>
      </c>
      <c r="W193" s="4">
        <v>1</v>
      </c>
      <c r="X193" s="5">
        <f>G193/26*W193</f>
        <v>158307.69230769231</v>
      </c>
      <c r="Y193" s="6">
        <v>0</v>
      </c>
      <c r="Z193" s="5">
        <v>0</v>
      </c>
      <c r="AA193" s="6">
        <v>0</v>
      </c>
      <c r="AB193" s="5">
        <v>0</v>
      </c>
      <c r="AC193" s="4"/>
      <c r="AD193" s="5">
        <v>0</v>
      </c>
      <c r="AE193" s="5">
        <v>0</v>
      </c>
      <c r="AF193" s="5">
        <v>0</v>
      </c>
      <c r="AG193" s="5"/>
      <c r="AH193" s="5">
        <v>0</v>
      </c>
      <c r="AI193" s="5">
        <f>IF(((4404120/(208))*(H193*8+M193*8+Y193*8+O193*1.5))&gt;(L193+N193+P193+Z193),(4404120/(208))*(H193*8+Y193*8+M193*8+O193*1.5)-(L193+N193+P193+Z193),0)</f>
        <v>685765.5</v>
      </c>
      <c r="AJ193" s="5">
        <v>0</v>
      </c>
      <c r="AK193" s="5">
        <f>ROUND(0+L193+N193+P193+R193+T193+V193+X193+Z193+AB193+SUM(AD193:AJ193),0)</f>
        <v>2635625</v>
      </c>
      <c r="AL193" s="5">
        <v>185220</v>
      </c>
      <c r="AM193" s="5"/>
      <c r="AN193" s="5">
        <v>41160</v>
      </c>
      <c r="AO193" s="5">
        <v>0</v>
      </c>
      <c r="AP193" s="5">
        <v>0</v>
      </c>
      <c r="AQ193" s="5">
        <f>ROUND(SUM(AL193:AP193),0)</f>
        <v>226380</v>
      </c>
      <c r="AR193" s="5">
        <f>AK193-AQ193</f>
        <v>2409245</v>
      </c>
      <c r="AS193" s="5">
        <v>0</v>
      </c>
      <c r="AT193" s="5"/>
      <c r="AU193" s="5">
        <v>0</v>
      </c>
    </row>
    <row r="194" spans="1:47" ht="13.5" x14ac:dyDescent="0.25">
      <c r="A194" s="4">
        <v>188</v>
      </c>
      <c r="B194" s="4" t="s">
        <v>485</v>
      </c>
      <c r="C194" s="4" t="s">
        <v>486</v>
      </c>
      <c r="D194" s="4" t="s">
        <v>475</v>
      </c>
      <c r="E194" s="4" t="s">
        <v>84</v>
      </c>
      <c r="F194" s="72">
        <v>41049</v>
      </c>
      <c r="G194" s="5">
        <v>4404120</v>
      </c>
      <c r="H194" s="6">
        <v>24</v>
      </c>
      <c r="I194" s="4">
        <v>192</v>
      </c>
      <c r="J194" s="5">
        <v>5005675</v>
      </c>
      <c r="K194" s="5">
        <v>0</v>
      </c>
      <c r="L194" s="5">
        <f>SUM(J194:K194)</f>
        <v>5005675</v>
      </c>
      <c r="M194" s="4">
        <v>0</v>
      </c>
      <c r="N194" s="5">
        <v>0</v>
      </c>
      <c r="O194" s="6">
        <v>25</v>
      </c>
      <c r="P194" s="5">
        <f>ROUND(L194/(IF(I194&gt;208,208,I194)+O194+Q194+S194+U194)*50%*O194,0)</f>
        <v>288345</v>
      </c>
      <c r="Q194" s="6">
        <v>0</v>
      </c>
      <c r="R194" s="5">
        <v>0</v>
      </c>
      <c r="S194" s="4">
        <v>0</v>
      </c>
      <c r="T194" s="5">
        <v>0</v>
      </c>
      <c r="U194" s="6">
        <v>0</v>
      </c>
      <c r="V194" s="5">
        <v>0</v>
      </c>
      <c r="W194" s="4">
        <v>1</v>
      </c>
      <c r="X194" s="5">
        <f>G194/26*W194</f>
        <v>169389.23076923078</v>
      </c>
      <c r="Y194" s="6">
        <v>1</v>
      </c>
      <c r="Z194" s="5">
        <f>G194/26*Y194</f>
        <v>169389.23076923078</v>
      </c>
      <c r="AA194" s="6">
        <v>0</v>
      </c>
      <c r="AB194" s="5">
        <v>0</v>
      </c>
      <c r="AC194" s="4">
        <v>14</v>
      </c>
      <c r="AD194" s="5">
        <v>300000</v>
      </c>
      <c r="AE194" s="5">
        <v>276923</v>
      </c>
      <c r="AF194" s="5">
        <v>192308</v>
      </c>
      <c r="AG194" s="5"/>
      <c r="AH194" s="5"/>
      <c r="AI194" s="5">
        <f>IF(((4404120/(208))*(H194*8+M194*8+Y194*8+O194*1.5))&gt;(L194+N194+P194+Z194),(4404120/(208))*(H194*8+Y194*8+M194*8+O194*1.5)-(L194+N194+P194+Z194),0)</f>
        <v>0</v>
      </c>
      <c r="AJ194" s="5">
        <v>0</v>
      </c>
      <c r="AK194" s="5">
        <f>ROUND(0+L194+N194+P194+R194+T194+V194+X194+Z194+AB194+SUM(AD194:AJ194),0)</f>
        <v>6402029</v>
      </c>
      <c r="AL194" s="5">
        <v>462433</v>
      </c>
      <c r="AM194" s="5"/>
      <c r="AN194" s="5">
        <v>44041</v>
      </c>
      <c r="AO194" s="5">
        <v>0</v>
      </c>
      <c r="AP194" s="5">
        <v>0</v>
      </c>
      <c r="AQ194" s="5">
        <f>ROUND(SUM(AL194:AP194),0)</f>
        <v>506474</v>
      </c>
      <c r="AR194" s="5">
        <v>0</v>
      </c>
      <c r="AS194" s="5">
        <f>AK194-AQ194-IF(AR194&gt;0,AR194,0)</f>
        <v>5895555</v>
      </c>
      <c r="AT194" s="5"/>
      <c r="AU194" s="5">
        <v>0</v>
      </c>
    </row>
    <row r="195" spans="1:47" ht="13.5" x14ac:dyDescent="0.25">
      <c r="A195" s="4">
        <v>189</v>
      </c>
      <c r="B195" s="4" t="s">
        <v>487</v>
      </c>
      <c r="C195" s="4" t="s">
        <v>488</v>
      </c>
      <c r="D195" s="4" t="s">
        <v>475</v>
      </c>
      <c r="E195" s="4" t="s">
        <v>213</v>
      </c>
      <c r="F195" s="72">
        <v>42948</v>
      </c>
      <c r="G195" s="5">
        <v>4404120</v>
      </c>
      <c r="H195" s="6">
        <v>24</v>
      </c>
      <c r="I195" s="4">
        <v>192</v>
      </c>
      <c r="J195" s="5">
        <v>8063211</v>
      </c>
      <c r="K195" s="5">
        <v>0</v>
      </c>
      <c r="L195" s="5">
        <f>SUM(J195:K195)</f>
        <v>8063211</v>
      </c>
      <c r="M195" s="4">
        <v>0</v>
      </c>
      <c r="N195" s="5">
        <v>0</v>
      </c>
      <c r="O195" s="6">
        <v>25</v>
      </c>
      <c r="P195" s="5">
        <f>ROUND(L195/(IF(I195&gt;208,208,I195)+O195+Q195+S195+U195)*50%*O195,0)</f>
        <v>464471</v>
      </c>
      <c r="Q195" s="6">
        <v>0</v>
      </c>
      <c r="R195" s="5">
        <v>0</v>
      </c>
      <c r="S195" s="4">
        <v>0</v>
      </c>
      <c r="T195" s="5">
        <v>0</v>
      </c>
      <c r="U195" s="6">
        <v>0</v>
      </c>
      <c r="V195" s="5">
        <v>0</v>
      </c>
      <c r="W195" s="4">
        <v>1</v>
      </c>
      <c r="X195" s="5">
        <f>G195/26*W195</f>
        <v>169389.23076923078</v>
      </c>
      <c r="Y195" s="6">
        <v>1</v>
      </c>
      <c r="Z195" s="5">
        <f>G195/26*Y195</f>
        <v>169389.23076923078</v>
      </c>
      <c r="AA195" s="6">
        <v>0</v>
      </c>
      <c r="AB195" s="5">
        <v>0</v>
      </c>
      <c r="AC195" s="4">
        <v>14</v>
      </c>
      <c r="AD195" s="5">
        <v>300000</v>
      </c>
      <c r="AE195" s="5">
        <v>138462</v>
      </c>
      <c r="AF195" s="5">
        <v>192308</v>
      </c>
      <c r="AG195" s="5"/>
      <c r="AH195" s="5">
        <v>31760</v>
      </c>
      <c r="AI195" s="5">
        <f>IF(((4404120/(208))*(H195*8+M195*8+Y195*8+O195*1.5))&gt;(L195+N195+P195+Z195),(4404120/(208))*(H195*8+Y195*8+M195*8+O195*1.5)-(L195+N195+P195+Z195),0)</f>
        <v>0</v>
      </c>
      <c r="AJ195" s="5">
        <v>0</v>
      </c>
      <c r="AK195" s="5">
        <f>ROUND(0+L195+N195+P195+R195+T195+V195+X195+Z195+AB195+SUM(AD195:AJ195),0)</f>
        <v>9528990</v>
      </c>
      <c r="AL195" s="5">
        <v>462433</v>
      </c>
      <c r="AM195" s="5"/>
      <c r="AN195" s="5">
        <v>44041</v>
      </c>
      <c r="AO195" s="5">
        <v>0</v>
      </c>
      <c r="AP195" s="5">
        <v>0</v>
      </c>
      <c r="AQ195" s="5">
        <f>ROUND(SUM(AL195:AP195),0)</f>
        <v>506474</v>
      </c>
      <c r="AR195" s="5">
        <v>0</v>
      </c>
      <c r="AS195" s="5">
        <f>AK195-AQ195-IF(AR195&gt;0,AR195,0)</f>
        <v>9022516</v>
      </c>
      <c r="AT195" s="5"/>
      <c r="AU195" s="5">
        <v>0</v>
      </c>
    </row>
    <row r="196" spans="1:47" ht="13.5" x14ac:dyDescent="0.25">
      <c r="A196" s="4">
        <v>190</v>
      </c>
      <c r="B196" s="4" t="s">
        <v>489</v>
      </c>
      <c r="C196" s="4" t="s">
        <v>490</v>
      </c>
      <c r="D196" s="4" t="s">
        <v>475</v>
      </c>
      <c r="E196" s="4" t="s">
        <v>213</v>
      </c>
      <c r="F196" s="72">
        <v>42971</v>
      </c>
      <c r="G196" s="5">
        <v>4404120</v>
      </c>
      <c r="H196" s="6">
        <v>18</v>
      </c>
      <c r="I196" s="4">
        <v>144</v>
      </c>
      <c r="J196" s="5">
        <v>4868274</v>
      </c>
      <c r="K196" s="5">
        <v>0</v>
      </c>
      <c r="L196" s="5">
        <f>SUM(J196:K196)</f>
        <v>4868274</v>
      </c>
      <c r="M196" s="4">
        <v>0</v>
      </c>
      <c r="N196" s="5">
        <v>0</v>
      </c>
      <c r="O196" s="6">
        <v>25</v>
      </c>
      <c r="P196" s="5">
        <f>ROUND(L196/(IF(I196&gt;208,208,I196)+O196+Q196+S196+U196)*50%*O196,0)</f>
        <v>360079</v>
      </c>
      <c r="Q196" s="6">
        <v>0</v>
      </c>
      <c r="R196" s="5">
        <v>0</v>
      </c>
      <c r="S196" s="4">
        <v>0</v>
      </c>
      <c r="T196" s="5">
        <v>0</v>
      </c>
      <c r="U196" s="6">
        <v>0</v>
      </c>
      <c r="V196" s="5">
        <v>0</v>
      </c>
      <c r="W196" s="4">
        <v>1</v>
      </c>
      <c r="X196" s="5">
        <f>G196/26*W196</f>
        <v>169389.23076923078</v>
      </c>
      <c r="Y196" s="6">
        <v>1</v>
      </c>
      <c r="Z196" s="5">
        <f>G196/26*Y196</f>
        <v>169389.23076923078</v>
      </c>
      <c r="AA196" s="6">
        <v>0</v>
      </c>
      <c r="AB196" s="5">
        <v>0</v>
      </c>
      <c r="AC196" s="4"/>
      <c r="AD196" s="5">
        <v>0</v>
      </c>
      <c r="AE196" s="5">
        <v>103846</v>
      </c>
      <c r="AF196" s="5"/>
      <c r="AG196" s="5">
        <v>50000</v>
      </c>
      <c r="AH196" s="5">
        <v>31760</v>
      </c>
      <c r="AI196" s="5">
        <f>IF(((4404120/(208))*(H196*8+M196*8+Y196*8+O196*1.5))&gt;(L196+N196+P196+Z196),(4404120/(208))*(H196*8+Y196*8+M196*8+O196*1.5)-(L196+N196+P196+Z196),0)</f>
        <v>0</v>
      </c>
      <c r="AJ196" s="5">
        <v>0</v>
      </c>
      <c r="AK196" s="5">
        <f>ROUND(0+L196+N196+P196+R196+T196+V196+X196+Z196+AB196+SUM(AD196:AJ196),0)</f>
        <v>5752737</v>
      </c>
      <c r="AL196" s="5">
        <v>462433</v>
      </c>
      <c r="AM196" s="5"/>
      <c r="AN196" s="5">
        <v>44041</v>
      </c>
      <c r="AO196" s="5">
        <v>0</v>
      </c>
      <c r="AP196" s="5">
        <v>0</v>
      </c>
      <c r="AQ196" s="5">
        <f>ROUND(SUM(AL196:AP196),0)</f>
        <v>506474</v>
      </c>
      <c r="AR196" s="5">
        <v>0</v>
      </c>
      <c r="AS196" s="5">
        <f>AK196-AQ196-IF(AR196&gt;0,AR196,0)</f>
        <v>5246263</v>
      </c>
      <c r="AT196" s="5"/>
      <c r="AU196" s="5">
        <v>0</v>
      </c>
    </row>
    <row r="197" spans="1:47" ht="13.5" x14ac:dyDescent="0.25">
      <c r="A197" s="4">
        <v>191</v>
      </c>
      <c r="B197" s="4" t="s">
        <v>491</v>
      </c>
      <c r="C197" s="4" t="s">
        <v>492</v>
      </c>
      <c r="D197" s="4" t="s">
        <v>475</v>
      </c>
      <c r="E197" s="4" t="s">
        <v>213</v>
      </c>
      <c r="F197" s="72">
        <v>44214</v>
      </c>
      <c r="G197" s="5">
        <v>4404120</v>
      </c>
      <c r="H197" s="6">
        <v>20</v>
      </c>
      <c r="I197" s="4">
        <v>160</v>
      </c>
      <c r="J197" s="5">
        <v>1517135</v>
      </c>
      <c r="K197" s="5">
        <v>0</v>
      </c>
      <c r="L197" s="5">
        <f>SUM(J197:K197)</f>
        <v>1517135</v>
      </c>
      <c r="M197" s="4">
        <v>1</v>
      </c>
      <c r="N197" s="5">
        <f>G197/26*M197</f>
        <v>169389.23076923078</v>
      </c>
      <c r="O197" s="6">
        <v>24.5</v>
      </c>
      <c r="P197" s="5">
        <f>ROUND(L197/(IF(I197&gt;208,208,I197)+O197+Q197+S197+U197)*50%*O197,0)</f>
        <v>100731</v>
      </c>
      <c r="Q197" s="6">
        <v>0</v>
      </c>
      <c r="R197" s="5">
        <v>0</v>
      </c>
      <c r="S197" s="4">
        <v>0</v>
      </c>
      <c r="T197" s="5">
        <v>0</v>
      </c>
      <c r="U197" s="6">
        <v>0</v>
      </c>
      <c r="V197" s="5">
        <v>0</v>
      </c>
      <c r="W197" s="4">
        <v>1</v>
      </c>
      <c r="X197" s="5">
        <f>G197/26*W197</f>
        <v>169389.23076923078</v>
      </c>
      <c r="Y197" s="6">
        <v>1</v>
      </c>
      <c r="Z197" s="5">
        <f>G197/26*Y197</f>
        <v>169389.23076923078</v>
      </c>
      <c r="AA197" s="6">
        <v>0</v>
      </c>
      <c r="AB197" s="5">
        <v>0</v>
      </c>
      <c r="AC197" s="4"/>
      <c r="AD197" s="5">
        <v>0</v>
      </c>
      <c r="AE197" s="5">
        <v>0</v>
      </c>
      <c r="AF197" s="5">
        <v>0</v>
      </c>
      <c r="AG197" s="5"/>
      <c r="AH197" s="5"/>
      <c r="AI197" s="5">
        <f>IF(((4404120/(208))*(H197*8+M197*8+Y197*8+O197*1.5))&gt;(L197+N197+P197+Z197),(4404120/(208))*(H197*8+Y197*8+M197*8+O197*1.5)-(L197+N197+P197+Z197),0)</f>
        <v>2548050.3942307695</v>
      </c>
      <c r="AJ197" s="5">
        <v>0</v>
      </c>
      <c r="AK197" s="5">
        <f>ROUND(0+L197+N197+P197+R197+T197+V197+X197+Z197+AB197+SUM(AD197:AJ197),0)</f>
        <v>4674084</v>
      </c>
      <c r="AL197" s="5">
        <v>462433</v>
      </c>
      <c r="AM197" s="5"/>
      <c r="AN197" s="5">
        <v>44041</v>
      </c>
      <c r="AO197" s="5">
        <v>0</v>
      </c>
      <c r="AP197" s="5">
        <v>0</v>
      </c>
      <c r="AQ197" s="5">
        <f>ROUND(SUM(AL197:AP197),0)</f>
        <v>506474</v>
      </c>
      <c r="AR197" s="5">
        <f>AK197-AQ197</f>
        <v>4167610</v>
      </c>
      <c r="AS197" s="5">
        <v>0</v>
      </c>
      <c r="AT197" s="5"/>
      <c r="AU197" s="5">
        <v>0</v>
      </c>
    </row>
    <row r="198" spans="1:47" ht="13.5" x14ac:dyDescent="0.25">
      <c r="A198" s="4">
        <v>192</v>
      </c>
      <c r="B198" s="4" t="s">
        <v>493</v>
      </c>
      <c r="C198" s="4" t="s">
        <v>494</v>
      </c>
      <c r="D198" s="4" t="s">
        <v>495</v>
      </c>
      <c r="E198" s="4" t="s">
        <v>87</v>
      </c>
      <c r="F198" s="72">
        <v>43279</v>
      </c>
      <c r="G198" s="5">
        <v>4404120</v>
      </c>
      <c r="H198" s="6">
        <v>21.5</v>
      </c>
      <c r="I198" s="4">
        <v>172</v>
      </c>
      <c r="J198" s="5">
        <v>2988154</v>
      </c>
      <c r="K198" s="5">
        <v>0</v>
      </c>
      <c r="L198" s="5">
        <f>SUM(J198:K198)</f>
        <v>2988154</v>
      </c>
      <c r="M198" s="4">
        <v>1</v>
      </c>
      <c r="N198" s="5">
        <f>G198/26*M198</f>
        <v>169389.23076923078</v>
      </c>
      <c r="O198" s="6">
        <v>12.5</v>
      </c>
      <c r="P198" s="5">
        <f>ROUND(L198/(IF(I198&gt;208,208,I198)+O198+Q198+S198+U198)*50%*O198,0)</f>
        <v>101225</v>
      </c>
      <c r="Q198" s="6">
        <v>0</v>
      </c>
      <c r="R198" s="5">
        <v>0</v>
      </c>
      <c r="S198" s="4">
        <v>0</v>
      </c>
      <c r="T198" s="5">
        <v>0</v>
      </c>
      <c r="U198" s="6">
        <v>0</v>
      </c>
      <c r="V198" s="5">
        <v>0</v>
      </c>
      <c r="W198" s="4">
        <v>2.5</v>
      </c>
      <c r="X198" s="5">
        <f>G198/26*W198</f>
        <v>423473.07692307694</v>
      </c>
      <c r="Y198" s="6">
        <v>1</v>
      </c>
      <c r="Z198" s="5">
        <f>G198/26*Y198</f>
        <v>169389.23076923078</v>
      </c>
      <c r="AA198" s="6">
        <v>0</v>
      </c>
      <c r="AB198" s="5">
        <v>0</v>
      </c>
      <c r="AC198" s="4">
        <v>14</v>
      </c>
      <c r="AD198" s="5">
        <v>0</v>
      </c>
      <c r="AE198" s="5">
        <v>82692</v>
      </c>
      <c r="AF198" s="5">
        <v>0</v>
      </c>
      <c r="AG198" s="5"/>
      <c r="AH198" s="5"/>
      <c r="AI198" s="5">
        <f>IF(((4404120/(208))*(H198*8+M198*8+Y198*8+O198*1.5))&gt;(L198+N198+P198+Z198),(4404120/(208))*(H198*8+Y198*8+M198*8+O198*1.5)-(L198+N198+P198+Z198),0)</f>
        <v>949495.47115384601</v>
      </c>
      <c r="AJ198" s="5">
        <v>0</v>
      </c>
      <c r="AK198" s="5">
        <f>ROUND(0+L198+N198+P198+R198+T198+V198+X198+Z198+AB198+SUM(AD198:AJ198),0)</f>
        <v>4883818</v>
      </c>
      <c r="AL198" s="5">
        <v>462433</v>
      </c>
      <c r="AM198" s="5"/>
      <c r="AN198" s="5">
        <v>44041</v>
      </c>
      <c r="AO198" s="5">
        <v>0</v>
      </c>
      <c r="AP198" s="5">
        <v>0</v>
      </c>
      <c r="AQ198" s="5">
        <f>ROUND(SUM(AL198:AP198),0)</f>
        <v>506474</v>
      </c>
      <c r="AR198" s="5">
        <v>0</v>
      </c>
      <c r="AS198" s="5">
        <f>AK198-AQ198-IF(AR198&gt;0,AR198,0)</f>
        <v>4377344</v>
      </c>
      <c r="AT198" s="5"/>
      <c r="AU198" s="5">
        <v>0</v>
      </c>
    </row>
    <row r="199" spans="1:47" ht="13.5" x14ac:dyDescent="0.25">
      <c r="A199" s="4">
        <v>193</v>
      </c>
      <c r="B199" s="4" t="s">
        <v>496</v>
      </c>
      <c r="C199" s="4" t="s">
        <v>497</v>
      </c>
      <c r="D199" s="4" t="s">
        <v>495</v>
      </c>
      <c r="E199" s="4" t="s">
        <v>87</v>
      </c>
      <c r="F199" s="72">
        <v>40707</v>
      </c>
      <c r="G199" s="5">
        <v>4404120</v>
      </c>
      <c r="H199" s="6">
        <v>22.5</v>
      </c>
      <c r="I199" s="4">
        <v>180</v>
      </c>
      <c r="J199" s="5">
        <v>4096244</v>
      </c>
      <c r="K199" s="5">
        <v>0</v>
      </c>
      <c r="L199" s="5">
        <f>SUM(J199:K199)</f>
        <v>4096244</v>
      </c>
      <c r="M199" s="4">
        <v>0</v>
      </c>
      <c r="N199" s="5">
        <v>0</v>
      </c>
      <c r="O199" s="6">
        <v>10</v>
      </c>
      <c r="P199" s="5">
        <f>ROUND(L199/(IF(I199&gt;208,208,I199)+O199+Q199+S199+U199)*50%*O199,0)</f>
        <v>107796</v>
      </c>
      <c r="Q199" s="6">
        <v>0</v>
      </c>
      <c r="R199" s="5">
        <v>0</v>
      </c>
      <c r="S199" s="4">
        <v>0</v>
      </c>
      <c r="T199" s="5">
        <v>0</v>
      </c>
      <c r="U199" s="6">
        <v>0</v>
      </c>
      <c r="V199" s="5">
        <v>0</v>
      </c>
      <c r="W199" s="4">
        <v>2.5</v>
      </c>
      <c r="X199" s="5">
        <f>G199/26*W199</f>
        <v>423473.07692307694</v>
      </c>
      <c r="Y199" s="6">
        <v>1</v>
      </c>
      <c r="Z199" s="5">
        <f>G199/26*Y199</f>
        <v>169389.23076923078</v>
      </c>
      <c r="AA199" s="6">
        <v>0</v>
      </c>
      <c r="AB199" s="5">
        <v>0</v>
      </c>
      <c r="AC199" s="4">
        <v>14</v>
      </c>
      <c r="AD199" s="5">
        <v>300000</v>
      </c>
      <c r="AE199" s="5">
        <v>259615</v>
      </c>
      <c r="AF199" s="5">
        <v>192308</v>
      </c>
      <c r="AG199" s="5"/>
      <c r="AH199" s="5"/>
      <c r="AI199" s="5">
        <f>IF(((4404120/(208))*(H199*8+M199*8+Y199*8+O199*1.5))&gt;(L199+N199+P199+Z199),(4404120/(208))*(H199*8+Y199*8+M199*8+O199*1.5)-(L199+N199+P199+Z199),0)</f>
        <v>0</v>
      </c>
      <c r="AJ199" s="5">
        <v>0</v>
      </c>
      <c r="AK199" s="5">
        <f>ROUND(0+L199+N199+P199+R199+T199+V199+X199+Z199+AB199+SUM(AD199:AJ199),0)</f>
        <v>5548825</v>
      </c>
      <c r="AL199" s="5">
        <v>462433</v>
      </c>
      <c r="AM199" s="5"/>
      <c r="AN199" s="5">
        <v>44041</v>
      </c>
      <c r="AO199" s="5">
        <v>0</v>
      </c>
      <c r="AP199" s="5">
        <v>0</v>
      </c>
      <c r="AQ199" s="5">
        <f>ROUND(SUM(AL199:AP199),0)</f>
        <v>506474</v>
      </c>
      <c r="AR199" s="5">
        <v>0</v>
      </c>
      <c r="AS199" s="5">
        <f>AK199-AQ199-IF(AR199&gt;0,AR199,0)</f>
        <v>5042351</v>
      </c>
      <c r="AT199" s="5"/>
      <c r="AU199" s="5">
        <v>0</v>
      </c>
    </row>
    <row r="200" spans="1:47" ht="13.5" x14ac:dyDescent="0.25">
      <c r="A200" s="4">
        <v>194</v>
      </c>
      <c r="B200" s="4" t="s">
        <v>498</v>
      </c>
      <c r="C200" s="4" t="s">
        <v>499</v>
      </c>
      <c r="D200" s="4" t="s">
        <v>495</v>
      </c>
      <c r="E200" s="4" t="s">
        <v>87</v>
      </c>
      <c r="F200" s="72">
        <v>43598</v>
      </c>
      <c r="G200" s="5">
        <v>4404120</v>
      </c>
      <c r="H200" s="6">
        <v>22.5</v>
      </c>
      <c r="I200" s="4">
        <v>180</v>
      </c>
      <c r="J200" s="5">
        <v>4070057</v>
      </c>
      <c r="K200" s="5">
        <v>0</v>
      </c>
      <c r="L200" s="5">
        <f>SUM(J200:K200)</f>
        <v>4070057</v>
      </c>
      <c r="M200" s="4">
        <v>0</v>
      </c>
      <c r="N200" s="5">
        <v>0</v>
      </c>
      <c r="O200" s="6">
        <v>12</v>
      </c>
      <c r="P200" s="5">
        <f>ROUND(L200/(IF(I200&gt;208,208,I200)+O200+Q200+S200+U200)*50%*O200,0)</f>
        <v>127189</v>
      </c>
      <c r="Q200" s="6">
        <v>0</v>
      </c>
      <c r="R200" s="5">
        <v>0</v>
      </c>
      <c r="S200" s="4">
        <v>0</v>
      </c>
      <c r="T200" s="5">
        <v>0</v>
      </c>
      <c r="U200" s="6">
        <v>0</v>
      </c>
      <c r="V200" s="5">
        <v>0</v>
      </c>
      <c r="W200" s="4">
        <v>2.5</v>
      </c>
      <c r="X200" s="5">
        <f>G200/26*W200</f>
        <v>423473.07692307694</v>
      </c>
      <c r="Y200" s="6">
        <v>1</v>
      </c>
      <c r="Z200" s="5">
        <f>G200/26*Y200</f>
        <v>169389.23076923078</v>
      </c>
      <c r="AA200" s="6">
        <v>0</v>
      </c>
      <c r="AB200" s="5">
        <v>0</v>
      </c>
      <c r="AC200" s="4">
        <v>14</v>
      </c>
      <c r="AD200" s="5">
        <v>300000</v>
      </c>
      <c r="AE200" s="5">
        <v>86538</v>
      </c>
      <c r="AF200" s="5">
        <v>192308</v>
      </c>
      <c r="AG200" s="5"/>
      <c r="AH200" s="5"/>
      <c r="AI200" s="5">
        <f>IF(((4404120/(208))*(H200*8+M200*8+Y200*8+O200*1.5))&gt;(L200+N200+P200+Z200),(4404120/(208))*(H200*8+Y200*8+M200*8+O200*1.5)-(L200+N200+P200+Z200),0)</f>
        <v>0</v>
      </c>
      <c r="AJ200" s="5">
        <v>300000</v>
      </c>
      <c r="AK200" s="5">
        <f>ROUND(0+L200+N200+P200+R200+T200+V200+X200+Z200+AB200+SUM(AD200:AJ200),0)</f>
        <v>5668954</v>
      </c>
      <c r="AL200" s="5">
        <v>462433</v>
      </c>
      <c r="AM200" s="5"/>
      <c r="AN200" s="5">
        <v>44041</v>
      </c>
      <c r="AO200" s="5">
        <v>0</v>
      </c>
      <c r="AP200" s="5">
        <v>0</v>
      </c>
      <c r="AQ200" s="5">
        <f>ROUND(SUM(AL200:AP200),0)</f>
        <v>506474</v>
      </c>
      <c r="AR200" s="5">
        <v>0</v>
      </c>
      <c r="AS200" s="5">
        <f>AK200-AQ200-IF(AR200&gt;0,AR200,0)</f>
        <v>5162480</v>
      </c>
      <c r="AT200" s="5"/>
      <c r="AU200" s="5">
        <v>0</v>
      </c>
    </row>
    <row r="201" spans="1:47" ht="13.5" x14ac:dyDescent="0.25">
      <c r="A201" s="4">
        <v>195</v>
      </c>
      <c r="B201" s="4" t="s">
        <v>500</v>
      </c>
      <c r="C201" s="4" t="s">
        <v>501</v>
      </c>
      <c r="D201" s="4" t="s">
        <v>495</v>
      </c>
      <c r="E201" s="4" t="s">
        <v>502</v>
      </c>
      <c r="F201" s="72">
        <v>40969</v>
      </c>
      <c r="G201" s="5">
        <v>4404120</v>
      </c>
      <c r="H201" s="6">
        <v>22.5</v>
      </c>
      <c r="I201" s="4">
        <v>180</v>
      </c>
      <c r="J201" s="5">
        <v>5317141</v>
      </c>
      <c r="K201" s="5">
        <v>0</v>
      </c>
      <c r="L201" s="5">
        <f>SUM(J201:K201)</f>
        <v>5317141</v>
      </c>
      <c r="M201" s="4">
        <v>0</v>
      </c>
      <c r="N201" s="5">
        <v>0</v>
      </c>
      <c r="O201" s="6">
        <v>12</v>
      </c>
      <c r="P201" s="5">
        <f>ROUND(L201/(IF(I201&gt;208,208,I201)+O201+Q201+S201+U201)*50%*O201,0)</f>
        <v>166161</v>
      </c>
      <c r="Q201" s="6">
        <v>0</v>
      </c>
      <c r="R201" s="5">
        <v>0</v>
      </c>
      <c r="S201" s="4">
        <v>0</v>
      </c>
      <c r="T201" s="5">
        <v>0</v>
      </c>
      <c r="U201" s="6">
        <v>0</v>
      </c>
      <c r="V201" s="5">
        <v>0</v>
      </c>
      <c r="W201" s="4">
        <v>2.5</v>
      </c>
      <c r="X201" s="5">
        <f>G201/26*W201</f>
        <v>423473.07692307694</v>
      </c>
      <c r="Y201" s="6">
        <v>1</v>
      </c>
      <c r="Z201" s="5">
        <f>G201/26*Y201</f>
        <v>169389.23076923078</v>
      </c>
      <c r="AA201" s="6">
        <v>0</v>
      </c>
      <c r="AB201" s="5">
        <v>0</v>
      </c>
      <c r="AC201" s="4">
        <v>14</v>
      </c>
      <c r="AD201" s="5">
        <v>300000</v>
      </c>
      <c r="AE201" s="5">
        <v>259615</v>
      </c>
      <c r="AF201" s="5">
        <v>192308</v>
      </c>
      <c r="AG201" s="5"/>
      <c r="AH201" s="5"/>
      <c r="AI201" s="5">
        <f>IF(((4404120/(208))*(H201*8+M201*8+Y201*8+O201*1.5))&gt;(L201+N201+P201+Z201),(4404120/(208))*(H201*8+Y201*8+M201*8+O201*1.5)-(L201+N201+P201+Z201),0)</f>
        <v>0</v>
      </c>
      <c r="AJ201" s="5">
        <v>0</v>
      </c>
      <c r="AK201" s="5">
        <f>ROUND(0+L201+N201+P201+R201+T201+V201+X201+Z201+AB201+SUM(AD201:AJ201),0)</f>
        <v>6828087</v>
      </c>
      <c r="AL201" s="5">
        <v>462433</v>
      </c>
      <c r="AM201" s="5"/>
      <c r="AN201" s="5">
        <v>44041</v>
      </c>
      <c r="AO201" s="5">
        <v>0</v>
      </c>
      <c r="AP201" s="5">
        <v>0</v>
      </c>
      <c r="AQ201" s="5">
        <f>ROUND(SUM(AL201:AP201),0)</f>
        <v>506474</v>
      </c>
      <c r="AR201" s="5">
        <v>0</v>
      </c>
      <c r="AS201" s="5">
        <f>AK201-AQ201-IF(AR201&gt;0,AR201,0)</f>
        <v>6321613</v>
      </c>
      <c r="AT201" s="5"/>
      <c r="AU201" s="5">
        <v>0</v>
      </c>
    </row>
    <row r="202" spans="1:47" ht="13.5" x14ac:dyDescent="0.25">
      <c r="A202" s="4">
        <v>196</v>
      </c>
      <c r="B202" s="4" t="s">
        <v>503</v>
      </c>
      <c r="C202" s="4" t="s">
        <v>504</v>
      </c>
      <c r="D202" s="4" t="s">
        <v>495</v>
      </c>
      <c r="E202" s="4" t="s">
        <v>87</v>
      </c>
      <c r="F202" s="72">
        <v>43279</v>
      </c>
      <c r="G202" s="5">
        <v>4404120</v>
      </c>
      <c r="H202" s="6">
        <v>12</v>
      </c>
      <c r="I202" s="4">
        <v>96</v>
      </c>
      <c r="J202" s="5">
        <v>1177844</v>
      </c>
      <c r="K202" s="5">
        <v>0</v>
      </c>
      <c r="L202" s="5">
        <f>SUM(J202:K202)</f>
        <v>1177844</v>
      </c>
      <c r="M202" s="4">
        <v>0</v>
      </c>
      <c r="N202" s="5">
        <v>0</v>
      </c>
      <c r="O202" s="6">
        <v>9.5</v>
      </c>
      <c r="P202" s="5">
        <f>ROUND(L202/(IF(I202&gt;208,208,I202)+O202+Q202+S202+U202)*50%*O202,0)</f>
        <v>53031</v>
      </c>
      <c r="Q202" s="6">
        <v>0</v>
      </c>
      <c r="R202" s="5">
        <v>0</v>
      </c>
      <c r="S202" s="4">
        <v>0</v>
      </c>
      <c r="T202" s="5">
        <v>0</v>
      </c>
      <c r="U202" s="6">
        <v>0</v>
      </c>
      <c r="V202" s="5">
        <v>0</v>
      </c>
      <c r="W202" s="4">
        <v>1</v>
      </c>
      <c r="X202" s="5">
        <f>G202/26*W202</f>
        <v>169389.23076923078</v>
      </c>
      <c r="Y202" s="6">
        <v>1</v>
      </c>
      <c r="Z202" s="5">
        <f>G202/26*Y202</f>
        <v>169389.23076923078</v>
      </c>
      <c r="AA202" s="6">
        <v>0</v>
      </c>
      <c r="AB202" s="5">
        <v>0</v>
      </c>
      <c r="AC202" s="4"/>
      <c r="AD202" s="5">
        <v>0</v>
      </c>
      <c r="AE202" s="5">
        <v>46154</v>
      </c>
      <c r="AF202" s="5">
        <v>0</v>
      </c>
      <c r="AG202" s="5"/>
      <c r="AH202" s="5"/>
      <c r="AI202" s="5">
        <f>IF(((4404120/(208))*(H202*8+M202*8+Y202*8+O202*1.5))&gt;(L202+N202+P202+Z202),(4404120/(208))*(H202*8+Y202*8+M202*8+O202*1.5)-(L202+N202+P202+Z202),0)</f>
        <v>1103520.3365384617</v>
      </c>
      <c r="AJ202" s="5">
        <v>300000</v>
      </c>
      <c r="AK202" s="5">
        <f>ROUND(0+L202+N202+P202+R202+T202+V202+X202+Z202+AB202+SUM(AD202:AJ202),0)</f>
        <v>3019328</v>
      </c>
      <c r="AL202" s="5">
        <v>462433</v>
      </c>
      <c r="AM202" s="5"/>
      <c r="AN202" s="5">
        <v>44041</v>
      </c>
      <c r="AO202" s="5">
        <v>0</v>
      </c>
      <c r="AP202" s="5">
        <v>0</v>
      </c>
      <c r="AQ202" s="5">
        <f>ROUND(SUM(AL202:AP202),0)</f>
        <v>506474</v>
      </c>
      <c r="AR202" s="5">
        <f>AK202-AQ202</f>
        <v>2512854</v>
      </c>
      <c r="AS202" s="5">
        <v>0</v>
      </c>
      <c r="AT202" s="5"/>
      <c r="AU202" s="5">
        <v>0</v>
      </c>
    </row>
    <row r="203" spans="1:47" ht="13.5" x14ac:dyDescent="0.25">
      <c r="A203" s="4">
        <v>197</v>
      </c>
      <c r="B203" s="4" t="s">
        <v>505</v>
      </c>
      <c r="C203" s="4" t="s">
        <v>506</v>
      </c>
      <c r="D203" s="4" t="s">
        <v>495</v>
      </c>
      <c r="E203" s="4" t="s">
        <v>87</v>
      </c>
      <c r="F203" s="72">
        <v>41709</v>
      </c>
      <c r="G203" s="5">
        <v>4404120</v>
      </c>
      <c r="H203" s="6">
        <v>21.5</v>
      </c>
      <c r="I203" s="4">
        <v>172</v>
      </c>
      <c r="J203" s="5">
        <v>5766380</v>
      </c>
      <c r="K203" s="5">
        <v>0</v>
      </c>
      <c r="L203" s="5">
        <f>SUM(J203:K203)</f>
        <v>5766380</v>
      </c>
      <c r="M203" s="4">
        <v>1</v>
      </c>
      <c r="N203" s="5">
        <f>G203/26*M203</f>
        <v>169389.23076923078</v>
      </c>
      <c r="O203" s="6">
        <v>8.5</v>
      </c>
      <c r="P203" s="5">
        <f>ROUND(L203/(IF(I203&gt;208,208,I203)+O203+Q203+S203+U203)*50%*O203,0)</f>
        <v>135773</v>
      </c>
      <c r="Q203" s="6">
        <v>0</v>
      </c>
      <c r="R203" s="5">
        <v>0</v>
      </c>
      <c r="S203" s="4">
        <v>0</v>
      </c>
      <c r="T203" s="5">
        <v>0</v>
      </c>
      <c r="U203" s="6">
        <v>0</v>
      </c>
      <c r="V203" s="5">
        <v>0</v>
      </c>
      <c r="W203" s="4">
        <v>2.5</v>
      </c>
      <c r="X203" s="5">
        <f>G203/26*W203</f>
        <v>423473.07692307694</v>
      </c>
      <c r="Y203" s="6">
        <v>1</v>
      </c>
      <c r="Z203" s="5">
        <f>G203/26*Y203</f>
        <v>169389.23076923078</v>
      </c>
      <c r="AA203" s="6">
        <v>0</v>
      </c>
      <c r="AB203" s="5">
        <v>0</v>
      </c>
      <c r="AC203" s="4">
        <v>14</v>
      </c>
      <c r="AD203" s="5">
        <v>300000</v>
      </c>
      <c r="AE203" s="5">
        <v>248077</v>
      </c>
      <c r="AF203" s="5">
        <v>184615</v>
      </c>
      <c r="AG203" s="5"/>
      <c r="AH203" s="5"/>
      <c r="AI203" s="5">
        <f>IF(((4404120/(208))*(H203*8+M203*8+Y203*8+O203*1.5))&gt;(L203+N203+P203+Z203),(4404120/(208))*(H203*8+Y203*8+M203*8+O203*1.5)-(L203+N203+P203+Z203),0)</f>
        <v>0</v>
      </c>
      <c r="AJ203" s="5">
        <v>0</v>
      </c>
      <c r="AK203" s="5">
        <f>ROUND(0+L203+N203+P203+R203+T203+V203+X203+Z203+AB203+SUM(AD203:AJ203),0)</f>
        <v>7397097</v>
      </c>
      <c r="AL203" s="5">
        <v>462433</v>
      </c>
      <c r="AM203" s="5"/>
      <c r="AN203" s="5">
        <v>44041</v>
      </c>
      <c r="AO203" s="5">
        <v>0</v>
      </c>
      <c r="AP203" s="5">
        <v>0</v>
      </c>
      <c r="AQ203" s="5">
        <f>ROUND(SUM(AL203:AP203),0)</f>
        <v>506474</v>
      </c>
      <c r="AR203" s="5">
        <v>0</v>
      </c>
      <c r="AS203" s="5">
        <f>AK203-AQ203-IF(AR203&gt;0,AR203,0)</f>
        <v>6890623</v>
      </c>
      <c r="AT203" s="5"/>
      <c r="AU203" s="5">
        <v>0</v>
      </c>
    </row>
    <row r="204" spans="1:47" ht="13.5" x14ac:dyDescent="0.25">
      <c r="A204" s="4">
        <v>198</v>
      </c>
      <c r="B204" s="4" t="s">
        <v>507</v>
      </c>
      <c r="C204" s="4" t="s">
        <v>508</v>
      </c>
      <c r="D204" s="4" t="s">
        <v>495</v>
      </c>
      <c r="E204" s="4" t="s">
        <v>87</v>
      </c>
      <c r="F204" s="72">
        <v>42934</v>
      </c>
      <c r="G204" s="5">
        <v>4404120</v>
      </c>
      <c r="H204" s="6">
        <v>22.5</v>
      </c>
      <c r="I204" s="4">
        <v>180</v>
      </c>
      <c r="J204" s="5">
        <v>2747924</v>
      </c>
      <c r="K204" s="5">
        <v>0</v>
      </c>
      <c r="L204" s="5">
        <f>SUM(J204:K204)</f>
        <v>2747924</v>
      </c>
      <c r="M204" s="4">
        <v>0</v>
      </c>
      <c r="N204" s="5">
        <v>0</v>
      </c>
      <c r="O204" s="6">
        <v>12.5</v>
      </c>
      <c r="P204" s="5">
        <f>ROUND(L204/(IF(I204&gt;208,208,I204)+O204+Q204+S204+U204)*50%*O204,0)</f>
        <v>89218</v>
      </c>
      <c r="Q204" s="6">
        <v>0</v>
      </c>
      <c r="R204" s="5">
        <v>0</v>
      </c>
      <c r="S204" s="4">
        <v>0</v>
      </c>
      <c r="T204" s="5">
        <v>0</v>
      </c>
      <c r="U204" s="6">
        <v>0</v>
      </c>
      <c r="V204" s="5">
        <v>0</v>
      </c>
      <c r="W204" s="4">
        <v>2.5</v>
      </c>
      <c r="X204" s="5">
        <f>G204/26*W204</f>
        <v>423473.07692307694</v>
      </c>
      <c r="Y204" s="6">
        <v>1</v>
      </c>
      <c r="Z204" s="5">
        <f>G204/26*Y204</f>
        <v>169389.23076923078</v>
      </c>
      <c r="AA204" s="6">
        <v>0</v>
      </c>
      <c r="AB204" s="5">
        <v>0</v>
      </c>
      <c r="AC204" s="4">
        <v>14</v>
      </c>
      <c r="AD204" s="5">
        <v>0</v>
      </c>
      <c r="AE204" s="5">
        <v>129808</v>
      </c>
      <c r="AF204" s="5">
        <v>0</v>
      </c>
      <c r="AG204" s="5"/>
      <c r="AH204" s="5"/>
      <c r="AI204" s="5">
        <f>IF(((4404120/(208))*(H204*8+M204*8+Y204*8+O204*1.5))&gt;(L204+N204+P204+Z204),(4404120/(208))*(H204*8+Y204*8+M204*8+O204*1.5)-(L204+N204+P204+Z204),0)</f>
        <v>1371121.701923077</v>
      </c>
      <c r="AJ204" s="5">
        <v>300000</v>
      </c>
      <c r="AK204" s="5">
        <f>ROUND(0+L204+N204+P204+R204+T204+V204+X204+Z204+AB204+SUM(AD204:AJ204),0)</f>
        <v>5230934</v>
      </c>
      <c r="AL204" s="5">
        <v>462433</v>
      </c>
      <c r="AM204" s="5"/>
      <c r="AN204" s="5">
        <v>44041</v>
      </c>
      <c r="AO204" s="5">
        <v>0</v>
      </c>
      <c r="AP204" s="5">
        <v>0</v>
      </c>
      <c r="AQ204" s="5">
        <f>ROUND(SUM(AL204:AP204),0)</f>
        <v>506474</v>
      </c>
      <c r="AR204" s="5">
        <v>0</v>
      </c>
      <c r="AS204" s="5">
        <f>AK204-AQ204-IF(AR204&gt;0,AR204,0)</f>
        <v>4724460</v>
      </c>
      <c r="AT204" s="5"/>
      <c r="AU204" s="5">
        <v>0</v>
      </c>
    </row>
    <row r="205" spans="1:47" ht="13.5" x14ac:dyDescent="0.25">
      <c r="A205" s="4">
        <v>199</v>
      </c>
      <c r="B205" s="4" t="s">
        <v>509</v>
      </c>
      <c r="C205" s="4" t="s">
        <v>510</v>
      </c>
      <c r="D205" s="4" t="s">
        <v>495</v>
      </c>
      <c r="E205" s="4" t="s">
        <v>87</v>
      </c>
      <c r="F205" s="72">
        <v>41806</v>
      </c>
      <c r="G205" s="5">
        <v>4404120</v>
      </c>
      <c r="H205" s="6">
        <v>22.5</v>
      </c>
      <c r="I205" s="4">
        <v>180</v>
      </c>
      <c r="J205" s="5">
        <v>7327357</v>
      </c>
      <c r="K205" s="5">
        <v>0</v>
      </c>
      <c r="L205" s="5">
        <f>SUM(J205:K205)</f>
        <v>7327357</v>
      </c>
      <c r="M205" s="4">
        <v>0</v>
      </c>
      <c r="N205" s="5">
        <v>0</v>
      </c>
      <c r="O205" s="6">
        <v>14</v>
      </c>
      <c r="P205" s="5">
        <f>ROUND(L205/(IF(I205&gt;208,208,I205)+O205+Q205+S205+U205)*50%*O205,0)</f>
        <v>264389</v>
      </c>
      <c r="Q205" s="6">
        <v>0</v>
      </c>
      <c r="R205" s="5">
        <v>0</v>
      </c>
      <c r="S205" s="4">
        <v>0</v>
      </c>
      <c r="T205" s="5">
        <v>0</v>
      </c>
      <c r="U205" s="6">
        <v>0</v>
      </c>
      <c r="V205" s="5">
        <v>0</v>
      </c>
      <c r="W205" s="4">
        <v>2.5</v>
      </c>
      <c r="X205" s="5">
        <f>G205/26*W205</f>
        <v>423473.07692307694</v>
      </c>
      <c r="Y205" s="6">
        <v>1</v>
      </c>
      <c r="Z205" s="5">
        <f>G205/26*Y205</f>
        <v>169389.23076923078</v>
      </c>
      <c r="AA205" s="6">
        <v>0</v>
      </c>
      <c r="AB205" s="5">
        <v>0</v>
      </c>
      <c r="AC205" s="4">
        <v>14</v>
      </c>
      <c r="AD205" s="5">
        <v>300000</v>
      </c>
      <c r="AE205" s="5">
        <v>259615</v>
      </c>
      <c r="AF205" s="5">
        <v>192308</v>
      </c>
      <c r="AG205" s="5"/>
      <c r="AH205" s="5"/>
      <c r="AI205" s="5">
        <f>IF(((4404120/(208))*(H205*8+M205*8+Y205*8+O205*1.5))&gt;(L205+N205+P205+Z205),(4404120/(208))*(H205*8+Y205*8+M205*8+O205*1.5)-(L205+N205+P205+Z205),0)</f>
        <v>0</v>
      </c>
      <c r="AJ205" s="5">
        <v>0</v>
      </c>
      <c r="AK205" s="5">
        <f>ROUND(0+L205+N205+P205+R205+T205+V205+X205+Z205+AB205+SUM(AD205:AJ205),0)</f>
        <v>8936531</v>
      </c>
      <c r="AL205" s="5">
        <v>462433</v>
      </c>
      <c r="AM205" s="5"/>
      <c r="AN205" s="5">
        <v>44041</v>
      </c>
      <c r="AO205" s="5">
        <v>0</v>
      </c>
      <c r="AP205" s="5">
        <v>0</v>
      </c>
      <c r="AQ205" s="5">
        <f>ROUND(SUM(AL205:AP205),0)</f>
        <v>506474</v>
      </c>
      <c r="AR205" s="5">
        <v>0</v>
      </c>
      <c r="AS205" s="5">
        <f>AK205-AQ205-IF(AR205&gt;0,AR205,0)</f>
        <v>8430057</v>
      </c>
      <c r="AT205" s="5"/>
      <c r="AU205" s="5">
        <v>0</v>
      </c>
    </row>
    <row r="206" spans="1:47" ht="13.5" x14ac:dyDescent="0.25">
      <c r="A206" s="4">
        <v>200</v>
      </c>
      <c r="B206" s="4" t="s">
        <v>511</v>
      </c>
      <c r="C206" s="4" t="s">
        <v>512</v>
      </c>
      <c r="D206" s="4" t="s">
        <v>495</v>
      </c>
      <c r="E206" s="4" t="s">
        <v>87</v>
      </c>
      <c r="F206" s="72">
        <v>43040</v>
      </c>
      <c r="G206" s="5">
        <v>4404120</v>
      </c>
      <c r="H206" s="6">
        <v>22.5</v>
      </c>
      <c r="I206" s="4">
        <v>180</v>
      </c>
      <c r="J206" s="5">
        <v>5402565</v>
      </c>
      <c r="K206" s="5">
        <v>0</v>
      </c>
      <c r="L206" s="5">
        <f>SUM(J206:K206)</f>
        <v>5402565</v>
      </c>
      <c r="M206" s="4">
        <v>0</v>
      </c>
      <c r="N206" s="5">
        <v>0</v>
      </c>
      <c r="O206" s="6">
        <v>9.5</v>
      </c>
      <c r="P206" s="5">
        <f>ROUND(L206/(IF(I206&gt;208,208,I206)+O206+Q206+S206+U206)*50%*O206,0)</f>
        <v>135420</v>
      </c>
      <c r="Q206" s="6">
        <v>0</v>
      </c>
      <c r="R206" s="5">
        <v>0</v>
      </c>
      <c r="S206" s="4">
        <v>0</v>
      </c>
      <c r="T206" s="5">
        <v>0</v>
      </c>
      <c r="U206" s="6">
        <v>0</v>
      </c>
      <c r="V206" s="5">
        <v>0</v>
      </c>
      <c r="W206" s="4">
        <v>2.5</v>
      </c>
      <c r="X206" s="5">
        <f>G206/26*W206</f>
        <v>423473.07692307694</v>
      </c>
      <c r="Y206" s="6">
        <v>1</v>
      </c>
      <c r="Z206" s="5">
        <f>G206/26*Y206</f>
        <v>169389.23076923078</v>
      </c>
      <c r="AA206" s="6">
        <v>0</v>
      </c>
      <c r="AB206" s="5">
        <v>0</v>
      </c>
      <c r="AC206" s="4">
        <v>14</v>
      </c>
      <c r="AD206" s="5">
        <v>300000</v>
      </c>
      <c r="AE206" s="5">
        <v>129808</v>
      </c>
      <c r="AF206" s="5">
        <v>192308</v>
      </c>
      <c r="AG206" s="5"/>
      <c r="AH206" s="5">
        <v>31760</v>
      </c>
      <c r="AI206" s="5">
        <f>IF(((4404120/(208))*(H206*8+M206*8+Y206*8+O206*1.5))&gt;(L206+N206+P206+Z206),(4404120/(208))*(H206*8+Y206*8+M206*8+O206*1.5)-(L206+N206+P206+Z206),0)</f>
        <v>0</v>
      </c>
      <c r="AJ206" s="5">
        <v>0</v>
      </c>
      <c r="AK206" s="5">
        <f>ROUND(0+L206+N206+P206+R206+T206+V206+X206+Z206+AB206+SUM(AD206:AJ206),0)</f>
        <v>6784723</v>
      </c>
      <c r="AL206" s="5">
        <v>462433</v>
      </c>
      <c r="AM206" s="5"/>
      <c r="AN206" s="5">
        <v>44041</v>
      </c>
      <c r="AO206" s="5">
        <v>0</v>
      </c>
      <c r="AP206" s="5">
        <v>0</v>
      </c>
      <c r="AQ206" s="5">
        <f>ROUND(SUM(AL206:AP206),0)</f>
        <v>506474</v>
      </c>
      <c r="AR206" s="5">
        <f>AK206-AQ206</f>
        <v>6278249</v>
      </c>
      <c r="AS206" s="5">
        <v>0</v>
      </c>
      <c r="AT206" s="5"/>
      <c r="AU206" s="5">
        <v>0</v>
      </c>
    </row>
    <row r="207" spans="1:47" ht="13.5" x14ac:dyDescent="0.25">
      <c r="A207" s="4">
        <v>201</v>
      </c>
      <c r="B207" s="4" t="s">
        <v>513</v>
      </c>
      <c r="C207" s="4" t="s">
        <v>514</v>
      </c>
      <c r="D207" s="4" t="s">
        <v>495</v>
      </c>
      <c r="E207" s="4" t="s">
        <v>87</v>
      </c>
      <c r="F207" s="72">
        <v>43041</v>
      </c>
      <c r="G207" s="5">
        <v>4404120</v>
      </c>
      <c r="H207" s="6">
        <v>22.5</v>
      </c>
      <c r="I207" s="4">
        <v>180</v>
      </c>
      <c r="J207" s="5">
        <v>2927432</v>
      </c>
      <c r="K207" s="5">
        <v>0</v>
      </c>
      <c r="L207" s="5">
        <f>SUM(J207:K207)</f>
        <v>2927432</v>
      </c>
      <c r="M207" s="4">
        <v>0</v>
      </c>
      <c r="N207" s="5">
        <v>0</v>
      </c>
      <c r="O207" s="6">
        <v>9.5</v>
      </c>
      <c r="P207" s="5">
        <f>ROUND(L207/(IF(I207&gt;208,208,I207)+O207+Q207+S207+U207)*50%*O207,0)</f>
        <v>73379</v>
      </c>
      <c r="Q207" s="6">
        <v>0</v>
      </c>
      <c r="R207" s="5">
        <v>0</v>
      </c>
      <c r="S207" s="4">
        <v>0</v>
      </c>
      <c r="T207" s="5">
        <v>0</v>
      </c>
      <c r="U207" s="6">
        <v>0</v>
      </c>
      <c r="V207" s="5">
        <v>0</v>
      </c>
      <c r="W207" s="4">
        <v>2.5</v>
      </c>
      <c r="X207" s="5">
        <f>G207/26*W207</f>
        <v>423473.07692307694</v>
      </c>
      <c r="Y207" s="6">
        <v>1</v>
      </c>
      <c r="Z207" s="5">
        <f>G207/26*Y207</f>
        <v>169389.23076923078</v>
      </c>
      <c r="AA207" s="6">
        <v>0</v>
      </c>
      <c r="AB207" s="5">
        <v>0</v>
      </c>
      <c r="AC207" s="4">
        <v>14</v>
      </c>
      <c r="AD207" s="5">
        <v>0</v>
      </c>
      <c r="AE207" s="5">
        <v>129808</v>
      </c>
      <c r="AF207" s="5">
        <v>0</v>
      </c>
      <c r="AG207" s="5"/>
      <c r="AH207" s="5"/>
      <c r="AI207" s="5">
        <f>IF(((4404120/(208))*(H207*8+M207*8+Y207*8+O207*1.5))&gt;(L207+N207+P207+Z207),(4404120/(208))*(H207*8+Y207*8+M207*8+O207*1.5)-(L207+N207+P207+Z207),0)</f>
        <v>1112171.259615385</v>
      </c>
      <c r="AJ207" s="5">
        <v>0</v>
      </c>
      <c r="AK207" s="5">
        <f>ROUND(0+L207+N207+P207+R207+T207+V207+X207+Z207+AB207+SUM(AD207:AJ207),0)</f>
        <v>4835653</v>
      </c>
      <c r="AL207" s="5">
        <v>462433</v>
      </c>
      <c r="AM207" s="5"/>
      <c r="AN207" s="5">
        <v>44041</v>
      </c>
      <c r="AO207" s="5">
        <v>0</v>
      </c>
      <c r="AP207" s="5">
        <v>0</v>
      </c>
      <c r="AQ207" s="5">
        <f>ROUND(SUM(AL207:AP207),0)</f>
        <v>506474</v>
      </c>
      <c r="AR207" s="5">
        <f>AK207-AQ207</f>
        <v>4329179</v>
      </c>
      <c r="AS207" s="5">
        <v>0</v>
      </c>
      <c r="AT207" s="5"/>
      <c r="AU207" s="5">
        <v>0</v>
      </c>
    </row>
  </sheetData>
  <mergeCells count="1">
    <mergeCell ref="A3:AJ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3"/>
  <sheetViews>
    <sheetView tabSelected="1" workbookViewId="0"/>
  </sheetViews>
  <sheetFormatPr defaultRowHeight="12.75" x14ac:dyDescent="0.2"/>
  <cols>
    <col min="1" max="1" width="15.85546875" customWidth="1"/>
    <col min="2" max="2" width="18.28515625" customWidth="1"/>
    <col min="3" max="3" width="2.7109375" customWidth="1"/>
    <col min="4" max="4" width="10.85546875" customWidth="1"/>
    <col min="5" max="5" width="11.85546875" customWidth="1"/>
    <col min="6" max="6" width="1.5703125" customWidth="1"/>
    <col min="7" max="7" width="14.7109375" customWidth="1"/>
    <col min="8" max="8" width="20.42578125" customWidth="1"/>
    <col min="9" max="9" width="4.42578125" customWidth="1"/>
    <col min="10" max="10" width="9.85546875" customWidth="1"/>
    <col min="11" max="11" width="12.140625" customWidth="1"/>
    <col min="12" max="12" width="1.42578125" customWidth="1"/>
    <col min="13" max="13" width="12.28515625" customWidth="1"/>
    <col min="14" max="14" width="20.5703125" customWidth="1"/>
    <col min="15" max="15" width="8.5703125" customWidth="1"/>
    <col min="16" max="16" width="7.5703125" customWidth="1"/>
    <col min="17" max="17" width="11.5703125" customWidth="1"/>
  </cols>
  <sheetData>
    <row r="1" spans="1:17" ht="9" customHeight="1" x14ac:dyDescent="0.25">
      <c r="A1" s="8">
        <v>1</v>
      </c>
      <c r="B1" s="38"/>
      <c r="C1" s="38"/>
      <c r="D1" s="38"/>
      <c r="E1" s="43"/>
      <c r="F1" s="10"/>
      <c r="G1" s="8">
        <f>A1+1</f>
        <v>2</v>
      </c>
      <c r="H1" s="38"/>
      <c r="I1" s="38"/>
      <c r="J1" s="38"/>
      <c r="K1" s="43"/>
      <c r="L1" s="10"/>
      <c r="M1" s="8">
        <f>G1+1</f>
        <v>3</v>
      </c>
      <c r="N1" s="9"/>
      <c r="O1" s="9"/>
      <c r="P1" s="9"/>
      <c r="Q1" s="9"/>
    </row>
    <row r="2" spans="1:17" ht="13.5" x14ac:dyDescent="0.2">
      <c r="A2" s="69" t="str">
        <f ca="1">"PHIEÁU THANH TOAÙN LÖÔNG THAÙNG"&amp;TEXT(TODAY()-20," MM-YYYY")</f>
        <v>PHIEÁU THANH TOAÙN LÖÔNG THAÙNG 11-2021</v>
      </c>
      <c r="B2" s="69"/>
      <c r="C2" s="69"/>
      <c r="D2" s="69"/>
      <c r="E2" s="69"/>
      <c r="F2" s="10"/>
      <c r="G2" s="69" t="str">
        <f ca="1">+A2</f>
        <v>PHIEÁU THANH TOAÙN LÖÔNG THAÙNG 11-2021</v>
      </c>
      <c r="H2" s="69"/>
      <c r="I2" s="69"/>
      <c r="J2" s="69"/>
      <c r="K2" s="69"/>
      <c r="L2" s="10"/>
      <c r="M2" s="69" t="str">
        <f ca="1">+A2</f>
        <v>PHIEÁU THANH TOAÙN LÖÔNG THAÙNG 11-2021</v>
      </c>
      <c r="N2" s="69"/>
      <c r="O2" s="69"/>
      <c r="P2" s="69"/>
      <c r="Q2" s="69"/>
    </row>
    <row r="3" spans="1:17" ht="13.5" x14ac:dyDescent="0.2">
      <c r="A3" s="70" t="str">
        <f ca="1">"(PAYSLIP FOR THE MONTH OF "&amp;TRIM(RIGHT(A2,7))&amp;")"</f>
        <v>(PAYSLIP FOR THE MONTH OF 11-2021)</v>
      </c>
      <c r="B3" s="70"/>
      <c r="C3" s="70"/>
      <c r="D3" s="70"/>
      <c r="E3" s="71"/>
      <c r="F3" s="10"/>
      <c r="G3" s="70" t="str">
        <f ca="1">"(PAYSLIP FOR THE MONTH OF "&amp;TRIM(RIGHT(G2,7))&amp;")"</f>
        <v>(PAYSLIP FOR THE MONTH OF 11-2021)</v>
      </c>
      <c r="H3" s="70"/>
      <c r="I3" s="70"/>
      <c r="J3" s="70"/>
      <c r="K3" s="71"/>
      <c r="L3" s="10"/>
      <c r="M3" s="69" t="str">
        <f ca="1">"(PAYSLIP FOR THE MONTH OF "&amp;TRIM(RIGHT(M2,7))&amp;")"</f>
        <v>(PAYSLIP FOR THE MONTH OF 11-2021)</v>
      </c>
      <c r="N3" s="69"/>
      <c r="O3" s="69"/>
      <c r="P3" s="69"/>
      <c r="Q3" s="69"/>
    </row>
    <row r="4" spans="1:17" ht="13.5" x14ac:dyDescent="0.25">
      <c r="A4" s="44" t="s">
        <v>47</v>
      </c>
      <c r="B4" s="45" t="str">
        <f>VLOOKUP($A$1,'TO1'!$A$7:$AU$819,2,0)</f>
        <v>IR1-0400</v>
      </c>
      <c r="C4" s="44" t="s">
        <v>48</v>
      </c>
      <c r="D4" s="44"/>
      <c r="E4" s="46" t="str">
        <f>VLOOKUP($A$1,'TO1'!$A$7:$AU$819,4,0)</f>
        <v>C. 01</v>
      </c>
      <c r="F4" s="10"/>
      <c r="G4" s="44" t="s">
        <v>47</v>
      </c>
      <c r="H4" s="45" t="str">
        <f>VLOOKUP($G$1,'TO1'!$A$7:$AU$819,2,0)</f>
        <v>IR1-1543</v>
      </c>
      <c r="I4" s="44" t="s">
        <v>48</v>
      </c>
      <c r="J4" s="44"/>
      <c r="K4" s="46" t="str">
        <f>VLOOKUP($G$1,'TO1'!$A$7:$AU$819,4,0)</f>
        <v>C. 01</v>
      </c>
      <c r="L4" s="10"/>
      <c r="M4" s="11" t="s">
        <v>47</v>
      </c>
      <c r="N4" s="12" t="str">
        <f>VLOOKUP($M$1,'TO1'!$A$7:$AU$819,2,0)</f>
        <v>S1-0033</v>
      </c>
      <c r="O4" s="11" t="s">
        <v>48</v>
      </c>
      <c r="P4" s="11"/>
      <c r="Q4" s="40" t="str">
        <f>VLOOKUP($M$1,'TO1'!$A$7:$AU$819,4,0)</f>
        <v>C. 01</v>
      </c>
    </row>
    <row r="5" spans="1:17" ht="13.5" x14ac:dyDescent="0.25">
      <c r="A5" s="44" t="s">
        <v>49</v>
      </c>
      <c r="B5" s="47" t="str">
        <f>VLOOKUP($A$1,'TO1'!$A$7:$AU$819,3,0)</f>
        <v>TRÖÔNG THÒ BÍCH HOÀNG</v>
      </c>
      <c r="C5" s="36" t="s">
        <v>50</v>
      </c>
      <c r="D5" s="36"/>
      <c r="E5" s="48">
        <f>VLOOKUP($A$1,'TO1'!$A$7:$AU$819,7,0)</f>
        <v>4404120</v>
      </c>
      <c r="F5" s="10"/>
      <c r="G5" s="44" t="s">
        <v>49</v>
      </c>
      <c r="H5" s="47" t="str">
        <f>VLOOKUP($G$1,'TO1'!$A$7:$AU$819,3,0)</f>
        <v>NGUYEÃN HOAØNG DUY</v>
      </c>
      <c r="I5" s="36" t="s">
        <v>50</v>
      </c>
      <c r="J5" s="36"/>
      <c r="K5" s="48">
        <f>VLOOKUP($G$1,'TO1'!$A$7:$AU$819,7,0)</f>
        <v>4404120</v>
      </c>
      <c r="L5" s="10"/>
      <c r="M5" s="11" t="s">
        <v>49</v>
      </c>
      <c r="N5" s="13" t="str">
        <f>VLOOKUP($M$1,'TO1'!$A$7:$AU$819,3,0)</f>
        <v>TRÖÔNG THUÏY NGOÏC DIEÄU</v>
      </c>
      <c r="O5" s="14" t="s">
        <v>50</v>
      </c>
      <c r="P5" s="14"/>
      <c r="Q5" s="15">
        <f>VLOOKUP($M$1,'TO1'!$A$7:$AU$819,7,0)</f>
        <v>5673651.7088984</v>
      </c>
    </row>
    <row r="6" spans="1:17" ht="7.5" customHeight="1" thickBot="1" x14ac:dyDescent="0.3">
      <c r="A6" s="16"/>
      <c r="B6" s="17"/>
      <c r="C6" s="16"/>
      <c r="D6" s="16"/>
      <c r="E6" s="49"/>
      <c r="F6" s="10"/>
      <c r="G6" s="16"/>
      <c r="H6" s="17"/>
      <c r="I6" s="16"/>
      <c r="J6" s="16"/>
      <c r="K6" s="49"/>
      <c r="L6" s="10"/>
      <c r="M6" s="16"/>
      <c r="N6" s="17"/>
      <c r="O6" s="16"/>
      <c r="P6" s="16"/>
      <c r="Q6" s="18"/>
    </row>
    <row r="7" spans="1:17" ht="14.25" thickTop="1" x14ac:dyDescent="0.25">
      <c r="A7" s="38" t="s">
        <v>51</v>
      </c>
      <c r="B7" s="50"/>
      <c r="C7" s="36"/>
      <c r="D7" s="51" t="s">
        <v>52</v>
      </c>
      <c r="E7" s="52" t="s">
        <v>53</v>
      </c>
      <c r="F7" s="10"/>
      <c r="G7" s="38" t="s">
        <v>51</v>
      </c>
      <c r="H7" s="50"/>
      <c r="I7" s="36"/>
      <c r="J7" s="51" t="s">
        <v>52</v>
      </c>
      <c r="K7" s="52" t="s">
        <v>53</v>
      </c>
      <c r="L7" s="10"/>
      <c r="M7" s="9" t="s">
        <v>51</v>
      </c>
      <c r="N7" s="19"/>
      <c r="O7" s="14"/>
      <c r="P7" s="20" t="s">
        <v>52</v>
      </c>
      <c r="Q7" s="21" t="s">
        <v>53</v>
      </c>
    </row>
    <row r="8" spans="1:17" ht="13.5" x14ac:dyDescent="0.25">
      <c r="A8" s="53" t="s">
        <v>54</v>
      </c>
      <c r="B8" s="44"/>
      <c r="C8" s="44"/>
      <c r="D8" s="54">
        <f>VLOOKUP($A$1,'TO1'!$A$7:$AU$819,8,0)</f>
        <v>24</v>
      </c>
      <c r="E8" s="55">
        <f>VLOOKUP($A$1,'TO1'!$A$7:$AU$819,10,0)</f>
        <v>5431267</v>
      </c>
      <c r="F8" s="10"/>
      <c r="G8" s="53" t="s">
        <v>54</v>
      </c>
      <c r="H8" s="44"/>
      <c r="I8" s="44"/>
      <c r="J8" s="54">
        <f>VLOOKUP($G$1,'TO1'!$A$7:$AU$819,8,0)</f>
        <v>23.5</v>
      </c>
      <c r="K8" s="55">
        <f>VLOOKUP($G$1,'TO1'!$A$7:$AU$819,10,0)</f>
        <v>3223842</v>
      </c>
      <c r="L8" s="10"/>
      <c r="M8" s="22" t="s">
        <v>54</v>
      </c>
      <c r="N8" s="11"/>
      <c r="O8" s="11"/>
      <c r="P8" s="23">
        <f>VLOOKUP($M$1,'TO1'!$A$7:$AU$819,8,0)</f>
        <v>24</v>
      </c>
      <c r="Q8" s="24">
        <f>VLOOKUP($M$1,'TO1'!$A$7:$AU$819,10,0)</f>
        <v>3400020</v>
      </c>
    </row>
    <row r="9" spans="1:17" ht="13.5" x14ac:dyDescent="0.25">
      <c r="A9" s="53" t="s">
        <v>55</v>
      </c>
      <c r="B9" s="44"/>
      <c r="C9" s="44"/>
      <c r="D9" s="54">
        <f>VLOOKUP($A$1,'TO1'!$A$7:$AU$819,13,0)</f>
        <v>0</v>
      </c>
      <c r="E9" s="55">
        <f>VLOOKUP($A$1,'TO1'!$A$7:$AU$819,14,0)</f>
        <v>0</v>
      </c>
      <c r="F9" s="10"/>
      <c r="G9" s="53" t="s">
        <v>55</v>
      </c>
      <c r="H9" s="44"/>
      <c r="I9" s="44"/>
      <c r="J9" s="54">
        <f>VLOOKUP($G$1,'TO1'!$A$7:$AU$819,13,0)</f>
        <v>0.5</v>
      </c>
      <c r="K9" s="55">
        <f>VLOOKUP($G$1,'TO1'!$A$7:$AU$819,14,0)</f>
        <v>84694.61538461539</v>
      </c>
      <c r="L9" s="10"/>
      <c r="M9" s="22" t="s">
        <v>55</v>
      </c>
      <c r="N9" s="11"/>
      <c r="O9" s="11"/>
      <c r="P9" s="23">
        <f>VLOOKUP($M$1,'TO1'!$A$7:$AU$819,13,0)</f>
        <v>0</v>
      </c>
      <c r="Q9" s="24">
        <f>VLOOKUP($M$1,'TO1'!$A$7:$AU$819,14,0)</f>
        <v>0</v>
      </c>
    </row>
    <row r="10" spans="1:17" ht="13.5" x14ac:dyDescent="0.25">
      <c r="A10" s="53" t="s">
        <v>56</v>
      </c>
      <c r="B10" s="44"/>
      <c r="C10" s="44"/>
      <c r="D10" s="54">
        <f>VLOOKUP($A$1,'TO1'!$A$7:$AU$819,15,0)+VLOOKUP($A$1,'TO1'!$A$7:$AU$819,17,0)+VLOOKUP($A$1,'TO1'!$A$7:$AU$819,19,0)+VLOOKUP($A$1,'TO1'!$A$7:$AU$819,21,0)</f>
        <v>25</v>
      </c>
      <c r="E10" s="55">
        <f>VLOOKUP($A$1,'TO1'!$A$7:$AU$819,16,0)+VLOOKUP($A$1,'TO1'!$A$7:$AU$819,18,0)+VLOOKUP($A$1,'TO1'!$A$7:$AU$819,20,0)+VLOOKUP($A$1,'TO1'!$A$7:$AU$819,22,0)</f>
        <v>312861</v>
      </c>
      <c r="F10" s="10"/>
      <c r="G10" s="53" t="s">
        <v>56</v>
      </c>
      <c r="H10" s="44"/>
      <c r="I10" s="44"/>
      <c r="J10" s="54">
        <f>VLOOKUP($G$1,'TO1'!$A$7:$AU$819,15,0)+VLOOKUP($G$1,'TO1'!$A$7:$AU$819,17,0)+VLOOKUP($G$1,'TO1'!$A$7:$AU$819,19,0)+VLOOKUP($G$1,'TO1'!$A$7:$AU$819,21,0)</f>
        <v>25</v>
      </c>
      <c r="K10" s="55">
        <f>VLOOKUP($G$1,'TO1'!$A$7:$AU$819,16,0)+VLOOKUP($G$1,'TO1'!$A$7:$AU$819,18,0)+VLOOKUP($G$1,'TO1'!$A$7:$AU$819,20,0)+VLOOKUP($G$1,'TO1'!$A$7:$AU$819,22,0)</f>
        <v>189193</v>
      </c>
      <c r="L10" s="10"/>
      <c r="M10" s="22" t="s">
        <v>56</v>
      </c>
      <c r="N10" s="11"/>
      <c r="O10" s="11"/>
      <c r="P10" s="54">
        <f>VLOOKUP($M$1,'TO1'!$A$7:$AU$819,15,0)+VLOOKUP($M$1,'TO1'!$A$7:$AU$819,17,0)+VLOOKUP($M$1,'TO1'!$A$7:$AU$819,19,0)+VLOOKUP($M$1,'TO1'!$A$7:$AU$819,21,0)</f>
        <v>25</v>
      </c>
      <c r="Q10" s="55">
        <f>VLOOKUP($M$1,'TO1'!$A$7:$AU$819,16,0)+VLOOKUP($M$1,'TO1'!$A$7:$AU$819,18,0)+VLOOKUP($M$1,'TO1'!$A$7:$AU$819,20,0)+VLOOKUP($M$1,'TO1'!$A$7:$AU$819,22,0)</f>
        <v>195854</v>
      </c>
    </row>
    <row r="11" spans="1:17" ht="13.5" hidden="1" x14ac:dyDescent="0.25">
      <c r="A11" s="53" t="s">
        <v>57</v>
      </c>
      <c r="B11" s="44"/>
      <c r="C11" s="44"/>
      <c r="D11" s="54"/>
      <c r="E11" s="56"/>
      <c r="F11" s="10"/>
      <c r="G11" s="53" t="s">
        <v>57</v>
      </c>
      <c r="H11" s="44"/>
      <c r="I11" s="44"/>
      <c r="J11" s="54"/>
      <c r="K11" s="56"/>
      <c r="L11" s="10"/>
      <c r="M11" s="22" t="s">
        <v>57</v>
      </c>
      <c r="N11" s="11"/>
      <c r="O11" s="11"/>
      <c r="P11" s="23"/>
      <c r="Q11" s="25"/>
    </row>
    <row r="12" spans="1:17" ht="13.5" hidden="1" x14ac:dyDescent="0.25">
      <c r="A12" s="53" t="s">
        <v>58</v>
      </c>
      <c r="B12" s="44"/>
      <c r="C12" s="44"/>
      <c r="D12" s="54"/>
      <c r="E12" s="56"/>
      <c r="F12" s="10"/>
      <c r="G12" s="53" t="s">
        <v>58</v>
      </c>
      <c r="H12" s="44"/>
      <c r="I12" s="44"/>
      <c r="J12" s="54"/>
      <c r="K12" s="56"/>
      <c r="L12" s="10"/>
      <c r="M12" s="22" t="s">
        <v>58</v>
      </c>
      <c r="N12" s="11"/>
      <c r="O12" s="11"/>
      <c r="P12" s="23"/>
      <c r="Q12" s="25"/>
    </row>
    <row r="13" spans="1:17" ht="13.5" hidden="1" x14ac:dyDescent="0.25">
      <c r="A13" s="53" t="s">
        <v>59</v>
      </c>
      <c r="B13" s="44"/>
      <c r="C13" s="44"/>
      <c r="D13" s="54"/>
      <c r="E13" s="56"/>
      <c r="F13" s="10"/>
      <c r="G13" s="53" t="s">
        <v>59</v>
      </c>
      <c r="H13" s="44"/>
      <c r="I13" s="44"/>
      <c r="J13" s="54"/>
      <c r="K13" s="56"/>
      <c r="L13" s="10"/>
      <c r="M13" s="22" t="s">
        <v>59</v>
      </c>
      <c r="N13" s="11"/>
      <c r="O13" s="11"/>
      <c r="P13" s="23"/>
      <c r="Q13" s="25"/>
    </row>
    <row r="14" spans="1:17" ht="13.5" x14ac:dyDescent="0.25">
      <c r="A14" s="53" t="s">
        <v>60</v>
      </c>
      <c r="B14" s="44"/>
      <c r="C14" s="44"/>
      <c r="D14" s="54"/>
      <c r="E14" s="56"/>
      <c r="F14" s="10"/>
      <c r="G14" s="53" t="s">
        <v>60</v>
      </c>
      <c r="H14" s="44"/>
      <c r="I14" s="44"/>
      <c r="J14" s="54"/>
      <c r="K14" s="56"/>
      <c r="L14" s="10"/>
      <c r="M14" s="22" t="s">
        <v>60</v>
      </c>
      <c r="N14" s="11"/>
      <c r="O14" s="11"/>
      <c r="P14" s="23"/>
      <c r="Q14" s="25"/>
    </row>
    <row r="15" spans="1:17" ht="13.5" x14ac:dyDescent="0.25">
      <c r="A15" s="53" t="s">
        <v>61</v>
      </c>
      <c r="B15" s="44"/>
      <c r="C15" s="44"/>
      <c r="D15" s="54">
        <f>VLOOKUP($A$1,'TO1'!$A$7:$AU$819,25,0)+VLOOKUP($A$1,'TO1'!$A$7:$AU$819,23,0)</f>
        <v>2</v>
      </c>
      <c r="E15" s="55">
        <f>VLOOKUP($A$1,'TO1'!$A$7:$AU$819,24,0)+VLOOKUP($A$1,'TO1'!$A$7:$AU$819,26,0)</f>
        <v>338778.46153846156</v>
      </c>
      <c r="F15" s="10"/>
      <c r="G15" s="53" t="s">
        <v>61</v>
      </c>
      <c r="H15" s="44"/>
      <c r="I15" s="44"/>
      <c r="J15" s="54">
        <f>VLOOKUP($G$1,'TO1'!$A$7:$AU$819,25,0)+VLOOKUP($G$1,'TO1'!$A$7:$AU$819,23,0)</f>
        <v>2</v>
      </c>
      <c r="K15" s="55">
        <f>VLOOKUP($G$1,'TO1'!$A$7:$AU$819,24,0)+VLOOKUP($G$1,'TO1'!$A$7:$AU$819,26,0)</f>
        <v>338778.46153846156</v>
      </c>
      <c r="L15" s="10"/>
      <c r="M15" s="22" t="s">
        <v>61</v>
      </c>
      <c r="N15" s="11"/>
      <c r="O15" s="11"/>
      <c r="P15" s="54">
        <f>VLOOKUP($M$1,'TO1'!$A$7:$AU$819,25,0)+VLOOKUP($M$1,'TO1'!$A$7:$AU$819,23,0)</f>
        <v>2</v>
      </c>
      <c r="Q15" s="55">
        <f>VLOOKUP($M$1,'TO1'!$A$7:$AU$819,24,0)+VLOOKUP($M$1,'TO1'!$A$7:$AU$819,26,0)</f>
        <v>436434.74683833844</v>
      </c>
    </row>
    <row r="16" spans="1:17" ht="13.5" x14ac:dyDescent="0.25">
      <c r="A16" s="53" t="s">
        <v>75</v>
      </c>
      <c r="B16" s="44"/>
      <c r="C16" s="44"/>
      <c r="D16" s="54">
        <f>VLOOKUP($A$1,'TO1'!$A$7:$AU$819,29,0)</f>
        <v>14</v>
      </c>
      <c r="E16" s="55">
        <f>VLOOKUP($A$1,'TO1'!$A$7:$AU$819,30,0)</f>
        <v>300000</v>
      </c>
      <c r="F16" s="10"/>
      <c r="G16" s="53" t="s">
        <v>75</v>
      </c>
      <c r="H16" s="44"/>
      <c r="I16" s="44"/>
      <c r="J16" s="54">
        <f>VLOOKUP($G$1,'TO1'!$A$7:$AU$819,29,0)</f>
        <v>14</v>
      </c>
      <c r="K16" s="55">
        <f>VLOOKUP($G$1,'TO1'!$A$7:$AU$819,30,0)</f>
        <v>0</v>
      </c>
      <c r="L16" s="10"/>
      <c r="M16" s="53" t="s">
        <v>75</v>
      </c>
      <c r="N16" s="11"/>
      <c r="O16" s="11"/>
      <c r="P16" s="23">
        <f>VLOOKUP($M$1,'TO1'!$A$7:$AU$819,29,0)</f>
        <v>14</v>
      </c>
      <c r="Q16" s="24">
        <f>VLOOKUP($M$1,'TO1'!$A$7:$AU$819,30,0)</f>
        <v>0</v>
      </c>
    </row>
    <row r="17" spans="1:17" ht="7.5" customHeight="1" x14ac:dyDescent="0.25">
      <c r="A17" s="53"/>
      <c r="B17" s="44"/>
      <c r="C17" s="44"/>
      <c r="D17" s="54"/>
      <c r="E17" s="56"/>
      <c r="F17" s="10"/>
      <c r="G17" s="53"/>
      <c r="H17" s="44"/>
      <c r="I17" s="44"/>
      <c r="J17" s="54"/>
      <c r="K17" s="56"/>
      <c r="L17" s="10"/>
      <c r="M17" s="53"/>
      <c r="N17" s="11"/>
      <c r="O17" s="11"/>
      <c r="P17" s="23"/>
      <c r="Q17" s="25"/>
    </row>
    <row r="18" spans="1:17" ht="13.5" x14ac:dyDescent="0.25">
      <c r="A18" s="53" t="s">
        <v>76</v>
      </c>
      <c r="B18" s="44"/>
      <c r="C18" s="44"/>
      <c r="D18" s="54"/>
      <c r="E18" s="55">
        <f>VLOOKUP($A$1,'TO1'!$A$7:$AU$819,31,0)</f>
        <v>276923</v>
      </c>
      <c r="F18" s="10"/>
      <c r="G18" s="53" t="s">
        <v>76</v>
      </c>
      <c r="H18" s="44"/>
      <c r="I18" s="44"/>
      <c r="J18" s="54"/>
      <c r="K18" s="55">
        <f>VLOOKUP($G$1,'TO1'!$A$7:$AU$819,31,0)</f>
        <v>0</v>
      </c>
      <c r="L18" s="10"/>
      <c r="M18" s="53" t="s">
        <v>76</v>
      </c>
      <c r="N18" s="11"/>
      <c r="O18" s="11"/>
      <c r="P18" s="23"/>
      <c r="Q18" s="24">
        <f>VLOOKUP($M$1,'TO1'!$A$7:$AU$819,31,0)</f>
        <v>276923</v>
      </c>
    </row>
    <row r="19" spans="1:17" ht="13.5" x14ac:dyDescent="0.25">
      <c r="A19" s="53" t="s">
        <v>77</v>
      </c>
      <c r="B19" s="44"/>
      <c r="C19" s="44"/>
      <c r="D19" s="54"/>
      <c r="E19" s="55">
        <f>VLOOKUP($A$1,'TO1'!$A$7:$AU$819,32,0)</f>
        <v>192308</v>
      </c>
      <c r="F19" s="10"/>
      <c r="G19" s="53" t="s">
        <v>77</v>
      </c>
      <c r="H19" s="44"/>
      <c r="I19" s="44"/>
      <c r="J19" s="54"/>
      <c r="K19" s="55">
        <f>VLOOKUP($G$1,'TO1'!$A$7:$AU$819,32,0)</f>
        <v>0</v>
      </c>
      <c r="L19" s="10"/>
      <c r="M19" s="53" t="s">
        <v>77</v>
      </c>
      <c r="N19" s="11"/>
      <c r="O19" s="11"/>
      <c r="P19" s="23"/>
      <c r="Q19" s="24">
        <f>VLOOKUP($M$1,'TO1'!$A$7:$AU$819,32,0)</f>
        <v>0</v>
      </c>
    </row>
    <row r="20" spans="1:17" ht="13.5" x14ac:dyDescent="0.25">
      <c r="A20" s="53" t="s">
        <v>78</v>
      </c>
      <c r="B20" s="53"/>
      <c r="C20" s="44"/>
      <c r="D20" s="54"/>
      <c r="E20" s="55">
        <f>VLOOKUP($A$1,'TO1'!$A$7:$AU$819,33,0)</f>
        <v>0</v>
      </c>
      <c r="F20" s="10"/>
      <c r="G20" s="53" t="s">
        <v>78</v>
      </c>
      <c r="H20" s="53"/>
      <c r="I20" s="44"/>
      <c r="J20" s="54"/>
      <c r="K20" s="55">
        <f>VLOOKUP($G$1,'TO1'!$A$7:$AU$819,33,0)</f>
        <v>0</v>
      </c>
      <c r="L20" s="10"/>
      <c r="M20" s="53" t="s">
        <v>78</v>
      </c>
      <c r="N20" s="22"/>
      <c r="O20" s="11"/>
      <c r="P20" s="23"/>
      <c r="Q20" s="24">
        <f>VLOOKUP($M$1,'TO1'!$A$7:$AU$819,33,0)</f>
        <v>0</v>
      </c>
    </row>
    <row r="21" spans="1:17" ht="13.5" x14ac:dyDescent="0.25">
      <c r="A21" s="53" t="s">
        <v>62</v>
      </c>
      <c r="B21" s="44"/>
      <c r="C21" s="44"/>
      <c r="D21" s="54"/>
      <c r="E21" s="55">
        <f>VLOOKUP($A$1,'TO1'!$A$7:$AU$819,28,0)+VLOOKUP($A$1,'TO1'!$A$7:$AU$819,34,0)</f>
        <v>31760</v>
      </c>
      <c r="F21" s="10"/>
      <c r="G21" s="53" t="s">
        <v>62</v>
      </c>
      <c r="H21" s="44"/>
      <c r="I21" s="44"/>
      <c r="J21" s="54"/>
      <c r="K21" s="55">
        <f>VLOOKUP($G$1,'TO1'!$A$7:$AU$819,34,0)+VLOOKUP($G$1,'TO1'!$A$7:$AU$819,28,0)</f>
        <v>0</v>
      </c>
      <c r="L21" s="10"/>
      <c r="M21" s="22" t="s">
        <v>62</v>
      </c>
      <c r="N21" s="11"/>
      <c r="O21" s="11"/>
      <c r="P21" s="23"/>
      <c r="Q21" s="24">
        <f>VLOOKUP($M$1,'TO1'!$A$7:$AU$819,34,0)+VLOOKUP($M$1,'TO1'!$A$7:$AU$819,28,0)</f>
        <v>40916</v>
      </c>
    </row>
    <row r="22" spans="1:17" ht="13.5" x14ac:dyDescent="0.25">
      <c r="A22" s="53" t="s">
        <v>63</v>
      </c>
      <c r="B22" s="44"/>
      <c r="C22" s="44"/>
      <c r="D22" s="54"/>
      <c r="E22" s="55">
        <f>VLOOKUP($A$1,'TO1'!$A$7:$AU$819,35,0)</f>
        <v>0</v>
      </c>
      <c r="F22" s="10"/>
      <c r="G22" s="53" t="s">
        <v>63</v>
      </c>
      <c r="H22" s="44"/>
      <c r="I22" s="44"/>
      <c r="J22" s="54"/>
      <c r="K22" s="55">
        <f>VLOOKUP($G$1,'TO1'!$A$7:$AU$819,35,0)</f>
        <v>1361623.9423076925</v>
      </c>
      <c r="L22" s="10"/>
      <c r="M22" s="22" t="s">
        <v>63</v>
      </c>
      <c r="N22" s="11"/>
      <c r="O22" s="11"/>
      <c r="P22" s="23"/>
      <c r="Q22" s="24">
        <f>VLOOKUP($M$1,'TO1'!$A$7:$AU$819,35,0)</f>
        <v>1214651.4150423696</v>
      </c>
    </row>
    <row r="23" spans="1:17" ht="13.5" x14ac:dyDescent="0.25">
      <c r="A23" s="53" t="s">
        <v>64</v>
      </c>
      <c r="B23" s="44"/>
      <c r="C23" s="44"/>
      <c r="D23" s="54"/>
      <c r="E23" s="55">
        <f>VLOOKUP($A$1,'TO1'!$A$7:$AU$819,36,0)</f>
        <v>0</v>
      </c>
      <c r="F23" s="10"/>
      <c r="G23" s="53" t="s">
        <v>64</v>
      </c>
      <c r="H23" s="44"/>
      <c r="I23" s="44"/>
      <c r="J23" s="54"/>
      <c r="K23" s="55">
        <f>VLOOKUP($G$1,'TO1'!$A$7:$AU$819,36,0)</f>
        <v>0</v>
      </c>
      <c r="L23" s="10"/>
      <c r="M23" s="22" t="s">
        <v>64</v>
      </c>
      <c r="N23" s="11"/>
      <c r="O23" s="11"/>
      <c r="P23" s="23"/>
      <c r="Q23" s="24">
        <f>VLOOKUP($M$1,'TO1'!$A$7:$AU$819,36,0)</f>
        <v>0</v>
      </c>
    </row>
    <row r="24" spans="1:17" ht="13.5" hidden="1" x14ac:dyDescent="0.25">
      <c r="A24" s="53" t="s">
        <v>65</v>
      </c>
      <c r="B24" s="44"/>
      <c r="C24" s="44"/>
      <c r="D24" s="54"/>
      <c r="E24" s="56">
        <v>0</v>
      </c>
      <c r="F24" s="10"/>
      <c r="G24" s="53" t="s">
        <v>65</v>
      </c>
      <c r="H24" s="44"/>
      <c r="I24" s="44"/>
      <c r="J24" s="54"/>
      <c r="K24" s="56">
        <v>0</v>
      </c>
      <c r="L24" s="10"/>
      <c r="M24" s="22" t="s">
        <v>65</v>
      </c>
      <c r="N24" s="11"/>
      <c r="O24" s="11"/>
      <c r="P24" s="23"/>
      <c r="Q24" s="25">
        <v>0</v>
      </c>
    </row>
    <row r="25" spans="1:17" ht="13.5" x14ac:dyDescent="0.25">
      <c r="A25" s="53" t="s">
        <v>80</v>
      </c>
      <c r="B25" s="44"/>
      <c r="C25" s="44"/>
      <c r="D25" s="54"/>
      <c r="E25" s="55">
        <f>VLOOKUP($A$1,'TO1'!$A$7:$AU$819,47,0)</f>
        <v>0</v>
      </c>
      <c r="F25" s="10"/>
      <c r="G25" s="53" t="s">
        <v>80</v>
      </c>
      <c r="H25" s="44"/>
      <c r="I25" s="44"/>
      <c r="J25" s="54"/>
      <c r="K25" s="55">
        <f>VLOOKUP($G$1,'TO1'!$A$7:$AU$819,47,0)</f>
        <v>0</v>
      </c>
      <c r="L25" s="10"/>
      <c r="M25" s="53" t="s">
        <v>80</v>
      </c>
      <c r="N25" s="11"/>
      <c r="O25" s="11"/>
      <c r="P25" s="23"/>
      <c r="Q25" s="55">
        <f>VLOOKUP($M$1,'TO1'!$A$7:$AU$819,46,0)</f>
        <v>0</v>
      </c>
    </row>
    <row r="26" spans="1:17" ht="13.5" x14ac:dyDescent="0.25">
      <c r="A26" s="57" t="s">
        <v>66</v>
      </c>
      <c r="B26" s="58"/>
      <c r="C26" s="38"/>
      <c r="D26" s="59"/>
      <c r="E26" s="60">
        <f>VLOOKUP($A$1,'TO1'!$A$7:$AU$819,37,0)</f>
        <v>6883897</v>
      </c>
      <c r="F26" s="10"/>
      <c r="G26" s="57" t="s">
        <v>66</v>
      </c>
      <c r="H26" s="58"/>
      <c r="I26" s="38"/>
      <c r="J26" s="59"/>
      <c r="K26" s="60">
        <f>VLOOKUP($G$1,'TO1'!$A$7:$AU$819,37,0)</f>
        <v>5198132</v>
      </c>
      <c r="L26" s="10"/>
      <c r="M26" s="26" t="s">
        <v>66</v>
      </c>
      <c r="N26" s="27"/>
      <c r="O26" s="9"/>
      <c r="P26" s="28"/>
      <c r="Q26" s="29">
        <f>VLOOKUP($M$1,'TO1'!$A$7:$AU$819,37,0)</f>
        <v>5564799</v>
      </c>
    </row>
    <row r="27" spans="1:17" ht="9.75" customHeight="1" x14ac:dyDescent="0.25">
      <c r="B27" s="61"/>
      <c r="C27" s="36"/>
      <c r="D27" s="36"/>
      <c r="E27" s="62"/>
      <c r="F27" s="10"/>
      <c r="G27" s="44"/>
      <c r="H27" s="61"/>
      <c r="I27" s="36"/>
      <c r="J27" s="36"/>
      <c r="K27" s="62"/>
      <c r="L27" s="10"/>
      <c r="M27" s="11"/>
      <c r="N27" s="30"/>
      <c r="O27" s="14"/>
      <c r="P27" s="14"/>
      <c r="Q27" s="31"/>
    </row>
    <row r="28" spans="1:17" ht="13.5" x14ac:dyDescent="0.25">
      <c r="A28" s="38" t="s">
        <v>67</v>
      </c>
      <c r="B28" s="61"/>
      <c r="C28" s="36"/>
      <c r="D28" s="36"/>
      <c r="E28" s="55"/>
      <c r="F28" s="10"/>
      <c r="G28" s="38" t="s">
        <v>67</v>
      </c>
      <c r="H28" s="61"/>
      <c r="I28" s="36"/>
      <c r="J28" s="36"/>
      <c r="K28" s="55"/>
      <c r="L28" s="10"/>
      <c r="M28" s="9" t="s">
        <v>67</v>
      </c>
      <c r="N28" s="30"/>
      <c r="O28" s="14"/>
      <c r="P28" s="14"/>
      <c r="Q28" s="24"/>
    </row>
    <row r="29" spans="1:17" ht="13.5" x14ac:dyDescent="0.25">
      <c r="A29" s="53" t="s">
        <v>68</v>
      </c>
      <c r="B29" s="36"/>
      <c r="C29" s="36"/>
      <c r="D29" s="36"/>
      <c r="E29" s="56">
        <f>VLOOKUP($A$1,'TO1'!$A$7:$AU$819,38,0)</f>
        <v>462433</v>
      </c>
      <c r="F29" s="10"/>
      <c r="G29" s="53" t="s">
        <v>68</v>
      </c>
      <c r="H29" s="36"/>
      <c r="I29" s="36"/>
      <c r="J29" s="36"/>
      <c r="K29" s="56">
        <f>VLOOKUP($G$1,'TO1'!$A$7:$AU$819,38,0)</f>
        <v>462433</v>
      </c>
      <c r="L29" s="10"/>
      <c r="M29" s="22" t="s">
        <v>68</v>
      </c>
      <c r="N29" s="14"/>
      <c r="O29" s="14"/>
      <c r="P29" s="14"/>
      <c r="Q29" s="25">
        <f>VLOOKUP($M$1,'TO1'!$A$7:$AU$819,38,0)</f>
        <v>595734</v>
      </c>
    </row>
    <row r="30" spans="1:17" ht="13.5" hidden="1" x14ac:dyDescent="0.25">
      <c r="A30" s="53" t="s">
        <v>69</v>
      </c>
      <c r="B30" s="36"/>
      <c r="C30" s="63"/>
      <c r="D30" s="63"/>
      <c r="E30" s="56">
        <f>VLOOKUP($A$1,'TO1'!$A$7:$AU$819,41,0)</f>
        <v>0</v>
      </c>
      <c r="F30" s="10"/>
      <c r="G30" s="53" t="s">
        <v>69</v>
      </c>
      <c r="H30" s="36"/>
      <c r="I30" s="63"/>
      <c r="J30" s="63"/>
      <c r="K30" s="56">
        <f>VLOOKUP($G$1,'TO1'!$A$7:$AU$819,41,0)</f>
        <v>0</v>
      </c>
      <c r="L30" s="10"/>
      <c r="M30" s="22" t="s">
        <v>69</v>
      </c>
      <c r="N30" s="14"/>
      <c r="O30" s="32"/>
      <c r="P30" s="32"/>
      <c r="Q30" s="25">
        <f>VLOOKUP($M$1,'TO1'!$A$7:$AU$819,41,0)</f>
        <v>0</v>
      </c>
    </row>
    <row r="31" spans="1:17" ht="13.5" hidden="1" x14ac:dyDescent="0.25">
      <c r="A31" s="53" t="s">
        <v>70</v>
      </c>
      <c r="B31" s="36"/>
      <c r="C31" s="63"/>
      <c r="D31" s="63"/>
      <c r="E31" s="56">
        <f>VLOOKUP($A$1,'TO1'!$A$7:$AU$819,39,0)</f>
        <v>0</v>
      </c>
      <c r="F31" s="10"/>
      <c r="G31" s="53" t="s">
        <v>70</v>
      </c>
      <c r="H31" s="36"/>
      <c r="I31" s="63"/>
      <c r="J31" s="63"/>
      <c r="K31" s="56">
        <f>VLOOKUP($G$1,'TO1'!$A$7:$AU$819,39,0)</f>
        <v>0</v>
      </c>
      <c r="L31" s="10"/>
      <c r="M31" s="22" t="s">
        <v>70</v>
      </c>
      <c r="N31" s="14"/>
      <c r="O31" s="32"/>
      <c r="P31" s="32"/>
      <c r="Q31" s="25">
        <f>VLOOKUP($M$1,'TO1'!$A$7:$AU$819,39,0)</f>
        <v>0</v>
      </c>
    </row>
    <row r="32" spans="1:17" ht="13.5" x14ac:dyDescent="0.25">
      <c r="A32" s="53" t="s">
        <v>71</v>
      </c>
      <c r="B32" s="36"/>
      <c r="C32" s="63"/>
      <c r="D32" s="63"/>
      <c r="E32" s="56">
        <f>VLOOKUP($A$1,'TO1'!$A$7:$AU$819,42,0)</f>
        <v>0</v>
      </c>
      <c r="F32" s="10"/>
      <c r="G32" s="53" t="s">
        <v>71</v>
      </c>
      <c r="H32" s="36"/>
      <c r="I32" s="63"/>
      <c r="J32" s="63"/>
      <c r="K32" s="56">
        <f>VLOOKUP($G$1,'TO1'!$A$7:$AU$819,42,0)</f>
        <v>0</v>
      </c>
      <c r="L32" s="10"/>
      <c r="M32" s="22" t="s">
        <v>71</v>
      </c>
      <c r="N32" s="14"/>
      <c r="O32" s="32"/>
      <c r="P32" s="32"/>
      <c r="Q32" s="25">
        <f>VLOOKUP($M$1,'TO1'!$A$7:$AU$819,42,0)</f>
        <v>0</v>
      </c>
    </row>
    <row r="33" spans="1:17" ht="13.5" x14ac:dyDescent="0.25">
      <c r="A33" s="53" t="s">
        <v>72</v>
      </c>
      <c r="B33" s="36"/>
      <c r="C33" s="63"/>
      <c r="D33" s="63"/>
      <c r="E33" s="56">
        <f>VLOOKUP($A$1,'TO1'!$A$7:$AU$819,40,0)</f>
        <v>44041</v>
      </c>
      <c r="F33" s="10"/>
      <c r="G33" s="53" t="s">
        <v>72</v>
      </c>
      <c r="H33" s="36"/>
      <c r="I33" s="63"/>
      <c r="J33" s="63"/>
      <c r="K33" s="56">
        <f>VLOOKUP($G$1,'TO1'!$A$7:$AU$819,40,0)</f>
        <v>44041</v>
      </c>
      <c r="L33" s="10"/>
      <c r="M33" s="22" t="s">
        <v>72</v>
      </c>
      <c r="N33" s="14"/>
      <c r="O33" s="32"/>
      <c r="P33" s="32"/>
      <c r="Q33" s="25">
        <f>VLOOKUP($M$1,'TO1'!$A$7:$AU$819,40,0)</f>
        <v>56737</v>
      </c>
    </row>
    <row r="34" spans="1:17" ht="13.5" x14ac:dyDescent="0.25">
      <c r="A34" s="57" t="s">
        <v>73</v>
      </c>
      <c r="B34" s="39"/>
      <c r="C34" s="64"/>
      <c r="D34" s="64"/>
      <c r="E34" s="60">
        <f>VLOOKUP($A$1,'TO1'!$A$7:$AU$819,43,0)</f>
        <v>506474</v>
      </c>
      <c r="F34" s="10"/>
      <c r="G34" s="57" t="s">
        <v>73</v>
      </c>
      <c r="H34" s="39"/>
      <c r="I34" s="64"/>
      <c r="J34" s="64"/>
      <c r="K34" s="60">
        <f>VLOOKUP($G$1,'TO1'!$A$7:$AU$819,43,0)</f>
        <v>506474</v>
      </c>
      <c r="L34" s="10"/>
      <c r="M34" s="26" t="s">
        <v>73</v>
      </c>
      <c r="N34" s="33"/>
      <c r="O34" s="34"/>
      <c r="P34" s="34"/>
      <c r="Q34" s="29">
        <f>VLOOKUP($M$1,'TO1'!$A$7:$AU$819,43,0)</f>
        <v>652471</v>
      </c>
    </row>
    <row r="35" spans="1:17" ht="3" customHeight="1" x14ac:dyDescent="0.25">
      <c r="A35" s="35" t="s">
        <v>74</v>
      </c>
      <c r="B35" s="36"/>
      <c r="C35" s="36"/>
      <c r="D35" s="36"/>
      <c r="E35" s="65" t="str">
        <f>IF(ROUND(SUM(E29:E32),0)=E34,"","Sai")</f>
        <v>Sai</v>
      </c>
      <c r="F35" s="10"/>
      <c r="G35" s="35" t="s">
        <v>74</v>
      </c>
      <c r="H35" s="36"/>
      <c r="I35" s="36"/>
      <c r="J35" s="36"/>
      <c r="K35" s="65" t="str">
        <f>IF(ROUND(SUM(K29:K32),0)=K34,"","Sai")</f>
        <v>Sai</v>
      </c>
      <c r="L35" s="10"/>
      <c r="M35" s="35" t="s">
        <v>74</v>
      </c>
      <c r="N35" s="36"/>
      <c r="O35" s="36"/>
      <c r="P35" s="36"/>
      <c r="Q35" s="37" t="str">
        <f>IF(ROUND(SUM(Q29:Q32),0)=Q34,"","Sai")</f>
        <v>Sai</v>
      </c>
    </row>
    <row r="36" spans="1:17" ht="13.5" x14ac:dyDescent="0.25">
      <c r="A36" s="38" t="str">
        <f>"Thöïc laõnh (Net payment) - "&amp;IF(VLOOKUP($A$1,'[1]Bang luong MT'!$A$13:$AU$362,'[1]Bang luong MT'!$AT$12,0)&gt;0,"ATM","Tieàn maët (Cash)")</f>
        <v>Thöïc laõnh (Net payment) - Tieàn maët (Cash)</v>
      </c>
      <c r="B36" s="39"/>
      <c r="C36" s="39"/>
      <c r="D36" s="39"/>
      <c r="E36" s="48">
        <f>VLOOKUP($A$1,'TO1'!$A$7:$AU$819,44,0)+VLOOKUP($A$1,'TO1'!$A$7:$AU$819,45,0)</f>
        <v>6377423</v>
      </c>
      <c r="F36" s="10"/>
      <c r="G36" s="38" t="str">
        <f>"Thöïc laõnh (Net payment) - "&amp;IF(VLOOKUP($A$1,'[1]Bang luong MT'!$A$13:$AU$362,'[1]Bang luong MT'!$AT$12,0)&gt;0,"ATM","Tieàn maët (Cash)")</f>
        <v>Thöïc laõnh (Net payment) - Tieàn maët (Cash)</v>
      </c>
      <c r="H36" s="39"/>
      <c r="I36" s="39"/>
      <c r="J36" s="39"/>
      <c r="K36" s="48">
        <f>VLOOKUP($G$1,'TO1'!$A$7:$AU$819,44,0)+VLOOKUP($G$1,'TO1'!$A$7:$AU$819,45,0)</f>
        <v>4691658</v>
      </c>
      <c r="L36" s="10"/>
      <c r="M36" s="38" t="str">
        <f>"Thöïc laõnh (Net payment) - "&amp;IF(VLOOKUP($A$1,'[1]Bang luong MT'!$A$13:$AU$362,'[1]Bang luong MT'!$AT$12,0)&gt;0,"ATM","Tieàn maët (Cash)")</f>
        <v>Thöïc laõnh (Net payment) - Tieàn maët (Cash)</v>
      </c>
      <c r="N36" s="39"/>
      <c r="O36" s="39"/>
      <c r="P36" s="39"/>
      <c r="Q36" s="41">
        <f>VLOOKUP($M$1,'TO1'!$A$7:$AU$819,44,0)+VLOOKUP($M$1,'TO1'!$A$7:$AU$819,45,0)</f>
        <v>4912328</v>
      </c>
    </row>
    <row r="37" spans="1:17" ht="6.75" customHeight="1" x14ac:dyDescent="0.2">
      <c r="A37" s="42"/>
      <c r="B37" s="42"/>
      <c r="C37" s="42"/>
      <c r="D37" s="42"/>
      <c r="E37" s="66"/>
      <c r="F37" s="42"/>
      <c r="G37" s="42"/>
      <c r="H37" s="42"/>
      <c r="I37" s="42"/>
      <c r="J37" s="42"/>
      <c r="K37" s="66"/>
      <c r="L37" s="42"/>
      <c r="M37" s="42"/>
      <c r="N37" s="42"/>
      <c r="O37" s="42"/>
      <c r="P37" s="42"/>
      <c r="Q37" s="42"/>
    </row>
    <row r="38" spans="1:17" ht="9" customHeight="1" x14ac:dyDescent="0.25">
      <c r="A38" s="8">
        <f>M1+1</f>
        <v>4</v>
      </c>
      <c r="B38" s="38"/>
      <c r="C38" s="38"/>
      <c r="D38" s="38"/>
      <c r="E38" s="43"/>
      <c r="F38" s="10"/>
      <c r="G38" s="8">
        <f>A38+1</f>
        <v>5</v>
      </c>
      <c r="H38" s="38"/>
      <c r="I38" s="38"/>
      <c r="J38" s="38"/>
      <c r="K38" s="43"/>
      <c r="L38" s="10"/>
      <c r="M38" s="8">
        <f>G38+1</f>
        <v>6</v>
      </c>
      <c r="N38" s="9"/>
      <c r="O38" s="9"/>
      <c r="P38" s="9"/>
      <c r="Q38" s="9"/>
    </row>
    <row r="39" spans="1:17" ht="13.5" x14ac:dyDescent="0.2">
      <c r="A39" s="70" t="str">
        <f ca="1">+A2</f>
        <v>PHIEÁU THANH TOAÙN LÖÔNG THAÙNG 11-2021</v>
      </c>
      <c r="B39" s="70"/>
      <c r="C39" s="70"/>
      <c r="D39" s="70"/>
      <c r="E39" s="71"/>
      <c r="F39" s="10"/>
      <c r="G39" s="70" t="str">
        <f ca="1">+A2</f>
        <v>PHIEÁU THANH TOAÙN LÖÔNG THAÙNG 11-2021</v>
      </c>
      <c r="H39" s="70"/>
      <c r="I39" s="70"/>
      <c r="J39" s="70"/>
      <c r="K39" s="71"/>
      <c r="L39" s="10"/>
      <c r="M39" s="69" t="str">
        <f ca="1">+A2</f>
        <v>PHIEÁU THANH TOAÙN LÖÔNG THAÙNG 11-2021</v>
      </c>
      <c r="N39" s="69"/>
      <c r="O39" s="69"/>
      <c r="P39" s="69"/>
      <c r="Q39" s="69"/>
    </row>
    <row r="40" spans="1:17" ht="13.5" x14ac:dyDescent="0.2">
      <c r="A40" s="70" t="str">
        <f ca="1">"(PAYSLIP FOR THE MONTH OF "&amp;TRIM(RIGHT(A39,7))&amp;")"</f>
        <v>(PAYSLIP FOR THE MONTH OF 11-2021)</v>
      </c>
      <c r="B40" s="70"/>
      <c r="C40" s="70"/>
      <c r="D40" s="70"/>
      <c r="E40" s="71"/>
      <c r="F40" s="10"/>
      <c r="G40" s="70" t="str">
        <f ca="1">"(PAYSLIP FOR THE MONTH OF "&amp;TRIM(RIGHT(G39,7))&amp;")"</f>
        <v>(PAYSLIP FOR THE MONTH OF 11-2021)</v>
      </c>
      <c r="H40" s="70"/>
      <c r="I40" s="70"/>
      <c r="J40" s="70"/>
      <c r="K40" s="71"/>
      <c r="L40" s="10"/>
      <c r="M40" s="69" t="str">
        <f ca="1">"(PAYSLIP FOR THE MONTH OF "&amp;TRIM(RIGHT(M39,7))&amp;")"</f>
        <v>(PAYSLIP FOR THE MONTH OF 11-2021)</v>
      </c>
      <c r="N40" s="69"/>
      <c r="O40" s="69"/>
      <c r="P40" s="69"/>
      <c r="Q40" s="69"/>
    </row>
    <row r="41" spans="1:17" ht="13.5" x14ac:dyDescent="0.25">
      <c r="A41" s="44" t="s">
        <v>47</v>
      </c>
      <c r="B41" s="45" t="str">
        <f>VLOOKUP($A$38,'TO1'!$A$7:$AU$819,2,0)</f>
        <v>S1-0086</v>
      </c>
      <c r="C41" s="44" t="s">
        <v>48</v>
      </c>
      <c r="D41" s="44"/>
      <c r="E41" s="46" t="str">
        <f>VLOOKUP($A$38,'TO1'!$A$7:$AU$819,4,0)</f>
        <v>C. 01</v>
      </c>
      <c r="F41" s="10"/>
      <c r="G41" s="44" t="s">
        <v>47</v>
      </c>
      <c r="H41" s="45" t="str">
        <f>VLOOKUP($G$38,'TO1'!$A$7:$AU$819,2,0)</f>
        <v>S1-0109</v>
      </c>
      <c r="I41" s="44" t="s">
        <v>48</v>
      </c>
      <c r="J41" s="44"/>
      <c r="K41" s="46" t="str">
        <f>VLOOKUP($G$38,'TO1'!$A$7:$AU$819,4,0)</f>
        <v>C. 01</v>
      </c>
      <c r="L41" s="10"/>
      <c r="M41" s="11" t="s">
        <v>47</v>
      </c>
      <c r="N41" s="12" t="str">
        <f>VLOOKUP($M$38,'TO1'!$A$7:$AU$819,2,0)</f>
        <v>S1-0118</v>
      </c>
      <c r="O41" s="11" t="s">
        <v>48</v>
      </c>
      <c r="P41" s="11"/>
      <c r="Q41" s="40" t="str">
        <f>VLOOKUP($M$38,'TO1'!$A$7:$AU$819,4,0)</f>
        <v>C. 01</v>
      </c>
    </row>
    <row r="42" spans="1:17" ht="13.5" x14ac:dyDescent="0.25">
      <c r="A42" s="44" t="s">
        <v>49</v>
      </c>
      <c r="B42" s="47" t="str">
        <f>VLOOKUP($A$38,'TO1'!$A$7:$AU$819,3,0)</f>
        <v>DÖÔNG THÒ MYÕ HAÏNH</v>
      </c>
      <c r="C42" s="36" t="s">
        <v>50</v>
      </c>
      <c r="D42" s="36"/>
      <c r="E42" s="48">
        <f>VLOOKUP($A$38,'TO1'!$A$7:$AU$819,7,0)</f>
        <v>4404120</v>
      </c>
      <c r="F42" s="10"/>
      <c r="G42" s="44" t="s">
        <v>49</v>
      </c>
      <c r="H42" s="47" t="str">
        <f>VLOOKUP($G$38,'TO1'!$A$7:$AU$819,3,0)</f>
        <v>PHUØNG THÒ NGOÏC HIEÀN</v>
      </c>
      <c r="I42" s="36" t="s">
        <v>50</v>
      </c>
      <c r="J42" s="36"/>
      <c r="K42" s="48">
        <f>VLOOKUP($G$38,'TO1'!$A$7:$AU$819,7,0)</f>
        <v>4404120</v>
      </c>
      <c r="L42" s="10"/>
      <c r="M42" s="11" t="s">
        <v>49</v>
      </c>
      <c r="N42" s="7" t="str">
        <f>VLOOKUP($M$38,'TO1'!$A$7:$AU$819,3,0)</f>
        <v>LEÂ THÒ CAÅM LINH</v>
      </c>
      <c r="O42" s="14" t="s">
        <v>50</v>
      </c>
      <c r="P42" s="14"/>
      <c r="Q42" s="15">
        <f>VLOOKUP($M$38,'TO1'!$A$7:$AU$819,7,0)</f>
        <v>4404120</v>
      </c>
    </row>
    <row r="43" spans="1:17" ht="9.75" customHeight="1" thickBot="1" x14ac:dyDescent="0.3">
      <c r="A43" s="16"/>
      <c r="B43" s="17"/>
      <c r="C43" s="16"/>
      <c r="D43" s="16"/>
      <c r="E43" s="49"/>
      <c r="F43" s="10"/>
      <c r="G43" s="16"/>
      <c r="H43" s="17"/>
      <c r="I43" s="16"/>
      <c r="J43" s="16"/>
      <c r="K43" s="49"/>
      <c r="L43" s="10"/>
      <c r="M43" s="16"/>
      <c r="N43" s="17"/>
      <c r="O43" s="16"/>
      <c r="P43" s="16"/>
      <c r="Q43" s="18"/>
    </row>
    <row r="44" spans="1:17" ht="14.25" thickTop="1" x14ac:dyDescent="0.25">
      <c r="A44" s="38" t="s">
        <v>51</v>
      </c>
      <c r="B44" s="50"/>
      <c r="C44" s="36"/>
      <c r="D44" s="51" t="s">
        <v>52</v>
      </c>
      <c r="E44" s="52" t="s">
        <v>53</v>
      </c>
      <c r="F44" s="10"/>
      <c r="G44" s="38" t="s">
        <v>51</v>
      </c>
      <c r="H44" s="50"/>
      <c r="I44" s="36"/>
      <c r="J44" s="51" t="s">
        <v>52</v>
      </c>
      <c r="K44" s="52" t="s">
        <v>53</v>
      </c>
      <c r="L44" s="10"/>
      <c r="M44" s="9" t="s">
        <v>51</v>
      </c>
      <c r="N44" s="19"/>
      <c r="O44" s="14"/>
      <c r="P44" s="20" t="s">
        <v>52</v>
      </c>
      <c r="Q44" s="21" t="s">
        <v>53</v>
      </c>
    </row>
    <row r="45" spans="1:17" ht="13.5" x14ac:dyDescent="0.25">
      <c r="A45" s="53" t="s">
        <v>54</v>
      </c>
      <c r="B45" s="44"/>
      <c r="C45" s="44"/>
      <c r="D45" s="54">
        <f>VLOOKUP($A$38,'TO1'!$A$7:$AU$819,8,0)</f>
        <v>24</v>
      </c>
      <c r="E45" s="55">
        <f>VLOOKUP($A$38,'TO1'!$A$7:$AU$819,10,0)</f>
        <v>3016335</v>
      </c>
      <c r="F45" s="10"/>
      <c r="G45" s="53" t="s">
        <v>54</v>
      </c>
      <c r="H45" s="44"/>
      <c r="I45" s="44"/>
      <c r="J45" s="54">
        <f>VLOOKUP($G$38,'TO1'!$A$7:$AU$819,8,0)</f>
        <v>24</v>
      </c>
      <c r="K45" s="55">
        <f>VLOOKUP($G$38,'TO1'!$A$7:$AU$819,10,0)</f>
        <v>3805248</v>
      </c>
      <c r="L45" s="10"/>
      <c r="M45" s="22" t="s">
        <v>54</v>
      </c>
      <c r="N45" s="11"/>
      <c r="O45" s="11"/>
      <c r="P45" s="23">
        <f>VLOOKUP($M$38,'TO1'!$A$7:$AU$819,8,0)</f>
        <v>24</v>
      </c>
      <c r="Q45" s="24">
        <f>VLOOKUP($M$38,'TO1'!$A$7:$AU$819,10,0)</f>
        <v>3337889</v>
      </c>
    </row>
    <row r="46" spans="1:17" ht="13.5" x14ac:dyDescent="0.25">
      <c r="A46" s="53" t="s">
        <v>55</v>
      </c>
      <c r="B46" s="44"/>
      <c r="C46" s="44"/>
      <c r="D46" s="54">
        <f>VLOOKUP($A$38,'TO1'!$A$7:$AU$819,13,0)</f>
        <v>0</v>
      </c>
      <c r="E46" s="55">
        <f>VLOOKUP($A$38,'TO1'!$A$7:$AU$819,14,0)</f>
        <v>0</v>
      </c>
      <c r="F46" s="10"/>
      <c r="G46" s="53" t="s">
        <v>55</v>
      </c>
      <c r="H46" s="44"/>
      <c r="I46" s="44"/>
      <c r="J46" s="54">
        <f>VLOOKUP($G$38,'TO1'!$A$7:$AU$819,13,0)</f>
        <v>0</v>
      </c>
      <c r="K46" s="55">
        <f>VLOOKUP($G$38,'TO1'!$A$7:$AU$819,14,0)</f>
        <v>0</v>
      </c>
      <c r="L46" s="10"/>
      <c r="M46" s="22" t="s">
        <v>55</v>
      </c>
      <c r="N46" s="11"/>
      <c r="O46" s="11"/>
      <c r="P46" s="23">
        <f>VLOOKUP($M$38,'TO1'!$A$7:$AU$819,13,0)</f>
        <v>0</v>
      </c>
      <c r="Q46" s="24">
        <f>VLOOKUP($M$38,'TO1'!$A$7:$AU$819,14,0)</f>
        <v>0</v>
      </c>
    </row>
    <row r="47" spans="1:17" ht="13.5" x14ac:dyDescent="0.25">
      <c r="A47" s="53" t="s">
        <v>56</v>
      </c>
      <c r="B47" s="44"/>
      <c r="C47" s="44"/>
      <c r="D47" s="54">
        <f>VLOOKUP($A$38,'TO1'!$A$7:$AU$819,15,0)+VLOOKUP($A$38,'TO1'!$A$7:$AU$819,17,0)+VLOOKUP($A$38,'TO1'!$A$7:$AU$819,19,0)+VLOOKUP($A$38,'TO1'!$A$7:$AU$819,21,0)</f>
        <v>25</v>
      </c>
      <c r="E47" s="55">
        <f>VLOOKUP($A$38,'TO1'!$A$7:$AU$819,16,0)+VLOOKUP($A$38,'TO1'!$A$7:$AU$819,18,0)+VLOOKUP($A$38,'TO1'!$A$7:$AU$819,20,0)+VLOOKUP($A$38,'TO1'!$A$7:$AU$819,22,0)</f>
        <v>173752</v>
      </c>
      <c r="F47" s="10"/>
      <c r="G47" s="53" t="s">
        <v>56</v>
      </c>
      <c r="H47" s="44"/>
      <c r="I47" s="44"/>
      <c r="J47" s="54">
        <f>VLOOKUP($G$38,'TO1'!$A$7:$AU$819,15,0)+VLOOKUP($G$38,'TO1'!$A$7:$AU$819,17,0)+VLOOKUP($G$38,'TO1'!$A$7:$AU$819,19,0)+VLOOKUP($G$38,'TO1'!$A$7:$AU$819,21,0)</f>
        <v>25</v>
      </c>
      <c r="K47" s="55">
        <f>VLOOKUP($G$38,'TO1'!$A$7:$AU$819,16,0)+VLOOKUP($G$38,'TO1'!$A$7:$AU$819,18,0)+VLOOKUP($G$38,'TO1'!$A$7:$AU$819,20,0)+VLOOKUP($G$38,'TO1'!$A$7:$AU$819,22,0)</f>
        <v>219196</v>
      </c>
      <c r="L47" s="10"/>
      <c r="M47" s="22" t="s">
        <v>56</v>
      </c>
      <c r="N47" s="11"/>
      <c r="O47" s="11"/>
      <c r="P47" s="54">
        <f>VLOOKUP($M$38,'TO1'!$A$7:$AU$819,15,0)+VLOOKUP($M$38,'TO1'!$A$7:$AU$819,17,0)+VLOOKUP($M$38,'TO1'!$A$7:$AU$819,19,0)+VLOOKUP($M$38,'TO1'!$A$7:$AU$819,21,0)</f>
        <v>25</v>
      </c>
      <c r="Q47" s="55">
        <f>VLOOKUP($M$38,'TO1'!$A$7:$AU$819,16,0)+VLOOKUP($M$38,'TO1'!$A$7:$AU$819,18,0)+VLOOKUP($M$38,'TO1'!$A$7:$AU$819,20,0)+VLOOKUP($M$38,'TO1'!$A$7:$AU$819,22,0)</f>
        <v>192275</v>
      </c>
    </row>
    <row r="48" spans="1:17" ht="13.5" hidden="1" x14ac:dyDescent="0.25">
      <c r="A48" s="53" t="s">
        <v>57</v>
      </c>
      <c r="B48" s="44"/>
      <c r="C48" s="44"/>
      <c r="D48" s="54"/>
      <c r="E48" s="56"/>
      <c r="F48" s="10"/>
      <c r="G48" s="53" t="s">
        <v>57</v>
      </c>
      <c r="H48" s="44"/>
      <c r="I48" s="44"/>
      <c r="J48" s="54"/>
      <c r="K48" s="56"/>
      <c r="L48" s="10"/>
      <c r="M48" s="22" t="s">
        <v>57</v>
      </c>
      <c r="N48" s="11"/>
      <c r="O48" s="11"/>
      <c r="P48" s="23"/>
      <c r="Q48" s="25"/>
    </row>
    <row r="49" spans="1:17" ht="13.5" hidden="1" x14ac:dyDescent="0.25">
      <c r="A49" s="53" t="s">
        <v>58</v>
      </c>
      <c r="B49" s="44"/>
      <c r="C49" s="44"/>
      <c r="D49" s="54"/>
      <c r="E49" s="56"/>
      <c r="F49" s="10"/>
      <c r="G49" s="53" t="s">
        <v>58</v>
      </c>
      <c r="H49" s="44"/>
      <c r="I49" s="44"/>
      <c r="J49" s="54"/>
      <c r="K49" s="56"/>
      <c r="L49" s="10"/>
      <c r="M49" s="22" t="s">
        <v>58</v>
      </c>
      <c r="N49" s="11"/>
      <c r="O49" s="11"/>
      <c r="P49" s="23"/>
      <c r="Q49" s="25"/>
    </row>
    <row r="50" spans="1:17" ht="13.5" hidden="1" x14ac:dyDescent="0.25">
      <c r="A50" s="53" t="s">
        <v>59</v>
      </c>
      <c r="B50" s="44"/>
      <c r="C50" s="44"/>
      <c r="D50" s="54"/>
      <c r="E50" s="56"/>
      <c r="F50" s="10"/>
      <c r="G50" s="53" t="s">
        <v>59</v>
      </c>
      <c r="H50" s="44"/>
      <c r="I50" s="44"/>
      <c r="J50" s="54"/>
      <c r="K50" s="56"/>
      <c r="L50" s="10"/>
      <c r="M50" s="22" t="s">
        <v>59</v>
      </c>
      <c r="N50" s="11"/>
      <c r="O50" s="11"/>
      <c r="P50" s="23"/>
      <c r="Q50" s="25"/>
    </row>
    <row r="51" spans="1:17" ht="13.5" x14ac:dyDescent="0.25">
      <c r="A51" s="53" t="s">
        <v>60</v>
      </c>
      <c r="B51" s="44"/>
      <c r="C51" s="44"/>
      <c r="D51" s="54"/>
      <c r="E51" s="56"/>
      <c r="F51" s="10"/>
      <c r="G51" s="53" t="s">
        <v>60</v>
      </c>
      <c r="H51" s="44"/>
      <c r="I51" s="44"/>
      <c r="J51" s="54"/>
      <c r="K51" s="56"/>
      <c r="L51" s="10"/>
      <c r="M51" s="22" t="s">
        <v>60</v>
      </c>
      <c r="N51" s="11"/>
      <c r="O51" s="11"/>
      <c r="P51" s="23"/>
      <c r="Q51" s="25"/>
    </row>
    <row r="52" spans="1:17" ht="13.5" x14ac:dyDescent="0.25">
      <c r="A52" s="53" t="s">
        <v>61</v>
      </c>
      <c r="B52" s="44"/>
      <c r="C52" s="44"/>
      <c r="D52" s="54">
        <f>VLOOKUP($A$38,'TO1'!$A$7:$AU$819,25,0)+VLOOKUP($A$38,'TO1'!$A$7:$AU$819,23,0)</f>
        <v>2</v>
      </c>
      <c r="E52" s="55">
        <f>VLOOKUP($A$38,'TO1'!$A$7:$AU$819,24,0)+VLOOKUP($A$38,'TO1'!$A$7:$AU$819,26,0)</f>
        <v>338778.46153846156</v>
      </c>
      <c r="F52" s="10"/>
      <c r="G52" s="53" t="s">
        <v>61</v>
      </c>
      <c r="H52" s="44"/>
      <c r="I52" s="44"/>
      <c r="J52" s="54">
        <f>VLOOKUP($G$38,'TO1'!$A$7:$AU$819,25,0)+VLOOKUP($G$38,'TO1'!$A$7:$AU$819,23,0)</f>
        <v>2</v>
      </c>
      <c r="K52" s="55">
        <f>VLOOKUP($G$38,'TO1'!$A$7:$AU$819,24,0)+VLOOKUP($G$38,'TO1'!$A$7:$AU$819,26,0)</f>
        <v>338778.46153846156</v>
      </c>
      <c r="L52" s="10"/>
      <c r="M52" s="22" t="s">
        <v>61</v>
      </c>
      <c r="N52" s="11"/>
      <c r="O52" s="11"/>
      <c r="P52" s="54">
        <f>VLOOKUP($M$38,'TO1'!$A$7:$AU$819,25,0)+VLOOKUP($M$38,'TO1'!$A$7:$AU$819,23,0)</f>
        <v>2</v>
      </c>
      <c r="Q52" s="55">
        <f>VLOOKUP($M$38,'TO1'!$A$7:$AU$819,24,0)+VLOOKUP($M$38,'TO1'!$A$7:$AU$819,26,0)</f>
        <v>338778.46153846156</v>
      </c>
    </row>
    <row r="53" spans="1:17" ht="13.5" x14ac:dyDescent="0.25">
      <c r="A53" s="53" t="s">
        <v>75</v>
      </c>
      <c r="B53" s="44"/>
      <c r="C53" s="44"/>
      <c r="D53" s="54">
        <f>VLOOKUP($A$38,'TO1'!$A$7:$AU$819,29,0)</f>
        <v>14</v>
      </c>
      <c r="E53" s="55">
        <f>VLOOKUP($A$38,'TO1'!$A$7:$AU$819,30,0)</f>
        <v>0</v>
      </c>
      <c r="F53" s="10"/>
      <c r="G53" s="53" t="s">
        <v>75</v>
      </c>
      <c r="H53" s="44"/>
      <c r="I53" s="44"/>
      <c r="J53" s="54">
        <f>VLOOKUP($G$38,'TO1'!$A$7:$AU$819,29,0)</f>
        <v>14</v>
      </c>
      <c r="K53" s="55">
        <f>VLOOKUP($G$38,'TO1'!$A$7:$AU$819,30,0)</f>
        <v>0</v>
      </c>
      <c r="L53" s="10"/>
      <c r="M53" s="53" t="s">
        <v>75</v>
      </c>
      <c r="N53" s="11"/>
      <c r="O53" s="11"/>
      <c r="P53" s="23">
        <f>VLOOKUP($M$38,'TO1'!$A$7:$AU$819,29,0)</f>
        <v>14</v>
      </c>
      <c r="Q53" s="24">
        <f>VLOOKUP($M$38,'TO1'!$A$7:$AU$819,30,0)</f>
        <v>0</v>
      </c>
    </row>
    <row r="54" spans="1:17" ht="10.5" customHeight="1" x14ac:dyDescent="0.25">
      <c r="A54" s="53"/>
      <c r="B54" s="44"/>
      <c r="C54" s="44"/>
      <c r="D54" s="54"/>
      <c r="E54" s="56"/>
      <c r="F54" s="10"/>
      <c r="G54" s="53"/>
      <c r="H54" s="44"/>
      <c r="I54" s="44"/>
      <c r="J54" s="54"/>
      <c r="K54" s="56"/>
      <c r="L54" s="10"/>
      <c r="M54" s="53"/>
      <c r="N54" s="11"/>
      <c r="O54" s="11"/>
      <c r="P54" s="23"/>
      <c r="Q54" s="25"/>
    </row>
    <row r="55" spans="1:17" ht="13.5" x14ac:dyDescent="0.25">
      <c r="A55" s="53" t="s">
        <v>76</v>
      </c>
      <c r="B55" s="44"/>
      <c r="C55" s="44"/>
      <c r="D55" s="54"/>
      <c r="E55" s="55">
        <f>VLOOKUP($A$38,'TO1'!$A$7:$AU$819,31,0)</f>
        <v>276923</v>
      </c>
      <c r="F55" s="10"/>
      <c r="G55" s="53" t="s">
        <v>76</v>
      </c>
      <c r="H55" s="44"/>
      <c r="I55" s="44"/>
      <c r="J55" s="54"/>
      <c r="K55" s="55">
        <f>VLOOKUP($G$38,'TO1'!$A$7:$AU$819,31,0)</f>
        <v>276923</v>
      </c>
      <c r="L55" s="10"/>
      <c r="M55" s="53" t="s">
        <v>76</v>
      </c>
      <c r="N55" s="11"/>
      <c r="O55" s="11"/>
      <c r="P55" s="23"/>
      <c r="Q55" s="24">
        <f>VLOOKUP($M$38,'TO1'!$A$7:$AU$819,31,0)</f>
        <v>276923</v>
      </c>
    </row>
    <row r="56" spans="1:17" ht="13.5" x14ac:dyDescent="0.25">
      <c r="A56" s="53" t="s">
        <v>77</v>
      </c>
      <c r="B56" s="44"/>
      <c r="C56" s="44"/>
      <c r="D56" s="54"/>
      <c r="E56" s="55">
        <f>VLOOKUP($A$38,'TO1'!$A$7:$AU$819,32,0)</f>
        <v>0</v>
      </c>
      <c r="F56" s="10"/>
      <c r="G56" s="53" t="s">
        <v>77</v>
      </c>
      <c r="H56" s="44"/>
      <c r="I56" s="44"/>
      <c r="J56" s="54"/>
      <c r="K56" s="55">
        <f>VLOOKUP($G$38,'TO1'!$A$7:$AU$819,32,0)</f>
        <v>0</v>
      </c>
      <c r="L56" s="10"/>
      <c r="M56" s="53" t="s">
        <v>77</v>
      </c>
      <c r="N56" s="11"/>
      <c r="O56" s="11"/>
      <c r="P56" s="23"/>
      <c r="Q56" s="24">
        <f>VLOOKUP($M$38,'TO1'!$A$7:$AU$819,32,0)</f>
        <v>0</v>
      </c>
    </row>
    <row r="57" spans="1:17" ht="13.5" x14ac:dyDescent="0.25">
      <c r="A57" s="53" t="s">
        <v>78</v>
      </c>
      <c r="B57" s="53"/>
      <c r="C57" s="44"/>
      <c r="D57" s="54"/>
      <c r="E57" s="55">
        <f>VLOOKUP($A$38,'TO1'!$A$7:$AU$819,33,0)</f>
        <v>0</v>
      </c>
      <c r="F57" s="10"/>
      <c r="G57" s="53" t="s">
        <v>78</v>
      </c>
      <c r="H57" s="53"/>
      <c r="I57" s="44"/>
      <c r="J57" s="54"/>
      <c r="K57" s="55">
        <f>VLOOKUP($G$38,'TO1'!$A$7:$AU$819,33,0)</f>
        <v>0</v>
      </c>
      <c r="L57" s="10"/>
      <c r="M57" s="53" t="s">
        <v>78</v>
      </c>
      <c r="N57" s="22"/>
      <c r="O57" s="11"/>
      <c r="P57" s="23"/>
      <c r="Q57" s="24">
        <f>VLOOKUP($M$38,'TO1'!$A$7:$AU$819,33,0)</f>
        <v>0</v>
      </c>
    </row>
    <row r="58" spans="1:17" ht="13.5" x14ac:dyDescent="0.25">
      <c r="A58" s="53" t="s">
        <v>62</v>
      </c>
      <c r="B58" s="44"/>
      <c r="C58" s="44"/>
      <c r="D58" s="54"/>
      <c r="E58" s="55">
        <f>VLOOKUP($A$38,'TO1'!$A$7:$AU$819,34,0)+VLOOKUP($A$38,'TO1'!$A$7:$AU$819,28,0)</f>
        <v>31760</v>
      </c>
      <c r="F58" s="10"/>
      <c r="G58" s="53" t="s">
        <v>62</v>
      </c>
      <c r="H58" s="44"/>
      <c r="I58" s="44"/>
      <c r="J58" s="54"/>
      <c r="K58" s="55">
        <f>VLOOKUP($G$38,'TO1'!$A$7:$AU$819,34,0)+VLOOKUP($G$38,'TO1'!$A$7:$AU$819,28,0)</f>
        <v>31760</v>
      </c>
      <c r="L58" s="10"/>
      <c r="M58" s="22" t="s">
        <v>62</v>
      </c>
      <c r="N58" s="11"/>
      <c r="O58" s="11"/>
      <c r="P58" s="23"/>
      <c r="Q58" s="24">
        <f>VLOOKUP($M$38,'TO1'!$A$7:$AU$819,34,0)+VLOOKUP($M$38,'TO1'!$A$7:$AU$819,28,0)</f>
        <v>31760</v>
      </c>
    </row>
    <row r="59" spans="1:17" ht="13.5" x14ac:dyDescent="0.25">
      <c r="A59" s="53" t="s">
        <v>63</v>
      </c>
      <c r="B59" s="44"/>
      <c r="C59" s="44"/>
      <c r="D59" s="54"/>
      <c r="E59" s="55">
        <f>VLOOKUP($A$38,'TO1'!$A$7:$AU$819,35,0)</f>
        <v>1669266.557692308</v>
      </c>
      <c r="F59" s="10"/>
      <c r="G59" s="53" t="s">
        <v>63</v>
      </c>
      <c r="H59" s="44"/>
      <c r="I59" s="44"/>
      <c r="J59" s="54"/>
      <c r="K59" s="55">
        <f>VLOOKUP($G$38,'TO1'!$A$7:$AU$819,35,0)</f>
        <v>834909.55769230798</v>
      </c>
      <c r="L59" s="10"/>
      <c r="M59" s="22" t="s">
        <v>63</v>
      </c>
      <c r="N59" s="11"/>
      <c r="O59" s="11"/>
      <c r="P59" s="23"/>
      <c r="Q59" s="24">
        <f>VLOOKUP($M$38,'TO1'!$A$7:$AU$819,35,0)</f>
        <v>1329189.557692308</v>
      </c>
    </row>
    <row r="60" spans="1:17" ht="13.5" x14ac:dyDescent="0.25">
      <c r="A60" s="53" t="s">
        <v>64</v>
      </c>
      <c r="B60" s="44"/>
      <c r="C60" s="44"/>
      <c r="D60" s="54"/>
      <c r="E60" s="55">
        <f>VLOOKUP($A$38,'TO1'!$A$7:$AU$819,36,0)</f>
        <v>0</v>
      </c>
      <c r="F60" s="10"/>
      <c r="G60" s="53" t="s">
        <v>64</v>
      </c>
      <c r="H60" s="44"/>
      <c r="I60" s="44"/>
      <c r="J60" s="54"/>
      <c r="K60" s="55">
        <f>VLOOKUP($G$38,'TO1'!$A$7:$AU$819,36,0)</f>
        <v>0</v>
      </c>
      <c r="L60" s="10"/>
      <c r="M60" s="22" t="s">
        <v>64</v>
      </c>
      <c r="N60" s="11"/>
      <c r="O60" s="11"/>
      <c r="P60" s="23"/>
      <c r="Q60" s="24">
        <f>VLOOKUP($M$38,'TO1'!$A$7:$AU$819,36,0)</f>
        <v>0</v>
      </c>
    </row>
    <row r="61" spans="1:17" ht="13.5" hidden="1" x14ac:dyDescent="0.25">
      <c r="A61" s="53" t="s">
        <v>65</v>
      </c>
      <c r="B61" s="44"/>
      <c r="C61" s="44"/>
      <c r="D61" s="54"/>
      <c r="E61" s="56">
        <v>0</v>
      </c>
      <c r="F61" s="10"/>
      <c r="G61" s="53" t="s">
        <v>65</v>
      </c>
      <c r="H61" s="44"/>
      <c r="I61" s="44"/>
      <c r="J61" s="54"/>
      <c r="K61" s="56">
        <v>0</v>
      </c>
      <c r="L61" s="10"/>
      <c r="M61" s="22" t="s">
        <v>65</v>
      </c>
      <c r="N61" s="11"/>
      <c r="O61" s="11"/>
      <c r="P61" s="23"/>
      <c r="Q61" s="25">
        <v>0</v>
      </c>
    </row>
    <row r="62" spans="1:17" ht="13.5" x14ac:dyDescent="0.25">
      <c r="A62" s="53" t="s">
        <v>80</v>
      </c>
      <c r="B62" s="44"/>
      <c r="C62" s="44"/>
      <c r="D62" s="54"/>
      <c r="E62" s="55">
        <f>VLOOKUP($A$38,'TO1'!$A$7:$AU$819,47,0)</f>
        <v>0</v>
      </c>
      <c r="F62" s="10"/>
      <c r="G62" s="53" t="s">
        <v>80</v>
      </c>
      <c r="H62" s="44"/>
      <c r="I62" s="44"/>
      <c r="J62" s="54"/>
      <c r="K62" s="55">
        <f>VLOOKUP($G$38,'TO1'!$A$7:$AU$819,47,0)</f>
        <v>0</v>
      </c>
      <c r="L62" s="10"/>
      <c r="M62" s="53" t="s">
        <v>80</v>
      </c>
      <c r="N62" s="11"/>
      <c r="O62" s="11"/>
      <c r="P62" s="23"/>
      <c r="Q62" s="55">
        <f>VLOOKUP($M$38,'TO1'!$A$7:$AU$819,47,0)</f>
        <v>0</v>
      </c>
    </row>
    <row r="63" spans="1:17" ht="13.5" x14ac:dyDescent="0.25">
      <c r="A63" s="57" t="s">
        <v>66</v>
      </c>
      <c r="B63" s="58"/>
      <c r="C63" s="38"/>
      <c r="D63" s="59"/>
      <c r="E63" s="60">
        <f>VLOOKUP($A$38,'TO1'!$A$7:$AU$819,37,0)</f>
        <v>5506815</v>
      </c>
      <c r="F63" s="10"/>
      <c r="G63" s="57" t="s">
        <v>66</v>
      </c>
      <c r="H63" s="58"/>
      <c r="I63" s="38"/>
      <c r="J63" s="59"/>
      <c r="K63" s="60">
        <f>VLOOKUP($G$38,'TO1'!$A$7:$AU$819,37,0)</f>
        <v>5506815</v>
      </c>
      <c r="L63" s="10"/>
      <c r="M63" s="26" t="s">
        <v>66</v>
      </c>
      <c r="N63" s="27"/>
      <c r="O63" s="9"/>
      <c r="P63" s="28"/>
      <c r="Q63" s="29">
        <f>VLOOKUP($M$38,'TO1'!$A$7:$AU$819,37,0)</f>
        <v>5506815</v>
      </c>
    </row>
    <row r="64" spans="1:17" ht="8.25" customHeight="1" x14ac:dyDescent="0.25">
      <c r="A64" s="44"/>
      <c r="B64" s="61"/>
      <c r="C64" s="36"/>
      <c r="D64" s="36"/>
      <c r="E64" s="62"/>
      <c r="F64" s="10"/>
      <c r="G64" s="44"/>
      <c r="H64" s="61"/>
      <c r="I64" s="36"/>
      <c r="J64" s="36"/>
      <c r="K64" s="62"/>
      <c r="L64" s="10"/>
      <c r="M64" s="11"/>
      <c r="N64" s="30"/>
      <c r="O64" s="14"/>
      <c r="P64" s="14"/>
      <c r="Q64" s="31"/>
    </row>
    <row r="65" spans="1:17" ht="13.5" x14ac:dyDescent="0.25">
      <c r="A65" s="38" t="s">
        <v>67</v>
      </c>
      <c r="B65" s="61"/>
      <c r="C65" s="36"/>
      <c r="D65" s="36"/>
      <c r="E65" s="55"/>
      <c r="F65" s="10"/>
      <c r="G65" s="38" t="s">
        <v>67</v>
      </c>
      <c r="H65" s="61"/>
      <c r="I65" s="36"/>
      <c r="J65" s="36"/>
      <c r="K65" s="55"/>
      <c r="L65" s="10"/>
      <c r="M65" s="9" t="s">
        <v>67</v>
      </c>
      <c r="N65" s="30"/>
      <c r="O65" s="14"/>
      <c r="P65" s="14"/>
      <c r="Q65" s="24"/>
    </row>
    <row r="66" spans="1:17" ht="13.5" x14ac:dyDescent="0.25">
      <c r="A66" s="53" t="s">
        <v>68</v>
      </c>
      <c r="B66" s="36"/>
      <c r="C66" s="36"/>
      <c r="D66" s="36"/>
      <c r="E66" s="56">
        <f>VLOOKUP($A$38,'TO1'!$A$7:$AU$819,38,0)</f>
        <v>462433</v>
      </c>
      <c r="F66" s="10"/>
      <c r="G66" s="53" t="s">
        <v>68</v>
      </c>
      <c r="H66" s="36"/>
      <c r="I66" s="36"/>
      <c r="J66" s="36"/>
      <c r="K66" s="56">
        <f>VLOOKUP($G$38,'TO1'!$A$7:$AU$819,38,0)</f>
        <v>462433</v>
      </c>
      <c r="L66" s="10"/>
      <c r="M66" s="22" t="s">
        <v>68</v>
      </c>
      <c r="N66" s="14"/>
      <c r="O66" s="14"/>
      <c r="P66" s="14"/>
      <c r="Q66" s="25">
        <f>VLOOKUP($M$38,'TO1'!$A$7:$AU$819,38,0)</f>
        <v>462433</v>
      </c>
    </row>
    <row r="67" spans="1:17" ht="13.5" hidden="1" x14ac:dyDescent="0.25">
      <c r="A67" s="53" t="s">
        <v>69</v>
      </c>
      <c r="B67" s="36"/>
      <c r="C67" s="63"/>
      <c r="D67" s="63"/>
      <c r="E67" s="56">
        <f>VLOOKUP($A$38,'TO1'!$A$7:$AU$819,41,0)</f>
        <v>0</v>
      </c>
      <c r="F67" s="10"/>
      <c r="G67" s="53" t="s">
        <v>69</v>
      </c>
      <c r="H67" s="36"/>
      <c r="I67" s="63"/>
      <c r="J67" s="63"/>
      <c r="K67" s="56">
        <f>VLOOKUP($G$38,'TO1'!$A$7:$AU$819,41,0)</f>
        <v>0</v>
      </c>
      <c r="L67" s="10"/>
      <c r="M67" s="22" t="s">
        <v>69</v>
      </c>
      <c r="N67" s="14"/>
      <c r="O67" s="32"/>
      <c r="P67" s="32"/>
      <c r="Q67" s="25">
        <f>VLOOKUP($M$38,'TO1'!$A$7:$AU$819,41,0)</f>
        <v>0</v>
      </c>
    </row>
    <row r="68" spans="1:17" ht="13.5" hidden="1" x14ac:dyDescent="0.25">
      <c r="A68" s="53" t="s">
        <v>70</v>
      </c>
      <c r="B68" s="36"/>
      <c r="C68" s="63"/>
      <c r="D68" s="63"/>
      <c r="E68" s="56">
        <f>VLOOKUP($A$38,'TO1'!$A$7:$AU$819,39,0)</f>
        <v>0</v>
      </c>
      <c r="F68" s="10"/>
      <c r="G68" s="53" t="s">
        <v>70</v>
      </c>
      <c r="H68" s="36"/>
      <c r="I68" s="63"/>
      <c r="J68" s="63"/>
      <c r="K68" s="56">
        <f>VLOOKUP($G$38,'TO1'!$A$7:$AU$819,39,0)</f>
        <v>0</v>
      </c>
      <c r="L68" s="10"/>
      <c r="M68" s="22" t="s">
        <v>70</v>
      </c>
      <c r="N68" s="14"/>
      <c r="O68" s="32"/>
      <c r="P68" s="32"/>
      <c r="Q68" s="25">
        <f>VLOOKUP($M$38,'TO1'!$A$7:$AU$819,39,0)</f>
        <v>0</v>
      </c>
    </row>
    <row r="69" spans="1:17" ht="13.5" x14ac:dyDescent="0.25">
      <c r="A69" s="53" t="s">
        <v>71</v>
      </c>
      <c r="B69" s="36"/>
      <c r="C69" s="63"/>
      <c r="D69" s="63"/>
      <c r="E69" s="56">
        <f>VLOOKUP($A$38,'TO1'!$A$7:$AU$819,42,0)</f>
        <v>0</v>
      </c>
      <c r="F69" s="10"/>
      <c r="G69" s="53" t="s">
        <v>71</v>
      </c>
      <c r="H69" s="36"/>
      <c r="I69" s="63"/>
      <c r="J69" s="63"/>
      <c r="K69" s="56">
        <f>VLOOKUP($G$38,'TO1'!$A$7:$AU$819,42,0)</f>
        <v>0</v>
      </c>
      <c r="L69" s="10"/>
      <c r="M69" s="22" t="s">
        <v>71</v>
      </c>
      <c r="N69" s="14"/>
      <c r="O69" s="32"/>
      <c r="P69" s="32"/>
      <c r="Q69" s="25">
        <f>VLOOKUP($M$38,'TO1'!$A$7:$AU$819,42,0)</f>
        <v>0</v>
      </c>
    </row>
    <row r="70" spans="1:17" ht="13.5" x14ac:dyDescent="0.25">
      <c r="A70" s="53" t="s">
        <v>72</v>
      </c>
      <c r="B70" s="36"/>
      <c r="C70" s="63"/>
      <c r="D70" s="63"/>
      <c r="E70" s="56">
        <f>VLOOKUP($A$38,'TO1'!$A$7:$AU$819,40,0)</f>
        <v>44041</v>
      </c>
      <c r="F70" s="10"/>
      <c r="G70" s="53" t="s">
        <v>72</v>
      </c>
      <c r="H70" s="36"/>
      <c r="I70" s="63"/>
      <c r="J70" s="63"/>
      <c r="K70" s="56">
        <f>VLOOKUP($G$38,'TO1'!$A$7:$AU$819,40,0)</f>
        <v>44041</v>
      </c>
      <c r="L70" s="10"/>
      <c r="M70" s="22" t="s">
        <v>72</v>
      </c>
      <c r="N70" s="14"/>
      <c r="O70" s="32"/>
      <c r="P70" s="32"/>
      <c r="Q70" s="25">
        <f>VLOOKUP($M$38,'TO1'!$A$7:$AU$819,40,0)</f>
        <v>44041</v>
      </c>
    </row>
    <row r="71" spans="1:17" ht="13.5" x14ac:dyDescent="0.25">
      <c r="A71" s="57" t="s">
        <v>73</v>
      </c>
      <c r="B71" s="39"/>
      <c r="C71" s="64"/>
      <c r="D71" s="64"/>
      <c r="E71" s="60">
        <f>VLOOKUP($A$38,'TO1'!$A$7:$AU$819,43,0)</f>
        <v>506474</v>
      </c>
      <c r="F71" s="10"/>
      <c r="G71" s="57" t="s">
        <v>73</v>
      </c>
      <c r="H71" s="39"/>
      <c r="I71" s="64"/>
      <c r="J71" s="64"/>
      <c r="K71" s="60">
        <f>VLOOKUP($G$38,'TO1'!$A$7:$AU$819,43,0)</f>
        <v>506474</v>
      </c>
      <c r="L71" s="10"/>
      <c r="M71" s="26" t="s">
        <v>73</v>
      </c>
      <c r="N71" s="33"/>
      <c r="O71" s="34"/>
      <c r="P71" s="34"/>
      <c r="Q71" s="29">
        <f>VLOOKUP($M$38,'TO1'!$A$7:$AU$819,43,0)</f>
        <v>506474</v>
      </c>
    </row>
    <row r="72" spans="1:17" ht="4.5" customHeight="1" x14ac:dyDescent="0.25">
      <c r="A72" s="35" t="s">
        <v>74</v>
      </c>
      <c r="B72" s="36"/>
      <c r="C72" s="36"/>
      <c r="D72" s="36"/>
      <c r="E72" s="65" t="str">
        <f>IF(ROUND(SUM(E66:E69),0)=E71,"","Sai")</f>
        <v>Sai</v>
      </c>
      <c r="F72" s="10"/>
      <c r="G72" s="35" t="s">
        <v>74</v>
      </c>
      <c r="H72" s="36"/>
      <c r="I72" s="36"/>
      <c r="J72" s="36"/>
      <c r="K72" s="65" t="str">
        <f>IF(ROUND(SUM(K66:K69),0)=K71,"","Sai")</f>
        <v>Sai</v>
      </c>
      <c r="L72" s="10"/>
      <c r="M72" s="35" t="s">
        <v>74</v>
      </c>
      <c r="N72" s="36"/>
      <c r="O72" s="36"/>
      <c r="P72" s="36"/>
      <c r="Q72" s="37" t="str">
        <f>IF(ROUND(SUM(Q66:Q69),0)=Q71,"","Sai")</f>
        <v>Sai</v>
      </c>
    </row>
    <row r="73" spans="1:17" ht="13.5" x14ac:dyDescent="0.25">
      <c r="A73" s="38" t="str">
        <f>"Thöïc laõnh (Net payment) - "&amp;IF(VLOOKUP($A$1,'[1]Bang luong MT'!$A$13:$AU$362,'[1]Bang luong MT'!$AT$12,0)&gt;0,"ATM","Tieàn maët (Cash)")</f>
        <v>Thöïc laõnh (Net payment) - Tieàn maët (Cash)</v>
      </c>
      <c r="B73" s="39"/>
      <c r="C73" s="39"/>
      <c r="D73" s="39"/>
      <c r="E73" s="60">
        <f>VLOOKUP($A$38,'TO1'!$A$7:$AU$819,44,0)+VLOOKUP($A$38,'TO1'!$A$7:$AU$819,45,0)</f>
        <v>5000341</v>
      </c>
      <c r="F73" s="10"/>
      <c r="G73" s="38" t="str">
        <f>"Thöïc laõnh (Net payment) - "&amp;IF(VLOOKUP($A$1,'[1]Bang luong MT'!$A$13:$AU$362,'[1]Bang luong MT'!$AT$12,0)&gt;0,"ATM","Tieàn maët (Cash)")</f>
        <v>Thöïc laõnh (Net payment) - Tieàn maët (Cash)</v>
      </c>
      <c r="H73" s="39"/>
      <c r="I73" s="39"/>
      <c r="J73" s="39"/>
      <c r="K73" s="60">
        <f>VLOOKUP($G$38,'TO1'!$A$7:$AU$819,44,0)+VLOOKUP($G$38,'TO1'!$A$7:$AU$819,45,0)</f>
        <v>5000341</v>
      </c>
      <c r="L73" s="10"/>
      <c r="M73" s="38" t="str">
        <f>"Thöïc laõnh (Net payment) - "&amp;IF(VLOOKUP($A$1,'[1]Bang luong MT'!$A$13:$AU$362,'[1]Bang luong MT'!$AT$12,0)&gt;0,"ATM","Tieàn maët (Cash)")</f>
        <v>Thöïc laõnh (Net payment) - Tieàn maët (Cash)</v>
      </c>
      <c r="N73" s="39"/>
      <c r="O73" s="39"/>
      <c r="P73" s="39"/>
      <c r="Q73" s="29">
        <f>VLOOKUP($M$38,'TO1'!$A$7:$AU$819,44,0)+VLOOKUP($M$38,'TO1'!$A$7:$AU$819,45,0)</f>
        <v>5000341</v>
      </c>
    </row>
  </sheetData>
  <mergeCells count="12">
    <mergeCell ref="A2:E2"/>
    <mergeCell ref="A3:E3"/>
    <mergeCell ref="G2:K2"/>
    <mergeCell ref="G3:K3"/>
    <mergeCell ref="A40:E40"/>
    <mergeCell ref="G40:K40"/>
    <mergeCell ref="M40:Q40"/>
    <mergeCell ref="M2:Q2"/>
    <mergeCell ref="M3:Q3"/>
    <mergeCell ref="A39:E39"/>
    <mergeCell ref="G39:K39"/>
    <mergeCell ref="M39:Q39"/>
  </mergeCells>
  <phoneticPr fontId="0" type="noConversion"/>
  <pageMargins left="0" right="0" top="0" bottom="0" header="0" footer="0"/>
  <pageSetup paperSize="9" scale="8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TO1</vt:lpstr>
      <vt:lpstr>PhieuLuong</vt:lpstr>
      <vt:lpstr>Sheet3</vt:lpstr>
      <vt:lpstr>PhieuLuong!Print_Area</vt:lpstr>
    </vt:vector>
  </TitlesOfParts>
  <Company>VI TINH TIEN PHAT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2015-06-25T07:29:51Z</cp:lastPrinted>
  <dcterms:created xsi:type="dcterms:W3CDTF">2015-04-10T07:31:16Z</dcterms:created>
  <dcterms:modified xsi:type="dcterms:W3CDTF">2021-12-17T21:58:09Z</dcterms:modified>
</cp:coreProperties>
</file>