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SourceCode\02.HRM\01.VietSoftHRM\VietSoftHRM\bin\Debug\Template\"/>
    </mc:Choice>
  </mc:AlternateContent>
  <xr:revisionPtr revIDLastSave="0" documentId="13_ncr:1_{AE609C01-1AD4-4CC9-8E8F-8D95B26402D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O1" sheetId="1" r:id="rId1"/>
    <sheet name="PhieuLuong" sheetId="2" r:id="rId2"/>
    <sheet name="Sheet3" sheetId="3" r:id="rId3"/>
  </sheets>
  <definedNames>
    <definedName name="PhieuNhanLuong">'TO1'!$A$7:$AU$7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Q73" i="2"/>
  <c r="K73" i="2"/>
  <c r="E73" i="2"/>
  <c r="Q71" i="2"/>
  <c r="K71" i="2"/>
  <c r="E71" i="2"/>
  <c r="Q70" i="2"/>
  <c r="K70" i="2"/>
  <c r="E70" i="2"/>
  <c r="Q69" i="2"/>
  <c r="K69" i="2"/>
  <c r="E69" i="2"/>
  <c r="Q68" i="2"/>
  <c r="K68" i="2"/>
  <c r="E68" i="2"/>
  <c r="Q67" i="2"/>
  <c r="K67" i="2"/>
  <c r="E67" i="2"/>
  <c r="Q66" i="2"/>
  <c r="K66" i="2"/>
  <c r="E66" i="2"/>
  <c r="Q63" i="2"/>
  <c r="K63" i="2"/>
  <c r="E63" i="2"/>
  <c r="Q62" i="2"/>
  <c r="K62" i="2"/>
  <c r="E62" i="2"/>
  <c r="Q60" i="2"/>
  <c r="K60" i="2"/>
  <c r="E60" i="2"/>
  <c r="Q59" i="2"/>
  <c r="K59" i="2"/>
  <c r="E59" i="2"/>
  <c r="Q58" i="2"/>
  <c r="K58" i="2"/>
  <c r="E58" i="2"/>
  <c r="Q57" i="2"/>
  <c r="K57" i="2"/>
  <c r="E57" i="2"/>
  <c r="Q56" i="2"/>
  <c r="K56" i="2"/>
  <c r="E56" i="2"/>
  <c r="Q55" i="2"/>
  <c r="K55" i="2"/>
  <c r="E55" i="2"/>
  <c r="Q53" i="2"/>
  <c r="P53" i="2"/>
  <c r="K53" i="2"/>
  <c r="J53" i="2"/>
  <c r="E53" i="2"/>
  <c r="D53" i="2"/>
  <c r="Q52" i="2"/>
  <c r="P52" i="2"/>
  <c r="K52" i="2"/>
  <c r="J52" i="2"/>
  <c r="E52" i="2"/>
  <c r="D52" i="2"/>
  <c r="Q47" i="2"/>
  <c r="P47" i="2"/>
  <c r="K47" i="2"/>
  <c r="J47" i="2"/>
  <c r="E47" i="2"/>
  <c r="D47" i="2"/>
  <c r="Q46" i="2"/>
  <c r="P46" i="2"/>
  <c r="K46" i="2"/>
  <c r="J46" i="2"/>
  <c r="E46" i="2"/>
  <c r="D46" i="2"/>
  <c r="Q45" i="2"/>
  <c r="P45" i="2"/>
  <c r="K45" i="2"/>
  <c r="J45" i="2"/>
  <c r="E45" i="2"/>
  <c r="D45" i="2"/>
  <c r="Q42" i="2"/>
  <c r="N42" i="2"/>
  <c r="K42" i="2"/>
  <c r="H42" i="2"/>
  <c r="E42" i="2"/>
  <c r="B42" i="2"/>
  <c r="Q41" i="2"/>
  <c r="N41" i="2"/>
  <c r="K41" i="2"/>
  <c r="H41" i="2"/>
  <c r="E41" i="2"/>
  <c r="B41" i="2"/>
  <c r="Q36" i="2"/>
  <c r="K36" i="2"/>
  <c r="E36" i="2"/>
  <c r="Q34" i="2"/>
  <c r="K34" i="2"/>
  <c r="E34" i="2"/>
  <c r="Q33" i="2"/>
  <c r="K33" i="2"/>
  <c r="E33" i="2"/>
  <c r="Q32" i="2"/>
  <c r="K32" i="2"/>
  <c r="E32" i="2"/>
  <c r="Q31" i="2"/>
  <c r="K31" i="2"/>
  <c r="E31" i="2"/>
  <c r="Q30" i="2"/>
  <c r="K30" i="2"/>
  <c r="E30" i="2"/>
  <c r="Q29" i="2"/>
  <c r="K29" i="2"/>
  <c r="E29" i="2"/>
  <c r="Q26" i="2"/>
  <c r="K26" i="2"/>
  <c r="E26" i="2"/>
  <c r="Q25" i="2"/>
  <c r="K25" i="2"/>
  <c r="E25" i="2"/>
  <c r="Q23" i="2"/>
  <c r="K23" i="2"/>
  <c r="E23" i="2"/>
  <c r="Q22" i="2"/>
  <c r="K22" i="2"/>
  <c r="E22" i="2"/>
  <c r="Q21" i="2"/>
  <c r="K21" i="2"/>
  <c r="E21" i="2"/>
  <c r="Q20" i="2"/>
  <c r="K20" i="2"/>
  <c r="E20" i="2"/>
  <c r="Q19" i="2"/>
  <c r="K19" i="2"/>
  <c r="E19" i="2"/>
  <c r="Q18" i="2"/>
  <c r="K18" i="2"/>
  <c r="E18" i="2"/>
  <c r="Q16" i="2"/>
  <c r="P16" i="2"/>
  <c r="K16" i="2"/>
  <c r="J16" i="2"/>
  <c r="E16" i="2"/>
  <c r="D16" i="2"/>
  <c r="Q15" i="2"/>
  <c r="P15" i="2"/>
  <c r="K15" i="2"/>
  <c r="J15" i="2"/>
  <c r="E15" i="2"/>
  <c r="D15" i="2"/>
  <c r="Q10" i="2"/>
  <c r="P10" i="2"/>
  <c r="K10" i="2"/>
  <c r="J10" i="2"/>
  <c r="E10" i="2"/>
  <c r="D10" i="2"/>
  <c r="Q9" i="2"/>
  <c r="P9" i="2"/>
  <c r="K9" i="2"/>
  <c r="J9" i="2"/>
  <c r="E9" i="2"/>
  <c r="Q8" i="2"/>
  <c r="P8" i="2"/>
  <c r="K8" i="2"/>
  <c r="J8" i="2"/>
  <c r="E8" i="2"/>
  <c r="D8" i="2"/>
  <c r="Q5" i="2"/>
  <c r="N5" i="2"/>
  <c r="K5" i="2"/>
  <c r="H5" i="2"/>
  <c r="E5" i="2"/>
  <c r="B5" i="2"/>
  <c r="Q4" i="2"/>
  <c r="N4" i="2"/>
  <c r="K4" i="2"/>
  <c r="H4" i="2"/>
  <c r="E4" i="2"/>
  <c r="B4" i="2"/>
  <c r="M73" i="2" l="1"/>
  <c r="G73" i="2"/>
  <c r="A73" i="2"/>
  <c r="M39" i="2"/>
  <c r="M40" i="2" s="1"/>
  <c r="G39" i="2"/>
  <c r="G40" i="2" s="1"/>
  <c r="A39" i="2"/>
  <c r="A40" i="2" s="1"/>
  <c r="M36" i="2"/>
  <c r="G36" i="2"/>
  <c r="A36" i="2"/>
  <c r="M2" i="2"/>
  <c r="G2" i="2"/>
  <c r="A2" i="2"/>
  <c r="A3" i="2" s="1"/>
  <c r="G1" i="2" l="1"/>
  <c r="E35" i="2" l="1"/>
  <c r="E72" i="2"/>
  <c r="M1" i="2"/>
  <c r="A38" i="2" s="1"/>
  <c r="G3" i="2"/>
  <c r="M3" i="2"/>
  <c r="G38" i="2" l="1"/>
  <c r="K35" i="2"/>
  <c r="K72" i="2"/>
  <c r="M38" i="2" l="1"/>
  <c r="Q72" i="2"/>
  <c r="Q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Hoai</author>
  </authors>
  <commentList>
    <comment ref="E27" authorId="0" shapeId="0" xr:uid="{00000000-0006-0000-0100-000001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7" authorId="0" shapeId="0" xr:uid="{00000000-0006-0000-0100-000002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27" authorId="0" shapeId="0" xr:uid="{00000000-0006-0000-0100-000003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5" authorId="0" shapeId="0" xr:uid="{00000000-0006-0000-0100-000004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5" authorId="0" shapeId="0" xr:uid="{00000000-0006-0000-0100-000005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35" authorId="0" shapeId="0" xr:uid="{00000000-0006-0000-0100-000006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" authorId="0" shapeId="0" xr:uid="{00000000-0006-0000-0100-000007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4" authorId="0" shapeId="0" xr:uid="{00000000-0006-0000-0100-000008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4" authorId="0" shapeId="0" xr:uid="{00000000-0006-0000-0100-000009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2" authorId="0" shapeId="0" xr:uid="{00000000-0006-0000-0100-00000A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72" authorId="0" shapeId="0" xr:uid="{00000000-0006-0000-0100-00000B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72" authorId="0" shapeId="0" xr:uid="{00000000-0006-0000-0100-00000C000000}">
      <text>
        <r>
          <rPr>
            <sz val="8"/>
            <color indexed="81"/>
            <rFont val="Tahoma"/>
            <family val="2"/>
          </rPr>
          <t>Sai : kiem tra lai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<sst xmlns="http://schemas.openxmlformats.org/spreadsheetml/2006/main" count="293" uniqueCount="128">
  <si>
    <t>STT</t>
  </si>
  <si>
    <t>MSNV</t>
  </si>
  <si>
    <t>NC</t>
  </si>
  <si>
    <t>GC</t>
  </si>
  <si>
    <t>LSP</t>
  </si>
  <si>
    <t>TC CN</t>
  </si>
  <si>
    <t>TIEÀN TC CN</t>
  </si>
  <si>
    <t>BHXH+BHYT+BHTN</t>
  </si>
  <si>
    <t>ATM</t>
  </si>
  <si>
    <t>BP (Department)</t>
  </si>
  <si>
    <t>NC/GC</t>
  </si>
  <si>
    <t>Löông laøm theâm ban ñeâm (Work night)</t>
  </si>
  <si>
    <t>Löông laøm ban ñeâm (Work night)</t>
  </si>
  <si>
    <t>Löông laøm ngaøy CN (Sunday)</t>
  </si>
  <si>
    <t>Hoã trôï löông (Support payment)</t>
  </si>
  <si>
    <t>BHXH + YT + TN (Social + Health + Jobless insurance)</t>
  </si>
  <si>
    <t>Taïm öùng (Advanced pay)</t>
  </si>
  <si>
    <t>Thueá thu nhaäp caù nhaân (PIT)</t>
  </si>
  <si>
    <t>Ghi chuù (Note) lyù do thanh toaùn khaùc/khaáu tröø khaùc:</t>
  </si>
  <si>
    <t>Mã số (Employee ID)</t>
  </si>
  <si>
    <t>Tên (Employee name)</t>
  </si>
  <si>
    <t>Lương CB (Basic salary)</t>
  </si>
  <si>
    <t>Thanh toán (Payment)</t>
  </si>
  <si>
    <t>TTIỀN</t>
  </si>
  <si>
    <t>Lương sản phẩm (Piece-rate salary)</t>
  </si>
  <si>
    <t>Phép năm (Annual leave)</t>
  </si>
  <si>
    <t>Lương giãn ca (Overtime)</t>
  </si>
  <si>
    <t>Lương TG+Học Pccc + Hết Hàng</t>
  </si>
  <si>
    <t>Lương việc riêng, kết hôn, lễ, CT, Tết (Holiday)</t>
  </si>
  <si>
    <t>Tiền nhà ở (Housing money)</t>
  </si>
  <si>
    <t>Tiền tiền đ.thoại (Telephone fee)</t>
  </si>
  <si>
    <t>Tiền xăng xe (Petrol money)</t>
  </si>
  <si>
    <t>Phụ nuôi con nhỏ (Allowances for children)</t>
  </si>
  <si>
    <t>Phụ cấp lao động nữ (Woman labor allowance)</t>
  </si>
  <si>
    <t>Bù lương (Compensation)</t>
  </si>
  <si>
    <t>Thanh toán khác (Other payment)</t>
  </si>
  <si>
    <t>Lương phép tồn (Amount)</t>
  </si>
  <si>
    <t>Tổng thanh toán (Total payment)</t>
  </si>
  <si>
    <t>Khấu trừ (Deduction)</t>
  </si>
  <si>
    <t>Khấu trừ khác (Other deduction)</t>
  </si>
  <si>
    <t>Công đoàn phí (Trade Union fee)</t>
  </si>
  <si>
    <t>Tổng khấu trừ (Total deduction)</t>
  </si>
  <si>
    <t>HỌ VÀ TÊN</t>
  </si>
  <si>
    <t>CĐ Phát sinh</t>
  </si>
  <si>
    <t>CỘNG</t>
  </si>
  <si>
    <t>PHÉP</t>
  </si>
  <si>
    <t>TIỀN PHÉP</t>
  </si>
  <si>
    <t>TC THƯỜNG</t>
  </si>
  <si>
    <t>TIỀN TC THƯỜNG</t>
  </si>
  <si>
    <t>LÀM ĐÊM</t>
  </si>
  <si>
    <t>TIỀN LÀM ĐÊM</t>
  </si>
  <si>
    <t>VIỆC RIÊNG +CÚP ĐIỆN+ CT + KẾT HÔN + HẾT HÀNG</t>
  </si>
  <si>
    <t>TIỀN LƯƠNG VIỆC RIÊNG +CÚP ĐIỆN+ CT + KẾT HÔN + HẾT HÀNG</t>
  </si>
  <si>
    <t>LỄ TẾT</t>
  </si>
  <si>
    <t>TIỀN LỄ TẾT</t>
  </si>
  <si>
    <t>CĐ NỮ</t>
  </si>
  <si>
    <t>TIỀN CĐ NỮ</t>
  </si>
  <si>
    <t>ĐIỂM CC</t>
  </si>
  <si>
    <t>TIỀN CC</t>
  </si>
  <si>
    <t>TIỀN THÂM NIÊN</t>
  </si>
  <si>
    <t>TIỀN ĐI LẠI</t>
  </si>
  <si>
    <t>TIỀN PC CN</t>
  </si>
  <si>
    <t>TIỀN PC LĐN</t>
  </si>
  <si>
    <t>BÙ LƯƠNG</t>
  </si>
  <si>
    <t>TỔNG THANH TOÁN</t>
  </si>
  <si>
    <t>THUẾ TNCN</t>
  </si>
  <si>
    <t>CĐ PHÍ</t>
  </si>
  <si>
    <t>TẠM ỨNG</t>
  </si>
  <si>
    <t>KHẤU TRỪ KHÁC</t>
  </si>
  <si>
    <t>TỔNG KHẤU TRỪ</t>
  </si>
  <si>
    <t>TIỀN MẶT</t>
  </si>
  <si>
    <t>KÝ NHẬN</t>
  </si>
  <si>
    <t>LƯƠNG PHÉP TỒN</t>
  </si>
  <si>
    <t>TC NĂM</t>
  </si>
  <si>
    <t>TIỀN TC NĂM</t>
  </si>
  <si>
    <t>THANH TOÁN KHÁC</t>
  </si>
  <si>
    <t>{PhieuNhanLuong.STT}</t>
  </si>
  <si>
    <t>{PhieuNhanLuong.MS_CN}</t>
  </si>
  <si>
    <t>{PhieuNhanLuong.HO_TEN}</t>
  </si>
  <si>
    <t>{PhieuNhanLuong.TEN_TO}</t>
  </si>
  <si>
    <t>{PhieuNhanLuong.TEN_CV}</t>
  </si>
  <si>
    <t>{PhieuNhanLuong.NGAY_VL</t>
  </si>
  <si>
    <t>{PhieuNhanLuong.LUONG_HDLD</t>
  </si>
  <si>
    <t>{PhieuNhanLuong.NGAY_CONG}</t>
  </si>
  <si>
    <t>{PhieuNhanLuong.GIO_CONG}</t>
  </si>
  <si>
    <t>{PhieuNhanLuong.LSP}</t>
  </si>
  <si>
    <t>{PhieuNhanLuong.TIEN_CDPS}</t>
  </si>
  <si>
    <t>{PhieuNhanLuong.TONG_CONG}</t>
  </si>
  <si>
    <t>{PhieuNhanLuong.PHEP}</t>
  </si>
  <si>
    <t>{PhieuNhanLuong.TIEN_PHEP}</t>
  </si>
  <si>
    <t>{PhieuNhanLuong.TC_NT}</t>
  </si>
  <si>
    <t>{PhieuNhanLuong.LUONG_TC_NT}</t>
  </si>
  <si>
    <t>{PhieuNhanLuong.TC_226}</t>
  </si>
  <si>
    <t>{PhieuNhanLuong.LUONG_TC_226}</t>
  </si>
  <si>
    <t>{PhieuNhanLuong.{LAM_DEM}</t>
  </si>
  <si>
    <t>{PhieuNhanLuong.LUONG_LAM_DEM}</t>
  </si>
  <si>
    <t>{PhieuNhanLuong.TC_CN}</t>
  </si>
  <si>
    <t>{PhieuNhanLuong.LUONG_TC_CN}</t>
  </si>
  <si>
    <t>{PhieuNhanLuong.VRCL}</t>
  </si>
  <si>
    <t>{PhieuNhanLuong.TIEN_VRCL}</t>
  </si>
  <si>
    <t>{PhieuNhanLuong.LE_TET}</t>
  </si>
  <si>
    <t>{PhieuNhanLuong.TIEN_LE}</t>
  </si>
  <si>
    <t>{PhieuNhanLuong.GIO_CN}</t>
  </si>
  <si>
    <t>{PhieuNhanLuong.TIEN_CDLDN}</t>
  </si>
  <si>
    <t>{PhieuNhanLuong.DIEM_CC}</t>
  </si>
  <si>
    <t>{PhieuNhanLuong.TIEN_CHUYEN_CAN}</t>
  </si>
  <si>
    <t>{PhieuNhanLuong.TIEN_THAM_NIEN</t>
  </si>
  <si>
    <t>{PhieuNhanLuong.TIEN_DI_LAI}</t>
  </si>
  <si>
    <t>{PhieuNhanLuong.TIEN_CON_NHO}</t>
  </si>
  <si>
    <t>{PhieuNhanLuong.TIEN_NGUYET_SAN}</t>
  </si>
  <si>
    <t>{PhieuNhanLuong.BU_LUONG}</t>
  </si>
  <si>
    <t>{PhieuNhanLuong.TIEN_CONG_KHAC}</t>
  </si>
  <si>
    <t>{PhieuNhanLuong.TONG_LUONG}</t>
  </si>
  <si>
    <t>{PhieuNhanLuong.TIEN_BHXH}</t>
  </si>
  <si>
    <t>{PhieuNhanLuong.TIEN_THUE}</t>
  </si>
  <si>
    <t>{PhieuNhanLuong.TRICH_NOP_PCD}</t>
  </si>
  <si>
    <t>{PhieuNhanLuong.TAM_UNG}</t>
  </si>
  <si>
    <t>{PhieuNhanLuong.TIEN_TRU_KHAC}</t>
  </si>
  <si>
    <t>{PhieuNhanLuong.TONG_TRU}</t>
  </si>
  <si>
    <t>{PhieuNhanLuong.TIEN_MAT}</t>
  </si>
  <si>
    <t>{PhieuNhanLuong.ATM}</t>
  </si>
  <si>
    <t>{PhieuNhanLuong.KY_NHAN}</t>
  </si>
  <si>
    <t>{PhieuNhanLuong.LPT}</t>
  </si>
  <si>
    <t>BỘ PHẬN</t>
  </si>
  <si>
    <t>CHỨC VỤ</t>
  </si>
  <si>
    <t>NGÀY VÀO</t>
  </si>
  <si>
    <t>LƯƠNG CB</t>
  </si>
  <si>
    <t>{info.TIEU_DE}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</si>
</sst>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#;\(#,###\);\ ;\ "/>
    <numFmt numFmtId="165" formatCode="#,###.0;\(#,###.0\);\ ;\ "/>
    <numFmt numFmtId="166" formatCode="#,##0\ [$VND]\ "/>
    <numFmt numFmtId="167" formatCode="#,##0.0"/>
    <numFmt numFmtId="168" formatCode="_(* #,##0.00000_);_(* \(#,##0.0000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8"/>
      <name val="VNI-Helve-Condense"/>
    </font>
    <font>
      <sz val="12"/>
      <name val=".VnTime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20"/>
      <color indexed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9"/>
      <color indexed="10"/>
      <name val="Times New Roman"/>
      <family val="1"/>
    </font>
    <font>
      <b/>
      <i/>
      <sz val="9"/>
      <name val="Times New Roman"/>
      <family val="1"/>
    </font>
    <font>
      <sz val="9"/>
      <color indexed="9"/>
      <name val="Times New Roman"/>
      <family val="1"/>
    </font>
    <font>
      <sz val="8"/>
      <name val="Times New Roman"/>
      <family val="1"/>
    </font>
    <font>
      <b/>
      <sz val="8"/>
      <color indexed="12"/>
      <name val="Times New Roman"/>
      <family val="1"/>
    </font>
    <font>
      <b/>
      <sz val="8"/>
      <color rgb="FF0000FF"/>
      <name val="Times New Roman"/>
      <family val="1"/>
    </font>
    <font>
      <b/>
      <sz val="8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7" fillId="2" borderId="0" xfId="1" applyFont="1" applyFill="1" applyAlignment="1">
      <alignment horizontal="left" vertical="center"/>
    </xf>
    <xf numFmtId="0" fontId="7" fillId="0" borderId="0" xfId="2" applyFont="1"/>
    <xf numFmtId="0" fontId="7" fillId="0" borderId="5" xfId="2" applyFont="1" applyBorder="1"/>
    <xf numFmtId="0" fontId="8" fillId="0" borderId="0" xfId="0" applyFont="1"/>
    <xf numFmtId="0" fontId="9" fillId="0" borderId="0" xfId="0" applyFont="1"/>
    <xf numFmtId="0" fontId="8" fillId="0" borderId="0" xfId="2" applyFont="1"/>
    <xf numFmtId="0" fontId="7" fillId="0" borderId="5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 applyAlignment="1">
      <alignment shrinkToFit="1"/>
    </xf>
    <xf numFmtId="3" fontId="7" fillId="0" borderId="5" xfId="2" applyNumberFormat="1" applyFont="1" applyBorder="1" applyAlignment="1">
      <alignment horizontal="right"/>
    </xf>
    <xf numFmtId="3" fontId="7" fillId="0" borderId="0" xfId="2" applyNumberFormat="1" applyFont="1" applyAlignment="1">
      <alignment horizontal="right"/>
    </xf>
    <xf numFmtId="0" fontId="8" fillId="0" borderId="3" xfId="2" applyFont="1" applyBorder="1"/>
    <xf numFmtId="0" fontId="8" fillId="0" borderId="6" xfId="2" applyFont="1" applyBorder="1"/>
    <xf numFmtId="166" fontId="8" fillId="0" borderId="0" xfId="2" applyNumberFormat="1" applyFont="1"/>
    <xf numFmtId="0" fontId="8" fillId="0" borderId="0" xfId="2" applyFont="1" applyAlignment="1">
      <alignment horizontal="center"/>
    </xf>
    <xf numFmtId="166" fontId="8" fillId="0" borderId="5" xfId="2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 indent="2"/>
    </xf>
    <xf numFmtId="167" fontId="8" fillId="0" borderId="0" xfId="2" applyNumberFormat="1" applyFont="1"/>
    <xf numFmtId="3" fontId="8" fillId="0" borderId="5" xfId="2" applyNumberFormat="1" applyFont="1" applyBorder="1"/>
    <xf numFmtId="3" fontId="8" fillId="0" borderId="0" xfId="2" applyNumberFormat="1" applyFont="1"/>
    <xf numFmtId="3" fontId="8" fillId="0" borderId="5" xfId="2" applyNumberFormat="1" applyFont="1" applyBorder="1" applyAlignment="1">
      <alignment horizontal="right"/>
    </xf>
    <xf numFmtId="3" fontId="8" fillId="0" borderId="0" xfId="2" applyNumberFormat="1" applyFont="1" applyAlignment="1">
      <alignment horizontal="right"/>
    </xf>
    <xf numFmtId="0" fontId="7" fillId="0" borderId="0" xfId="2" applyFont="1" applyAlignment="1">
      <alignment horizontal="left" indent="2"/>
    </xf>
    <xf numFmtId="167" fontId="7" fillId="0" borderId="0" xfId="2" applyNumberFormat="1" applyFont="1"/>
    <xf numFmtId="3" fontId="7" fillId="0" borderId="7" xfId="2" applyNumberFormat="1" applyFont="1" applyBorder="1" applyAlignment="1">
      <alignment horizontal="right"/>
    </xf>
    <xf numFmtId="3" fontId="7" fillId="0" borderId="4" xfId="2" applyNumberFormat="1" applyFont="1" applyBorder="1" applyAlignment="1">
      <alignment horizontal="right"/>
    </xf>
    <xf numFmtId="167" fontId="7" fillId="0" borderId="0" xfId="2" applyNumberFormat="1" applyFont="1" applyAlignment="1">
      <alignment horizontal="center"/>
    </xf>
    <xf numFmtId="3" fontId="10" fillId="0" borderId="5" xfId="2" applyNumberFormat="1" applyFont="1" applyBorder="1"/>
    <xf numFmtId="3" fontId="10" fillId="0" borderId="0" xfId="2" applyNumberFormat="1" applyFont="1"/>
    <xf numFmtId="9" fontId="7" fillId="0" borderId="0" xfId="3" applyFont="1" applyFill="1" applyBorder="1" applyAlignment="1">
      <alignment horizontal="center"/>
    </xf>
    <xf numFmtId="9" fontId="7" fillId="0" borderId="0" xfId="3" applyFont="1" applyFill="1" applyAlignment="1">
      <alignment horizontal="center"/>
    </xf>
    <xf numFmtId="168" fontId="7" fillId="0" borderId="0" xfId="2" applyNumberFormat="1" applyFont="1"/>
    <xf numFmtId="0" fontId="11" fillId="0" borderId="0" xfId="2" applyFont="1"/>
    <xf numFmtId="3" fontId="12" fillId="0" borderId="5" xfId="2" applyNumberFormat="1" applyFont="1" applyBorder="1"/>
    <xf numFmtId="3" fontId="12" fillId="0" borderId="0" xfId="2" applyNumberFormat="1" applyFont="1"/>
    <xf numFmtId="0" fontId="8" fillId="0" borderId="4" xfId="0" applyFont="1" applyBorder="1"/>
    <xf numFmtId="0" fontId="8" fillId="0" borderId="7" xfId="0" applyFont="1" applyBorder="1"/>
    <xf numFmtId="0" fontId="13" fillId="0" borderId="2" xfId="0" applyFont="1" applyBorder="1"/>
    <xf numFmtId="14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14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5" xfId="2" applyFont="1" applyBorder="1" applyAlignment="1">
      <alignment horizontal="center" vertical="center"/>
    </xf>
  </cellXfs>
  <cellStyles count="4">
    <cellStyle name="Normal" xfId="0" builtinId="0"/>
    <cellStyle name="Normal_bangchamcong" xfId="1" xr:uid="{00000000-0005-0000-0000-000001000000}"/>
    <cellStyle name="Normal_Salary sheets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S8" sqref="S8"/>
    </sheetView>
  </sheetViews>
  <sheetFormatPr defaultRowHeight="12.5" x14ac:dyDescent="0.25"/>
  <cols>
    <col min="1" max="1" width="3.7265625" customWidth="1"/>
    <col min="2" max="2" width="8.453125" customWidth="1"/>
    <col min="3" max="3" width="27.7265625" customWidth="1"/>
    <col min="4" max="5" width="13.7265625" customWidth="1"/>
    <col min="6" max="9" width="9.7265625" customWidth="1"/>
    <col min="10" max="10" width="11" customWidth="1"/>
    <col min="11" max="11" width="7.54296875" customWidth="1"/>
    <col min="12" max="12" width="10" customWidth="1"/>
    <col min="13" max="13" width="5.7265625" customWidth="1"/>
    <col min="14" max="24" width="9.7265625" customWidth="1"/>
    <col min="25" max="25" width="5.7265625" customWidth="1"/>
    <col min="26" max="26" width="9.7265625" customWidth="1"/>
    <col min="27" max="27" width="5.7265625" customWidth="1"/>
    <col min="28" max="28" width="9.7265625" customWidth="1"/>
    <col min="29" max="29" width="5.7265625" customWidth="1"/>
    <col min="33" max="34" width="8.7265625" customWidth="1"/>
    <col min="35" max="39" width="9.7265625" customWidth="1"/>
    <col min="41" max="43" width="9.7265625" customWidth="1"/>
  </cols>
  <sheetData>
    <row r="1" spans="1:47" ht="14" x14ac:dyDescent="0.4">
      <c r="C1" s="1"/>
    </row>
    <row r="2" spans="1:47" ht="14" x14ac:dyDescent="0.4">
      <c r="C2" s="1"/>
    </row>
    <row r="3" spans="1:47" ht="25" x14ac:dyDescent="0.25">
      <c r="A3" s="48" t="s">
        <v>127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</row>
    <row r="5" spans="1:47" s="6" customFormat="1" ht="73.5" x14ac:dyDescent="0.3">
      <c r="A5" s="44" t="s">
        <v>0</v>
      </c>
      <c r="B5" s="44" t="s">
        <v>1</v>
      </c>
      <c r="C5" s="44" t="s">
        <v>42</v>
      </c>
      <c r="D5" s="44" t="s">
        <v>123</v>
      </c>
      <c r="E5" s="44" t="s">
        <v>124</v>
      </c>
      <c r="F5" s="44" t="s">
        <v>125</v>
      </c>
      <c r="G5" s="44" t="s">
        <v>126</v>
      </c>
      <c r="H5" s="44" t="s">
        <v>2</v>
      </c>
      <c r="I5" s="44" t="s">
        <v>3</v>
      </c>
      <c r="J5" s="44" t="s">
        <v>4</v>
      </c>
      <c r="K5" s="44" t="s">
        <v>43</v>
      </c>
      <c r="L5" s="44" t="s">
        <v>44</v>
      </c>
      <c r="M5" s="44" t="s">
        <v>45</v>
      </c>
      <c r="N5" s="44" t="s">
        <v>46</v>
      </c>
      <c r="O5" s="44" t="s">
        <v>47</v>
      </c>
      <c r="P5" s="44" t="s">
        <v>48</v>
      </c>
      <c r="Q5" s="44" t="s">
        <v>73</v>
      </c>
      <c r="R5" s="44" t="s">
        <v>74</v>
      </c>
      <c r="S5" s="44" t="s">
        <v>49</v>
      </c>
      <c r="T5" s="44" t="s">
        <v>50</v>
      </c>
      <c r="U5" s="44" t="s">
        <v>5</v>
      </c>
      <c r="V5" s="44" t="s">
        <v>6</v>
      </c>
      <c r="W5" s="44" t="s">
        <v>51</v>
      </c>
      <c r="X5" s="44" t="s">
        <v>52</v>
      </c>
      <c r="Y5" s="44" t="s">
        <v>53</v>
      </c>
      <c r="Z5" s="44" t="s">
        <v>54</v>
      </c>
      <c r="AA5" s="44" t="s">
        <v>55</v>
      </c>
      <c r="AB5" s="44" t="s">
        <v>56</v>
      </c>
      <c r="AC5" s="44" t="s">
        <v>57</v>
      </c>
      <c r="AD5" s="44" t="s">
        <v>58</v>
      </c>
      <c r="AE5" s="44" t="s">
        <v>59</v>
      </c>
      <c r="AF5" s="44" t="s">
        <v>60</v>
      </c>
      <c r="AG5" s="44" t="s">
        <v>61</v>
      </c>
      <c r="AH5" s="44" t="s">
        <v>62</v>
      </c>
      <c r="AI5" s="44" t="s">
        <v>63</v>
      </c>
      <c r="AJ5" s="44" t="s">
        <v>75</v>
      </c>
      <c r="AK5" s="44" t="s">
        <v>64</v>
      </c>
      <c r="AL5" s="44" t="s">
        <v>7</v>
      </c>
      <c r="AM5" s="44" t="s">
        <v>65</v>
      </c>
      <c r="AN5" s="44" t="s">
        <v>66</v>
      </c>
      <c r="AO5" s="44" t="s">
        <v>67</v>
      </c>
      <c r="AP5" s="44" t="s">
        <v>68</v>
      </c>
      <c r="AQ5" s="44" t="s">
        <v>69</v>
      </c>
      <c r="AR5" s="44" t="s">
        <v>70</v>
      </c>
      <c r="AS5" s="44" t="s">
        <v>8</v>
      </c>
      <c r="AT5" s="44" t="s">
        <v>71</v>
      </c>
      <c r="AU5" s="45" t="s">
        <v>72</v>
      </c>
    </row>
    <row r="6" spans="1:47" s="6" customFormat="1" ht="13" x14ac:dyDescent="0.3">
      <c r="A6" s="46">
        <v>1</v>
      </c>
      <c r="B6" s="46">
        <v>2</v>
      </c>
      <c r="C6" s="46">
        <v>3</v>
      </c>
      <c r="D6" s="46">
        <v>4</v>
      </c>
      <c r="E6" s="46">
        <v>5</v>
      </c>
      <c r="F6" s="46">
        <v>6</v>
      </c>
      <c r="G6" s="46">
        <v>7</v>
      </c>
      <c r="H6" s="46">
        <v>8</v>
      </c>
      <c r="I6" s="46">
        <v>9</v>
      </c>
      <c r="J6" s="46">
        <v>10</v>
      </c>
      <c r="K6" s="46">
        <v>11</v>
      </c>
      <c r="L6" s="46">
        <v>12</v>
      </c>
      <c r="M6" s="46">
        <v>13</v>
      </c>
      <c r="N6" s="46">
        <v>14</v>
      </c>
      <c r="O6" s="46">
        <v>15</v>
      </c>
      <c r="P6" s="46">
        <v>16</v>
      </c>
      <c r="Q6" s="46">
        <v>17</v>
      </c>
      <c r="R6" s="46">
        <v>18</v>
      </c>
      <c r="S6" s="46">
        <v>19</v>
      </c>
      <c r="T6" s="46">
        <v>20</v>
      </c>
      <c r="U6" s="46">
        <v>21</v>
      </c>
      <c r="V6" s="46">
        <v>22</v>
      </c>
      <c r="W6" s="46">
        <v>23</v>
      </c>
      <c r="X6" s="46">
        <v>24</v>
      </c>
      <c r="Y6" s="46">
        <v>25</v>
      </c>
      <c r="Z6" s="46">
        <v>26</v>
      </c>
      <c r="AA6" s="46">
        <v>27</v>
      </c>
      <c r="AB6" s="46">
        <v>28</v>
      </c>
      <c r="AC6" s="46">
        <v>29</v>
      </c>
      <c r="AD6" s="46">
        <v>30</v>
      </c>
      <c r="AE6" s="46">
        <v>31</v>
      </c>
      <c r="AF6" s="46">
        <v>32</v>
      </c>
      <c r="AG6" s="46">
        <v>33</v>
      </c>
      <c r="AH6" s="46">
        <v>34</v>
      </c>
      <c r="AI6" s="46">
        <v>35</v>
      </c>
      <c r="AJ6" s="46">
        <v>36</v>
      </c>
      <c r="AK6" s="46">
        <v>37</v>
      </c>
      <c r="AL6" s="46">
        <v>38</v>
      </c>
      <c r="AM6" s="46">
        <v>39</v>
      </c>
      <c r="AN6" s="46">
        <v>40</v>
      </c>
      <c r="AO6" s="46">
        <v>41</v>
      </c>
      <c r="AP6" s="46">
        <v>42</v>
      </c>
      <c r="AQ6" s="46">
        <v>43</v>
      </c>
      <c r="AR6" s="46">
        <v>44</v>
      </c>
      <c r="AS6" s="46">
        <v>45</v>
      </c>
      <c r="AT6" s="46">
        <v>46</v>
      </c>
      <c r="AU6" s="46">
        <v>47</v>
      </c>
    </row>
    <row r="7" spans="1:47" s="6" customFormat="1" ht="21.5" x14ac:dyDescent="0.3">
      <c r="A7" s="40" t="s">
        <v>76</v>
      </c>
      <c r="B7" s="40" t="s">
        <v>77</v>
      </c>
      <c r="C7" s="47" t="s">
        <v>78</v>
      </c>
      <c r="D7" s="47" t="s">
        <v>79</v>
      </c>
      <c r="E7" s="40" t="s">
        <v>80</v>
      </c>
      <c r="F7" s="41" t="s">
        <v>81</v>
      </c>
      <c r="G7" s="42" t="s">
        <v>82</v>
      </c>
      <c r="H7" s="43" t="s">
        <v>83</v>
      </c>
      <c r="I7" s="40" t="s">
        <v>84</v>
      </c>
      <c r="J7" s="42" t="s">
        <v>85</v>
      </c>
      <c r="K7" s="42" t="s">
        <v>86</v>
      </c>
      <c r="L7" s="42" t="s">
        <v>87</v>
      </c>
      <c r="M7" s="40" t="s">
        <v>88</v>
      </c>
      <c r="N7" s="42" t="s">
        <v>89</v>
      </c>
      <c r="O7" s="43" t="s">
        <v>90</v>
      </c>
      <c r="P7" s="42" t="s">
        <v>91</v>
      </c>
      <c r="Q7" s="43" t="s">
        <v>92</v>
      </c>
      <c r="R7" s="42" t="s">
        <v>93</v>
      </c>
      <c r="S7" s="40" t="s">
        <v>94</v>
      </c>
      <c r="T7" s="42" t="s">
        <v>95</v>
      </c>
      <c r="U7" s="43" t="s">
        <v>96</v>
      </c>
      <c r="V7" s="42" t="s">
        <v>97</v>
      </c>
      <c r="W7" s="40" t="s">
        <v>98</v>
      </c>
      <c r="X7" s="42" t="s">
        <v>99</v>
      </c>
      <c r="Y7" s="43" t="s">
        <v>100</v>
      </c>
      <c r="Z7" s="42" t="s">
        <v>101</v>
      </c>
      <c r="AA7" s="43" t="s">
        <v>102</v>
      </c>
      <c r="AB7" s="42" t="s">
        <v>103</v>
      </c>
      <c r="AC7" s="40" t="s">
        <v>104</v>
      </c>
      <c r="AD7" s="42" t="s">
        <v>105</v>
      </c>
      <c r="AE7" s="42" t="s">
        <v>106</v>
      </c>
      <c r="AF7" s="42" t="s">
        <v>107</v>
      </c>
      <c r="AG7" s="42" t="s">
        <v>108</v>
      </c>
      <c r="AH7" s="42" t="s">
        <v>109</v>
      </c>
      <c r="AI7" s="42" t="s">
        <v>110</v>
      </c>
      <c r="AJ7" s="42" t="s">
        <v>111</v>
      </c>
      <c r="AK7" s="42" t="s">
        <v>112</v>
      </c>
      <c r="AL7" s="42" t="s">
        <v>113</v>
      </c>
      <c r="AM7" s="42" t="s">
        <v>114</v>
      </c>
      <c r="AN7" s="42" t="s">
        <v>115</v>
      </c>
      <c r="AO7" s="42" t="s">
        <v>116</v>
      </c>
      <c r="AP7" s="42" t="s">
        <v>117</v>
      </c>
      <c r="AQ7" s="42" t="s">
        <v>118</v>
      </c>
      <c r="AR7" s="42" t="s">
        <v>119</v>
      </c>
      <c r="AS7" s="42" t="s">
        <v>120</v>
      </c>
      <c r="AT7" s="40" t="s">
        <v>121</v>
      </c>
      <c r="AU7" s="42" t="s">
        <v>122</v>
      </c>
    </row>
  </sheetData>
  <mergeCells count="1">
    <mergeCell ref="A3:AJ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tabSelected="1" workbookViewId="0">
      <selection activeCell="D9" sqref="D9"/>
    </sheetView>
  </sheetViews>
  <sheetFormatPr defaultColWidth="9.1796875" defaultRowHeight="13" x14ac:dyDescent="0.3"/>
  <cols>
    <col min="1" max="1" width="15.81640625" style="6" customWidth="1"/>
    <col min="2" max="2" width="18.26953125" style="6" customWidth="1"/>
    <col min="3" max="3" width="2.7265625" style="6" customWidth="1"/>
    <col min="4" max="4" width="10.81640625" style="6" customWidth="1"/>
    <col min="5" max="5" width="11.81640625" style="6" customWidth="1"/>
    <col min="6" max="6" width="1.54296875" style="6" customWidth="1"/>
    <col min="7" max="7" width="17.7265625" style="6" customWidth="1"/>
    <col min="8" max="8" width="20.453125" style="6" customWidth="1"/>
    <col min="9" max="9" width="4.453125" style="6" customWidth="1"/>
    <col min="10" max="10" width="9.81640625" style="6" customWidth="1"/>
    <col min="11" max="11" width="12.1796875" style="6" customWidth="1"/>
    <col min="12" max="12" width="1.453125" style="6" customWidth="1"/>
    <col min="13" max="13" width="17.1796875" style="6" customWidth="1"/>
    <col min="14" max="14" width="20.54296875" style="6" customWidth="1"/>
    <col min="15" max="15" width="8.54296875" style="6" customWidth="1"/>
    <col min="16" max="16" width="7.54296875" style="6" customWidth="1"/>
    <col min="17" max="17" width="11.54296875" style="6" customWidth="1"/>
    <col min="18" max="16384" width="9.1796875" style="6"/>
  </cols>
  <sheetData>
    <row r="1" spans="1:17" ht="9" customHeight="1" x14ac:dyDescent="0.3">
      <c r="A1" s="2">
        <v>1</v>
      </c>
      <c r="B1" s="3"/>
      <c r="C1" s="3"/>
      <c r="D1" s="3"/>
      <c r="E1" s="4"/>
      <c r="F1" s="5"/>
      <c r="G1" s="2">
        <f>A1+1</f>
        <v>2</v>
      </c>
      <c r="H1" s="3"/>
      <c r="I1" s="3"/>
      <c r="J1" s="3"/>
      <c r="K1" s="4"/>
      <c r="L1" s="5"/>
      <c r="M1" s="2">
        <f>G1+1</f>
        <v>3</v>
      </c>
      <c r="N1" s="3"/>
      <c r="O1" s="3"/>
      <c r="P1" s="3"/>
      <c r="Q1" s="3"/>
    </row>
    <row r="2" spans="1:17" x14ac:dyDescent="0.3">
      <c r="A2" s="49" t="str">
        <f ca="1">"PHIẾU THANH TOÁN LƯƠNG THÁNG"&amp;TEXT(TODAY()-20," MM-YYYY")</f>
        <v>PHIẾU THANH TOÁN LƯƠNG THÁNG 07-2023</v>
      </c>
      <c r="B2" s="49"/>
      <c r="C2" s="49"/>
      <c r="D2" s="49"/>
      <c r="E2" s="49"/>
      <c r="F2" s="5"/>
      <c r="G2" s="49" t="str">
        <f ca="1">"PHIẾU THANH TOÁN LƯƠNG THÁNG"&amp;TEXT(TODAY()-20," MM-YYYY")</f>
        <v>PHIẾU THANH TOÁN LƯƠNG THÁNG 07-2023</v>
      </c>
      <c r="H2" s="49"/>
      <c r="I2" s="49"/>
      <c r="J2" s="49"/>
      <c r="K2" s="49"/>
      <c r="L2" s="5"/>
      <c r="M2" s="49" t="str">
        <f ca="1">"PHIẾU THANH TOÁN LƯƠNG THÁNG"&amp;TEXT(TODAY()-20," MM-YYYY")</f>
        <v>PHIẾU THANH TOÁN LƯƠNG THÁNG 07-2023</v>
      </c>
      <c r="N2" s="49"/>
      <c r="O2" s="49"/>
      <c r="P2" s="49"/>
      <c r="Q2" s="49"/>
    </row>
    <row r="3" spans="1:17" x14ac:dyDescent="0.3">
      <c r="A3" s="49" t="str">
        <f ca="1">"(PAYSLIP FOR THE MONTH OF "&amp;TRIM(RIGHT(A2,7))&amp;")"</f>
        <v>(PAYSLIP FOR THE MONTH OF 07-2023)</v>
      </c>
      <c r="B3" s="49"/>
      <c r="C3" s="49"/>
      <c r="D3" s="49"/>
      <c r="E3" s="50"/>
      <c r="F3" s="5"/>
      <c r="G3" s="49" t="str">
        <f ca="1">"(PAYSLIP FOR THE MONTH OF "&amp;TRIM(RIGHT(G2,7))&amp;")"</f>
        <v>(PAYSLIP FOR THE MONTH OF 07-2023)</v>
      </c>
      <c r="H3" s="49"/>
      <c r="I3" s="49"/>
      <c r="J3" s="49"/>
      <c r="K3" s="50"/>
      <c r="L3" s="5"/>
      <c r="M3" s="49" t="str">
        <f ca="1">"(PAYSLIP FOR THE MONTH OF "&amp;TRIM(RIGHT(M2,7))&amp;")"</f>
        <v>(PAYSLIP FOR THE MONTH OF 07-2023)</v>
      </c>
      <c r="N3" s="49"/>
      <c r="O3" s="49"/>
      <c r="P3" s="49"/>
      <c r="Q3" s="49"/>
    </row>
    <row r="4" spans="1:17" x14ac:dyDescent="0.3">
      <c r="A4" s="7" t="s">
        <v>19</v>
      </c>
      <c r="B4" s="3" t="e">
        <f>VLOOKUP($A$1,'TO1'!$A$8:$AU$619,2,0)</f>
        <v>#N/A</v>
      </c>
      <c r="C4" s="7" t="s">
        <v>9</v>
      </c>
      <c r="D4" s="7"/>
      <c r="E4" s="8" t="e">
        <f>VLOOKUP($A$1,'TO1'!$A$8:$AU$619,4,0)</f>
        <v>#N/A</v>
      </c>
      <c r="F4" s="5"/>
      <c r="G4" s="7" t="s">
        <v>19</v>
      </c>
      <c r="H4" s="3" t="e">
        <f>VLOOKUP($G$1,'TO1'!$A$8:$AU$619,2,0)</f>
        <v>#N/A</v>
      </c>
      <c r="I4" s="7" t="s">
        <v>9</v>
      </c>
      <c r="J4" s="7"/>
      <c r="K4" s="8" t="e">
        <f>VLOOKUP($G$1,'TO1'!$A$8:$AU$619,4,0)</f>
        <v>#N/A</v>
      </c>
      <c r="L4" s="5"/>
      <c r="M4" s="7" t="s">
        <v>19</v>
      </c>
      <c r="N4" s="3" t="e">
        <f>VLOOKUP($M$1,'TO1'!$A$8:$AU$619,2,0)</f>
        <v>#N/A</v>
      </c>
      <c r="O4" s="7" t="s">
        <v>9</v>
      </c>
      <c r="P4" s="7"/>
      <c r="Q4" s="9" t="e">
        <f>VLOOKUP($M$1,'TO1'!$A$8:$AU$619,4,0)</f>
        <v>#N/A</v>
      </c>
    </row>
    <row r="5" spans="1:17" x14ac:dyDescent="0.3">
      <c r="A5" s="7" t="s">
        <v>20</v>
      </c>
      <c r="B5" s="10" t="e">
        <f>VLOOKUP($A$1,'TO1'!$A$8:$AU$619,3,0)</f>
        <v>#N/A</v>
      </c>
      <c r="C5" s="7" t="s">
        <v>21</v>
      </c>
      <c r="D5" s="7"/>
      <c r="E5" s="11" t="e">
        <f>VLOOKUP($A$1,'TO1'!$A$8:$AU$619,7,0)</f>
        <v>#N/A</v>
      </c>
      <c r="F5" s="5"/>
      <c r="G5" s="7" t="s">
        <v>20</v>
      </c>
      <c r="H5" s="10" t="e">
        <f>VLOOKUP($G$1,'TO1'!$A$8:$AU$619,3,0)</f>
        <v>#N/A</v>
      </c>
      <c r="I5" s="7" t="s">
        <v>21</v>
      </c>
      <c r="J5" s="7"/>
      <c r="K5" s="11" t="e">
        <f>VLOOKUP($G$1,'TO1'!$A$8:$AU$619,7,0)</f>
        <v>#N/A</v>
      </c>
      <c r="L5" s="5"/>
      <c r="M5" s="7" t="s">
        <v>20</v>
      </c>
      <c r="N5" s="10" t="e">
        <f>VLOOKUP($M$1,'TO1'!$A$8:$AU$619,3,0)</f>
        <v>#N/A</v>
      </c>
      <c r="O5" s="7" t="s">
        <v>21</v>
      </c>
      <c r="P5" s="7"/>
      <c r="Q5" s="12" t="e">
        <f>VLOOKUP($M$1,'TO1'!$A$8:$AU$619,7,0)</f>
        <v>#N/A</v>
      </c>
    </row>
    <row r="6" spans="1:17" ht="7.5" customHeight="1" thickBot="1" x14ac:dyDescent="0.35">
      <c r="A6" s="13"/>
      <c r="B6" s="13"/>
      <c r="C6" s="13"/>
      <c r="D6" s="13"/>
      <c r="E6" s="14"/>
      <c r="F6" s="5"/>
      <c r="G6" s="13"/>
      <c r="H6" s="13"/>
      <c r="I6" s="13"/>
      <c r="J6" s="13"/>
      <c r="K6" s="14"/>
      <c r="L6" s="5"/>
      <c r="M6" s="13"/>
      <c r="N6" s="13"/>
      <c r="O6" s="13"/>
      <c r="P6" s="13"/>
      <c r="Q6" s="13"/>
    </row>
    <row r="7" spans="1:17" ht="13.5" thickTop="1" x14ac:dyDescent="0.3">
      <c r="A7" s="3" t="s">
        <v>22</v>
      </c>
      <c r="B7" s="15"/>
      <c r="C7" s="7"/>
      <c r="D7" s="16" t="s">
        <v>10</v>
      </c>
      <c r="E7" s="17" t="s">
        <v>23</v>
      </c>
      <c r="F7" s="5"/>
      <c r="G7" s="3" t="s">
        <v>22</v>
      </c>
      <c r="H7" s="15"/>
      <c r="I7" s="7"/>
      <c r="J7" s="16" t="s">
        <v>10</v>
      </c>
      <c r="K7" s="17" t="s">
        <v>23</v>
      </c>
      <c r="L7" s="5"/>
      <c r="M7" s="3" t="s">
        <v>22</v>
      </c>
      <c r="N7" s="15"/>
      <c r="O7" s="7"/>
      <c r="P7" s="16" t="s">
        <v>10</v>
      </c>
      <c r="Q7" s="18" t="s">
        <v>23</v>
      </c>
    </row>
    <row r="8" spans="1:17" x14ac:dyDescent="0.3">
      <c r="A8" s="19" t="s">
        <v>24</v>
      </c>
      <c r="B8" s="7"/>
      <c r="C8" s="7"/>
      <c r="D8" s="20" t="e">
        <f>VLOOKUP($A$1,'TO1'!$A$8:$AU$619,8,0)</f>
        <v>#N/A</v>
      </c>
      <c r="E8" s="21" t="e">
        <f>VLOOKUP($A$1,'TO1'!$A$8:$AU$619,10,0)</f>
        <v>#N/A</v>
      </c>
      <c r="F8" s="5"/>
      <c r="G8" s="19" t="s">
        <v>24</v>
      </c>
      <c r="H8" s="7"/>
      <c r="I8" s="7"/>
      <c r="J8" s="20" t="e">
        <f>VLOOKUP($G$1,'TO1'!$A$8:$AU$619,8,0)</f>
        <v>#N/A</v>
      </c>
      <c r="K8" s="21" t="e">
        <f>VLOOKUP($G$1,'TO1'!$A$8:$AU$619,10,0)</f>
        <v>#N/A</v>
      </c>
      <c r="L8" s="5"/>
      <c r="M8" s="19" t="s">
        <v>24</v>
      </c>
      <c r="N8" s="7"/>
      <c r="O8" s="7"/>
      <c r="P8" s="20" t="e">
        <f>VLOOKUP($M$1,'TO1'!$A$8:$AU$619,8,0)</f>
        <v>#N/A</v>
      </c>
      <c r="Q8" s="22" t="e">
        <f>VLOOKUP($M$1,'TO1'!$A$8:$AU$619,10,0)</f>
        <v>#N/A</v>
      </c>
    </row>
    <row r="9" spans="1:17" x14ac:dyDescent="0.3">
      <c r="A9" s="19" t="s">
        <v>25</v>
      </c>
      <c r="B9" s="7"/>
      <c r="C9" s="7"/>
      <c r="D9" s="20" t="e">
        <f>VLOOKUP($A$1,'TO1'!$A$7:Q27,13,0)</f>
        <v>#N/A</v>
      </c>
      <c r="E9" s="21" t="e">
        <f>VLOOKUP($A$1,'TO1'!$A$8:$AU$619,14,0)</f>
        <v>#N/A</v>
      </c>
      <c r="F9" s="5"/>
      <c r="G9" s="19" t="s">
        <v>25</v>
      </c>
      <c r="H9" s="7"/>
      <c r="I9" s="7"/>
      <c r="J9" s="20" t="e">
        <f>VLOOKUP($G$1,'TO1'!$A$8:$AU$619,13,0)</f>
        <v>#N/A</v>
      </c>
      <c r="K9" s="21" t="e">
        <f>VLOOKUP($G$1,'TO1'!$A$8:$AU$619,14,0)</f>
        <v>#N/A</v>
      </c>
      <c r="L9" s="5"/>
      <c r="M9" s="19" t="s">
        <v>25</v>
      </c>
      <c r="N9" s="7"/>
      <c r="O9" s="7"/>
      <c r="P9" s="20" t="e">
        <f>VLOOKUP($M$1,'TO1'!$A$8:$AU$619,13,0)</f>
        <v>#N/A</v>
      </c>
      <c r="Q9" s="22" t="e">
        <f>VLOOKUP($M$1,'TO1'!$A$8:$AU$619,14,0)</f>
        <v>#N/A</v>
      </c>
    </row>
    <row r="10" spans="1:17" x14ac:dyDescent="0.3">
      <c r="A10" s="19" t="s">
        <v>26</v>
      </c>
      <c r="B10" s="7"/>
      <c r="C10" s="7"/>
      <c r="D10" s="20" t="e">
        <f>VLOOKUP($A$1,'TO1'!$A$8:$AU$619,15,0)+VLOOKUP($A$1,'TO1'!$A$8:$AU$619,17,0)+VLOOKUP($A$1,'TO1'!$A$8:$AU$619,19,0)+VLOOKUP($A$1,'TO1'!$A$8:$AU$619,21,0)</f>
        <v>#N/A</v>
      </c>
      <c r="E10" s="21" t="e">
        <f>VLOOKUP($A$1,'TO1'!$A$8:$AU$619,16,0)+VLOOKUP($A$1,'TO1'!$A$8:$AU$619,18,0)+VLOOKUP($A$1,'TO1'!$A$8:$AU$619,20,0)+VLOOKUP($A$1,'TO1'!$A$8:$AU$619,22,0)</f>
        <v>#N/A</v>
      </c>
      <c r="F10" s="5"/>
      <c r="G10" s="19" t="s">
        <v>26</v>
      </c>
      <c r="H10" s="7"/>
      <c r="I10" s="7"/>
      <c r="J10" s="20" t="e">
        <f>VLOOKUP($G$1,'TO1'!$A$8:$AU$619,15,0)+VLOOKUP($G$1,'TO1'!$A$8:$AU$619,17,0)+VLOOKUP($G$1,'TO1'!$A$8:$AU$619,19,0)+VLOOKUP($G$1,'TO1'!$A$8:$AU$619,21,0)</f>
        <v>#N/A</v>
      </c>
      <c r="K10" s="21" t="e">
        <f>VLOOKUP($G$1,'TO1'!$A$8:$AU$619,16,0)+VLOOKUP($G$1,'TO1'!$A$8:$AU$619,18,0)+VLOOKUP($G$1,'TO1'!$A$8:$AU$619,20,0)+VLOOKUP($G$1,'TO1'!$A$8:$AU$619,22,0)</f>
        <v>#N/A</v>
      </c>
      <c r="L10" s="5"/>
      <c r="M10" s="19" t="s">
        <v>26</v>
      </c>
      <c r="N10" s="7"/>
      <c r="O10" s="7"/>
      <c r="P10" s="20" t="e">
        <f>VLOOKUP($M$1,'TO1'!$A$8:$AU$619,15,0)+VLOOKUP($M$1,'TO1'!$A$8:$AU$619,17,0)+VLOOKUP($M$1,'TO1'!$A$8:$AU$619,19,0)+VLOOKUP($M$1,'TO1'!$A$8:$AU$619,21,0)</f>
        <v>#N/A</v>
      </c>
      <c r="Q10" s="21" t="e">
        <f>VLOOKUP($M$1,'TO1'!$A$8:$AU$619,16,0)+VLOOKUP($M$1,'TO1'!$A$8:$AU$619,18,0)+VLOOKUP($M$1,'TO1'!$A$8:$AU$619,20,0)+VLOOKUP($M$1,'TO1'!$A$8:$AU$619,22,0)</f>
        <v>#N/A</v>
      </c>
    </row>
    <row r="11" spans="1:17" ht="12.75" hidden="1" customHeight="1" x14ac:dyDescent="0.3">
      <c r="A11" s="19" t="s">
        <v>27</v>
      </c>
      <c r="B11" s="7"/>
      <c r="C11" s="7"/>
      <c r="D11" s="20"/>
      <c r="E11" s="23"/>
      <c r="F11" s="5"/>
      <c r="G11" s="19" t="s">
        <v>11</v>
      </c>
      <c r="H11" s="7"/>
      <c r="I11" s="7"/>
      <c r="J11" s="20"/>
      <c r="K11" s="23"/>
      <c r="L11" s="5"/>
      <c r="M11" s="19" t="s">
        <v>11</v>
      </c>
      <c r="N11" s="7"/>
      <c r="O11" s="7"/>
      <c r="P11" s="20"/>
      <c r="Q11" s="24"/>
    </row>
    <row r="12" spans="1:17" ht="12.75" hidden="1" customHeight="1" x14ac:dyDescent="0.3">
      <c r="A12" s="19" t="s">
        <v>28</v>
      </c>
      <c r="B12" s="7"/>
      <c r="C12" s="7"/>
      <c r="D12" s="20"/>
      <c r="E12" s="23"/>
      <c r="F12" s="5"/>
      <c r="G12" s="19" t="s">
        <v>12</v>
      </c>
      <c r="H12" s="7"/>
      <c r="I12" s="7"/>
      <c r="J12" s="20"/>
      <c r="K12" s="23"/>
      <c r="L12" s="5"/>
      <c r="M12" s="19" t="s">
        <v>12</v>
      </c>
      <c r="N12" s="7"/>
      <c r="O12" s="7"/>
      <c r="P12" s="20"/>
      <c r="Q12" s="24"/>
    </row>
    <row r="13" spans="1:17" ht="12.75" hidden="1" customHeight="1" x14ac:dyDescent="0.3">
      <c r="A13" s="19" t="s">
        <v>29</v>
      </c>
      <c r="B13" s="7"/>
      <c r="C13" s="7"/>
      <c r="D13" s="20"/>
      <c r="E13" s="23"/>
      <c r="F13" s="5"/>
      <c r="G13" s="19" t="s">
        <v>13</v>
      </c>
      <c r="H13" s="7"/>
      <c r="I13" s="7"/>
      <c r="J13" s="20"/>
      <c r="K13" s="23"/>
      <c r="L13" s="5"/>
      <c r="M13" s="19" t="s">
        <v>13</v>
      </c>
      <c r="N13" s="7"/>
      <c r="O13" s="7"/>
      <c r="P13" s="20"/>
      <c r="Q13" s="24"/>
    </row>
    <row r="14" spans="1:17" x14ac:dyDescent="0.3">
      <c r="A14" s="19" t="s">
        <v>27</v>
      </c>
      <c r="B14" s="7"/>
      <c r="C14" s="7"/>
      <c r="D14" s="20"/>
      <c r="E14" s="23"/>
      <c r="F14" s="5"/>
      <c r="G14" s="19" t="s">
        <v>27</v>
      </c>
      <c r="H14" s="7"/>
      <c r="I14" s="7"/>
      <c r="J14" s="20"/>
      <c r="K14" s="23"/>
      <c r="L14" s="5"/>
      <c r="M14" s="19" t="s">
        <v>27</v>
      </c>
      <c r="N14" s="7"/>
      <c r="O14" s="7"/>
      <c r="P14" s="20"/>
      <c r="Q14" s="24"/>
    </row>
    <row r="15" spans="1:17" x14ac:dyDescent="0.3">
      <c r="A15" s="19" t="s">
        <v>28</v>
      </c>
      <c r="B15" s="7"/>
      <c r="C15" s="7"/>
      <c r="D15" s="20" t="e">
        <f>VLOOKUP($A$1,'TO1'!$A$8:$AU$619,25,0)+VLOOKUP($A$1,'TO1'!$A$8:$AU$619,23,0)</f>
        <v>#N/A</v>
      </c>
      <c r="E15" s="21" t="e">
        <f>VLOOKUP($A$1,'TO1'!$A$8:$AU$619,24,0)+VLOOKUP($A$1,'TO1'!$A$8:$AU$619,26,0)</f>
        <v>#N/A</v>
      </c>
      <c r="F15" s="5"/>
      <c r="G15" s="19" t="s">
        <v>28</v>
      </c>
      <c r="H15" s="7"/>
      <c r="I15" s="7"/>
      <c r="J15" s="20" t="e">
        <f>VLOOKUP($G$1,'TO1'!$A$8:$AU$619,25,0)+VLOOKUP($G$1,'TO1'!$A$8:$AU$619,23,0)</f>
        <v>#N/A</v>
      </c>
      <c r="K15" s="21" t="e">
        <f>VLOOKUP($G$1,'TO1'!$A$8:$AU$619,24,0)+VLOOKUP($G$1,'TO1'!$A$8:$AU$619,26,0)</f>
        <v>#N/A</v>
      </c>
      <c r="L15" s="5"/>
      <c r="M15" s="19" t="s">
        <v>28</v>
      </c>
      <c r="N15" s="7"/>
      <c r="O15" s="7"/>
      <c r="P15" s="20" t="e">
        <f>VLOOKUP($M$1,'TO1'!$A$8:$AU$619,25,0)+VLOOKUP($M$1,'TO1'!$A$8:$AU$619,23,0)</f>
        <v>#N/A</v>
      </c>
      <c r="Q15" s="21" t="e">
        <f>VLOOKUP($M$1,'TO1'!$A$8:$AU$619,24,0)+VLOOKUP($M$1,'TO1'!$A$8:$AU$619,26,0)</f>
        <v>#N/A</v>
      </c>
    </row>
    <row r="16" spans="1:17" x14ac:dyDescent="0.3">
      <c r="A16" s="19" t="s">
        <v>29</v>
      </c>
      <c r="B16" s="7"/>
      <c r="C16" s="7"/>
      <c r="D16" s="20" t="e">
        <f>VLOOKUP($A$1,'TO1'!$A$8:$AU$619,29,0)</f>
        <v>#N/A</v>
      </c>
      <c r="E16" s="21" t="e">
        <f>VLOOKUP($A$1,'TO1'!$A$8:$AU$619,30,0)</f>
        <v>#N/A</v>
      </c>
      <c r="F16" s="5"/>
      <c r="G16" s="19" t="s">
        <v>29</v>
      </c>
      <c r="H16" s="7"/>
      <c r="I16" s="7"/>
      <c r="J16" s="20" t="e">
        <f>VLOOKUP($G$1,'TO1'!$A$8:$AU$619,29,0)</f>
        <v>#N/A</v>
      </c>
      <c r="K16" s="21" t="e">
        <f>VLOOKUP($G$1,'TO1'!$A$8:$AU$619,30,0)</f>
        <v>#N/A</v>
      </c>
      <c r="L16" s="5"/>
      <c r="M16" s="19" t="s">
        <v>29</v>
      </c>
      <c r="N16" s="7"/>
      <c r="O16" s="7"/>
      <c r="P16" s="20" t="e">
        <f>VLOOKUP($M$1,'TO1'!$A$8:$AU$619,29,0)</f>
        <v>#N/A</v>
      </c>
      <c r="Q16" s="22" t="e">
        <f>VLOOKUP($M$1,'TO1'!$A$8:$AU$619,30,0)</f>
        <v>#N/A</v>
      </c>
    </row>
    <row r="17" spans="1:17" ht="7.5" customHeight="1" x14ac:dyDescent="0.3">
      <c r="A17" s="19"/>
      <c r="B17" s="7"/>
      <c r="C17" s="7"/>
      <c r="D17" s="20"/>
      <c r="E17" s="23"/>
      <c r="F17" s="5"/>
      <c r="G17" s="19"/>
      <c r="H17" s="7"/>
      <c r="I17" s="7"/>
      <c r="J17" s="20"/>
      <c r="K17" s="23"/>
      <c r="L17" s="5"/>
      <c r="M17" s="19"/>
      <c r="N17" s="7"/>
      <c r="O17" s="7"/>
      <c r="P17" s="20"/>
      <c r="Q17" s="24"/>
    </row>
    <row r="18" spans="1:17" x14ac:dyDescent="0.3">
      <c r="A18" s="19" t="s">
        <v>30</v>
      </c>
      <c r="B18" s="7"/>
      <c r="C18" s="7"/>
      <c r="D18" s="20"/>
      <c r="E18" s="21" t="e">
        <f>VLOOKUP($A$1,'TO1'!$A$8:$AU$619,31,0)</f>
        <v>#N/A</v>
      </c>
      <c r="F18" s="5"/>
      <c r="G18" s="19" t="s">
        <v>30</v>
      </c>
      <c r="H18" s="7"/>
      <c r="I18" s="7"/>
      <c r="J18" s="20"/>
      <c r="K18" s="21" t="e">
        <f>VLOOKUP($G$1,'TO1'!$A$8:$AU$619,31,0)</f>
        <v>#N/A</v>
      </c>
      <c r="L18" s="5"/>
      <c r="M18" s="19" t="s">
        <v>30</v>
      </c>
      <c r="N18" s="7"/>
      <c r="O18" s="7"/>
      <c r="P18" s="20"/>
      <c r="Q18" s="22" t="e">
        <f>VLOOKUP($M$1,'TO1'!$A$8:$AU$619,31,0)</f>
        <v>#N/A</v>
      </c>
    </row>
    <row r="19" spans="1:17" x14ac:dyDescent="0.3">
      <c r="A19" s="19" t="s">
        <v>31</v>
      </c>
      <c r="B19" s="7"/>
      <c r="C19" s="7"/>
      <c r="D19" s="20"/>
      <c r="E19" s="21" t="e">
        <f>VLOOKUP($A$1,'TO1'!$A$8:$AU$619,32,0)</f>
        <v>#N/A</v>
      </c>
      <c r="F19" s="5"/>
      <c r="G19" s="19" t="s">
        <v>31</v>
      </c>
      <c r="H19" s="7"/>
      <c r="I19" s="7"/>
      <c r="J19" s="20"/>
      <c r="K19" s="21" t="e">
        <f>VLOOKUP($G$1,'TO1'!$A$8:$AU$619,32,0)</f>
        <v>#N/A</v>
      </c>
      <c r="L19" s="5"/>
      <c r="M19" s="19" t="s">
        <v>31</v>
      </c>
      <c r="N19" s="7"/>
      <c r="O19" s="7"/>
      <c r="P19" s="20"/>
      <c r="Q19" s="22" t="e">
        <f>VLOOKUP($M$1,'TO1'!$A$8:$AU$619,32,0)</f>
        <v>#N/A</v>
      </c>
    </row>
    <row r="20" spans="1:17" x14ac:dyDescent="0.3">
      <c r="A20" s="19" t="s">
        <v>32</v>
      </c>
      <c r="B20" s="19"/>
      <c r="C20" s="7"/>
      <c r="D20" s="20"/>
      <c r="E20" s="21" t="e">
        <f>VLOOKUP($A$1,'TO1'!$A$8:$AU$619,33,0)</f>
        <v>#N/A</v>
      </c>
      <c r="F20" s="5"/>
      <c r="G20" s="19" t="s">
        <v>32</v>
      </c>
      <c r="H20" s="19"/>
      <c r="I20" s="7"/>
      <c r="J20" s="20"/>
      <c r="K20" s="21" t="e">
        <f>VLOOKUP($G$1,'TO1'!$A$8:$AU$619,33,0)</f>
        <v>#N/A</v>
      </c>
      <c r="L20" s="5"/>
      <c r="M20" s="19" t="s">
        <v>32</v>
      </c>
      <c r="N20" s="19"/>
      <c r="O20" s="7"/>
      <c r="P20" s="20"/>
      <c r="Q20" s="22" t="e">
        <f>VLOOKUP($M$1,'TO1'!$A$8:$AU$619,33,0)</f>
        <v>#N/A</v>
      </c>
    </row>
    <row r="21" spans="1:17" x14ac:dyDescent="0.3">
      <c r="A21" s="19" t="s">
        <v>33</v>
      </c>
      <c r="B21" s="7"/>
      <c r="C21" s="7"/>
      <c r="D21" s="20"/>
      <c r="E21" s="21" t="e">
        <f>VLOOKUP($A$1,'TO1'!$A$8:$AU$619,28,0)+VLOOKUP($A$1,'TO1'!$A$8:$AU$619,34,0)</f>
        <v>#N/A</v>
      </c>
      <c r="F21" s="5"/>
      <c r="G21" s="19" t="s">
        <v>33</v>
      </c>
      <c r="H21" s="7"/>
      <c r="I21" s="7"/>
      <c r="J21" s="20"/>
      <c r="K21" s="21" t="e">
        <f>VLOOKUP($G$1,'TO1'!$A$8:$AU$619,34,0)+VLOOKUP($G$1,'TO1'!$A$8:$AU$619,28,0)</f>
        <v>#N/A</v>
      </c>
      <c r="L21" s="5"/>
      <c r="M21" s="19" t="s">
        <v>33</v>
      </c>
      <c r="N21" s="7"/>
      <c r="O21" s="7"/>
      <c r="P21" s="20"/>
      <c r="Q21" s="22" t="e">
        <f>VLOOKUP($M$1,'TO1'!$A$8:$AU$619,34,0)+VLOOKUP($M$1,'TO1'!$A$8:$AU$619,28,0)</f>
        <v>#N/A</v>
      </c>
    </row>
    <row r="22" spans="1:17" x14ac:dyDescent="0.3">
      <c r="A22" s="19" t="s">
        <v>34</v>
      </c>
      <c r="B22" s="7"/>
      <c r="C22" s="7"/>
      <c r="D22" s="20"/>
      <c r="E22" s="21" t="e">
        <f>VLOOKUP($A$1,'TO1'!$A$8:$AU$619,35,0)</f>
        <v>#N/A</v>
      </c>
      <c r="F22" s="5"/>
      <c r="G22" s="19" t="s">
        <v>34</v>
      </c>
      <c r="H22" s="7"/>
      <c r="I22" s="7"/>
      <c r="J22" s="20"/>
      <c r="K22" s="21" t="e">
        <f>VLOOKUP($G$1,'TO1'!$A$8:$AU$619,35,0)</f>
        <v>#N/A</v>
      </c>
      <c r="L22" s="5"/>
      <c r="M22" s="19" t="s">
        <v>34</v>
      </c>
      <c r="N22" s="7"/>
      <c r="O22" s="7"/>
      <c r="P22" s="20"/>
      <c r="Q22" s="22" t="e">
        <f>VLOOKUP($M$1,'TO1'!$A$8:$AU$619,35,0)</f>
        <v>#N/A</v>
      </c>
    </row>
    <row r="23" spans="1:17" x14ac:dyDescent="0.3">
      <c r="A23" s="19" t="s">
        <v>35</v>
      </c>
      <c r="B23" s="7"/>
      <c r="C23" s="7"/>
      <c r="D23" s="20"/>
      <c r="E23" s="21" t="e">
        <f>VLOOKUP($A$1,'TO1'!$A$8:$AU$619,36,0)</f>
        <v>#N/A</v>
      </c>
      <c r="F23" s="5"/>
      <c r="G23" s="19" t="s">
        <v>35</v>
      </c>
      <c r="H23" s="7"/>
      <c r="I23" s="7"/>
      <c r="J23" s="20"/>
      <c r="K23" s="21" t="e">
        <f>VLOOKUP($G$1,'TO1'!$A$8:$AU$619,36,0)</f>
        <v>#N/A</v>
      </c>
      <c r="L23" s="5"/>
      <c r="M23" s="19" t="s">
        <v>35</v>
      </c>
      <c r="N23" s="7"/>
      <c r="O23" s="7"/>
      <c r="P23" s="20"/>
      <c r="Q23" s="22" t="e">
        <f>VLOOKUP($M$1,'TO1'!$A$8:$AU$619,36,0)</f>
        <v>#N/A</v>
      </c>
    </row>
    <row r="24" spans="1:17" ht="12.75" hidden="1" customHeight="1" x14ac:dyDescent="0.3">
      <c r="A24" s="19" t="s">
        <v>14</v>
      </c>
      <c r="B24" s="7"/>
      <c r="C24" s="7"/>
      <c r="D24" s="20"/>
      <c r="E24" s="23">
        <v>0</v>
      </c>
      <c r="F24" s="5"/>
      <c r="G24" s="19" t="s">
        <v>14</v>
      </c>
      <c r="H24" s="7"/>
      <c r="I24" s="7"/>
      <c r="J24" s="20"/>
      <c r="K24" s="23">
        <v>0</v>
      </c>
      <c r="L24" s="5"/>
      <c r="M24" s="19" t="s">
        <v>14</v>
      </c>
      <c r="N24" s="7"/>
      <c r="O24" s="7"/>
      <c r="P24" s="20"/>
      <c r="Q24" s="24">
        <v>0</v>
      </c>
    </row>
    <row r="25" spans="1:17" x14ac:dyDescent="0.3">
      <c r="A25" s="19" t="s">
        <v>36</v>
      </c>
      <c r="B25" s="7"/>
      <c r="C25" s="7"/>
      <c r="D25" s="20"/>
      <c r="E25" s="21" t="e">
        <f>VLOOKUP($A$1,'TO1'!$A$8:$AU$619,47,0)</f>
        <v>#N/A</v>
      </c>
      <c r="F25" s="5"/>
      <c r="G25" s="19" t="s">
        <v>36</v>
      </c>
      <c r="H25" s="7"/>
      <c r="I25" s="7"/>
      <c r="J25" s="20"/>
      <c r="K25" s="21" t="e">
        <f>VLOOKUP($G$1,'TO1'!$A$8:$AU$619,47,0)</f>
        <v>#N/A</v>
      </c>
      <c r="L25" s="5"/>
      <c r="M25" s="19" t="s">
        <v>36</v>
      </c>
      <c r="N25" s="7"/>
      <c r="O25" s="7"/>
      <c r="P25" s="20"/>
      <c r="Q25" s="21" t="e">
        <f>VLOOKUP($M$1,'TO1'!$A$8:$AU$619,46,0)</f>
        <v>#N/A</v>
      </c>
    </row>
    <row r="26" spans="1:17" x14ac:dyDescent="0.3">
      <c r="A26" s="25" t="s">
        <v>37</v>
      </c>
      <c r="B26" s="26"/>
      <c r="C26" s="3"/>
      <c r="D26" s="26"/>
      <c r="E26" s="27" t="e">
        <f>VLOOKUP($A$1,'TO1'!$A$8:$AU$619,37,0)</f>
        <v>#N/A</v>
      </c>
      <c r="F26" s="5"/>
      <c r="G26" s="25" t="s">
        <v>37</v>
      </c>
      <c r="H26" s="26"/>
      <c r="I26" s="3"/>
      <c r="J26" s="26"/>
      <c r="K26" s="27" t="e">
        <f>VLOOKUP($G$1,'TO1'!$A$8:$AU$619,37,0)</f>
        <v>#N/A</v>
      </c>
      <c r="L26" s="5"/>
      <c r="M26" s="25" t="s">
        <v>37</v>
      </c>
      <c r="N26" s="26"/>
      <c r="O26" s="3"/>
      <c r="P26" s="26"/>
      <c r="Q26" s="28" t="e">
        <f>VLOOKUP($M$1,'TO1'!$A$8:$AU$619,37,0)</f>
        <v>#N/A</v>
      </c>
    </row>
    <row r="27" spans="1:17" ht="9.75" customHeight="1" x14ac:dyDescent="0.3">
      <c r="B27" s="29"/>
      <c r="C27" s="7"/>
      <c r="D27" s="7"/>
      <c r="E27" s="30"/>
      <c r="F27" s="5"/>
      <c r="G27" s="7"/>
      <c r="H27" s="29"/>
      <c r="I27" s="7"/>
      <c r="J27" s="7"/>
      <c r="K27" s="30"/>
      <c r="L27" s="5"/>
      <c r="M27" s="7"/>
      <c r="N27" s="29"/>
      <c r="O27" s="7"/>
      <c r="P27" s="7"/>
      <c r="Q27" s="31"/>
    </row>
    <row r="28" spans="1:17" x14ac:dyDescent="0.3">
      <c r="A28" s="3" t="s">
        <v>38</v>
      </c>
      <c r="B28" s="29"/>
      <c r="C28" s="7"/>
      <c r="D28" s="7"/>
      <c r="E28" s="21"/>
      <c r="F28" s="5"/>
      <c r="G28" s="3" t="s">
        <v>38</v>
      </c>
      <c r="H28" s="29"/>
      <c r="I28" s="7"/>
      <c r="J28" s="7"/>
      <c r="K28" s="21"/>
      <c r="L28" s="5"/>
      <c r="M28" s="3" t="s">
        <v>38</v>
      </c>
      <c r="N28" s="29"/>
      <c r="O28" s="7"/>
      <c r="P28" s="7"/>
      <c r="Q28" s="22"/>
    </row>
    <row r="29" spans="1:17" x14ac:dyDescent="0.3">
      <c r="A29" s="19" t="s">
        <v>15</v>
      </c>
      <c r="B29" s="7"/>
      <c r="C29" s="7"/>
      <c r="D29" s="7"/>
      <c r="E29" s="23" t="e">
        <f>VLOOKUP($A$1,'TO1'!$A$8:$AU$619,38,0)</f>
        <v>#N/A</v>
      </c>
      <c r="F29" s="5"/>
      <c r="G29" s="19" t="s">
        <v>15</v>
      </c>
      <c r="H29" s="7"/>
      <c r="I29" s="7"/>
      <c r="J29" s="7"/>
      <c r="K29" s="23" t="e">
        <f>VLOOKUP($G$1,'TO1'!$A$8:$AU$619,38,0)</f>
        <v>#N/A</v>
      </c>
      <c r="L29" s="5"/>
      <c r="M29" s="19" t="s">
        <v>15</v>
      </c>
      <c r="N29" s="7"/>
      <c r="O29" s="7"/>
      <c r="P29" s="7"/>
      <c r="Q29" s="24" t="e">
        <f>VLOOKUP($M$1,'TO1'!$A$8:$AU$619,38,0)</f>
        <v>#N/A</v>
      </c>
    </row>
    <row r="30" spans="1:17" ht="12.75" hidden="1" customHeight="1" x14ac:dyDescent="0.3">
      <c r="A30" s="19" t="s">
        <v>16</v>
      </c>
      <c r="B30" s="7"/>
      <c r="C30" s="32"/>
      <c r="D30" s="32"/>
      <c r="E30" s="23" t="e">
        <f>VLOOKUP($A$1,'TO1'!$A$8:$AU$619,41,0)</f>
        <v>#N/A</v>
      </c>
      <c r="F30" s="5"/>
      <c r="G30" s="19" t="s">
        <v>16</v>
      </c>
      <c r="H30" s="7"/>
      <c r="I30" s="32"/>
      <c r="J30" s="32"/>
      <c r="K30" s="23" t="e">
        <f>VLOOKUP($G$1,'TO1'!$A$8:$AU$619,41,0)</f>
        <v>#N/A</v>
      </c>
      <c r="L30" s="5"/>
      <c r="M30" s="19" t="s">
        <v>16</v>
      </c>
      <c r="N30" s="7"/>
      <c r="O30" s="33"/>
      <c r="P30" s="33"/>
      <c r="Q30" s="24" t="e">
        <f>VLOOKUP($M$1,'TO1'!$A$8:$AU$619,41,0)</f>
        <v>#N/A</v>
      </c>
    </row>
    <row r="31" spans="1:17" hidden="1" x14ac:dyDescent="0.3">
      <c r="A31" s="19" t="s">
        <v>17</v>
      </c>
      <c r="B31" s="7"/>
      <c r="C31" s="32"/>
      <c r="D31" s="32"/>
      <c r="E31" s="23" t="e">
        <f>VLOOKUP($A$1,'TO1'!$A$8:$AU$619,39,0)</f>
        <v>#N/A</v>
      </c>
      <c r="F31" s="5"/>
      <c r="G31" s="19" t="s">
        <v>17</v>
      </c>
      <c r="H31" s="7"/>
      <c r="I31" s="32"/>
      <c r="J31" s="32"/>
      <c r="K31" s="23" t="e">
        <f>VLOOKUP($G$1,'TO1'!$A$8:$AU$619,39,0)</f>
        <v>#N/A</v>
      </c>
      <c r="L31" s="5"/>
      <c r="M31" s="19" t="s">
        <v>17</v>
      </c>
      <c r="N31" s="7"/>
      <c r="O31" s="33"/>
      <c r="P31" s="33"/>
      <c r="Q31" s="24" t="e">
        <f>VLOOKUP($M$1,'TO1'!$A$8:$AU$619,39,0)</f>
        <v>#N/A</v>
      </c>
    </row>
    <row r="32" spans="1:17" x14ac:dyDescent="0.3">
      <c r="A32" s="19" t="s">
        <v>39</v>
      </c>
      <c r="B32" s="7"/>
      <c r="C32" s="32"/>
      <c r="D32" s="32"/>
      <c r="E32" s="23" t="e">
        <f>VLOOKUP($A$1,'TO1'!$A$8:$AU$619,42,0)</f>
        <v>#N/A</v>
      </c>
      <c r="F32" s="5"/>
      <c r="G32" s="19" t="s">
        <v>39</v>
      </c>
      <c r="H32" s="7"/>
      <c r="I32" s="32"/>
      <c r="J32" s="32"/>
      <c r="K32" s="23" t="e">
        <f>VLOOKUP($G$1,'TO1'!$A$8:$AU$619,42,0)</f>
        <v>#N/A</v>
      </c>
      <c r="L32" s="5"/>
      <c r="M32" s="19" t="s">
        <v>39</v>
      </c>
      <c r="N32" s="7"/>
      <c r="O32" s="33"/>
      <c r="P32" s="33"/>
      <c r="Q32" s="24" t="e">
        <f>VLOOKUP($M$1,'TO1'!$A$8:$AU$619,42,0)</f>
        <v>#N/A</v>
      </c>
    </row>
    <row r="33" spans="1:17" x14ac:dyDescent="0.3">
      <c r="A33" s="19" t="s">
        <v>40</v>
      </c>
      <c r="B33" s="7"/>
      <c r="C33" s="32"/>
      <c r="D33" s="32"/>
      <c r="E33" s="23" t="e">
        <f>VLOOKUP($A$1,'TO1'!$A$8:$AU$619,40,0)</f>
        <v>#N/A</v>
      </c>
      <c r="F33" s="5"/>
      <c r="G33" s="19" t="s">
        <v>40</v>
      </c>
      <c r="H33" s="7"/>
      <c r="I33" s="32"/>
      <c r="J33" s="32"/>
      <c r="K33" s="23" t="e">
        <f>VLOOKUP($G$1,'TO1'!$A$8:$AU$619,40,0)</f>
        <v>#N/A</v>
      </c>
      <c r="L33" s="5"/>
      <c r="M33" s="19" t="s">
        <v>40</v>
      </c>
      <c r="N33" s="7"/>
      <c r="O33" s="33"/>
      <c r="P33" s="33"/>
      <c r="Q33" s="24" t="e">
        <f>VLOOKUP($M$1,'TO1'!$A$8:$AU$619,40,0)</f>
        <v>#N/A</v>
      </c>
    </row>
    <row r="34" spans="1:17" x14ac:dyDescent="0.3">
      <c r="A34" s="25" t="s">
        <v>41</v>
      </c>
      <c r="B34" s="3"/>
      <c r="C34" s="34"/>
      <c r="D34" s="34"/>
      <c r="E34" s="27" t="e">
        <f>VLOOKUP($A$1,'TO1'!$A$8:$AU$619,43,0)</f>
        <v>#N/A</v>
      </c>
      <c r="F34" s="5"/>
      <c r="G34" s="25" t="s">
        <v>41</v>
      </c>
      <c r="H34" s="3"/>
      <c r="I34" s="34"/>
      <c r="J34" s="34"/>
      <c r="K34" s="27" t="e">
        <f>VLOOKUP($G$1,'TO1'!$A$8:$AU$619,43,0)</f>
        <v>#N/A</v>
      </c>
      <c r="L34" s="5"/>
      <c r="M34" s="25" t="s">
        <v>41</v>
      </c>
      <c r="N34" s="3"/>
      <c r="O34" s="34"/>
      <c r="P34" s="34"/>
      <c r="Q34" s="28" t="e">
        <f>VLOOKUP($M$1,'TO1'!$A$8:$AU$619,43,0)</f>
        <v>#N/A</v>
      </c>
    </row>
    <row r="35" spans="1:17" ht="3" customHeight="1" x14ac:dyDescent="0.3">
      <c r="A35" s="35" t="s">
        <v>18</v>
      </c>
      <c r="B35" s="7"/>
      <c r="C35" s="7"/>
      <c r="D35" s="7"/>
      <c r="E35" s="36" t="e">
        <f>IF(ROUND(SUM(E29:E32),0)=E34,"","Sai")</f>
        <v>#N/A</v>
      </c>
      <c r="F35" s="5"/>
      <c r="G35" s="35" t="s">
        <v>18</v>
      </c>
      <c r="H35" s="7"/>
      <c r="I35" s="7"/>
      <c r="J35" s="7"/>
      <c r="K35" s="36" t="e">
        <f>IF(ROUND(SUM(K29:K32),0)=K34,"","Sai")</f>
        <v>#N/A</v>
      </c>
      <c r="L35" s="5"/>
      <c r="M35" s="35" t="s">
        <v>18</v>
      </c>
      <c r="N35" s="7"/>
      <c r="O35" s="7"/>
      <c r="P35" s="7"/>
      <c r="Q35" s="37" t="e">
        <f>IF(ROUND(SUM(Q29:Q32),0)=Q34,"","Sai")</f>
        <v>#N/A</v>
      </c>
    </row>
    <row r="36" spans="1:17" x14ac:dyDescent="0.3">
      <c r="A36" s="3" t="str">
        <f>"Thực lãnh (Net payment) - Tiền mặt(Cash)"</f>
        <v>Thực lãnh (Net payment) - Tiền mặt(Cash)</v>
      </c>
      <c r="B36" s="3"/>
      <c r="C36" s="3"/>
      <c r="D36" s="3"/>
      <c r="E36" s="11" t="e">
        <f>VLOOKUP($A$1,'TO1'!$A$8:$AU$619,44,0)+VLOOKUP($A$1,'TO1'!$A$8:$AU$619,45,0)</f>
        <v>#N/A</v>
      </c>
      <c r="F36" s="5"/>
      <c r="G36" s="3" t="str">
        <f>"Thực lãnh (Net payment) - Tiền mặt(Cash)"</f>
        <v>Thực lãnh (Net payment) - Tiền mặt(Cash)</v>
      </c>
      <c r="H36" s="3"/>
      <c r="I36" s="3"/>
      <c r="J36" s="3"/>
      <c r="K36" s="11" t="e">
        <f>VLOOKUP($G$1,'TO1'!$A$8:$AU$619,44,0)+VLOOKUP($G$1,'TO1'!$A$8:$AU$619,45,0)</f>
        <v>#N/A</v>
      </c>
      <c r="L36" s="5"/>
      <c r="M36" s="3" t="str">
        <f>"Thực lãnh (Net payment) - Tiền mặt(Cash)"</f>
        <v>Thực lãnh (Net payment) - Tiền mặt(Cash)</v>
      </c>
      <c r="N36" s="3"/>
      <c r="O36" s="3"/>
      <c r="P36" s="3"/>
      <c r="Q36" s="12" t="e">
        <f>VLOOKUP($M$1,'TO1'!$A$8:$AU$619,44,0)+VLOOKUP($M$1,'TO1'!$A$8:$AU$619,45,0)</f>
        <v>#N/A</v>
      </c>
    </row>
    <row r="37" spans="1:17" ht="6.75" customHeight="1" x14ac:dyDescent="0.3">
      <c r="A37" s="38"/>
      <c r="B37" s="38"/>
      <c r="C37" s="38"/>
      <c r="D37" s="38"/>
      <c r="E37" s="39"/>
      <c r="F37" s="38"/>
      <c r="G37" s="38"/>
      <c r="H37" s="38"/>
      <c r="I37" s="38"/>
      <c r="J37" s="38"/>
      <c r="K37" s="39"/>
      <c r="L37" s="38"/>
      <c r="M37" s="38"/>
      <c r="N37" s="38"/>
      <c r="O37" s="38"/>
      <c r="P37" s="38"/>
      <c r="Q37" s="38"/>
    </row>
    <row r="38" spans="1:17" x14ac:dyDescent="0.3">
      <c r="A38" s="2">
        <f>M1+1</f>
        <v>4</v>
      </c>
      <c r="B38" s="3"/>
      <c r="C38" s="3"/>
      <c r="D38" s="3"/>
      <c r="E38" s="4"/>
      <c r="F38" s="5"/>
      <c r="G38" s="2">
        <f>A38+1</f>
        <v>5</v>
      </c>
      <c r="H38" s="3"/>
      <c r="I38" s="3"/>
      <c r="J38" s="3"/>
      <c r="K38" s="4"/>
      <c r="L38" s="5"/>
      <c r="M38" s="2">
        <f>G38+1</f>
        <v>6</v>
      </c>
      <c r="N38" s="3"/>
      <c r="O38" s="3"/>
      <c r="P38" s="3"/>
      <c r="Q38" s="3"/>
    </row>
    <row r="39" spans="1:17" x14ac:dyDescent="0.3">
      <c r="A39" s="49" t="str">
        <f ca="1">"PHIẾU THANH TOÁN LƯƠNG THÁNG"&amp;TEXT(TODAY()-20," MM-YYYY")</f>
        <v>PHIẾU THANH TOÁN LƯƠNG THÁNG 07-2023</v>
      </c>
      <c r="B39" s="49"/>
      <c r="C39" s="49"/>
      <c r="D39" s="49"/>
      <c r="E39" s="49"/>
      <c r="F39" s="5"/>
      <c r="G39" s="49" t="str">
        <f ca="1">"PHIẾU THANH TOÁN LƯƠNG THÁNG"&amp;TEXT(TODAY()-20," MM-YYYY")</f>
        <v>PHIẾU THANH TOÁN LƯƠNG THÁNG 07-2023</v>
      </c>
      <c r="H39" s="49"/>
      <c r="I39" s="49"/>
      <c r="J39" s="49"/>
      <c r="K39" s="49"/>
      <c r="L39" s="5"/>
      <c r="M39" s="49" t="str">
        <f ca="1">"PHIẾU THANH TOÁN LƯƠNG THÁNG"&amp;TEXT(TODAY()-20," MM-YYYY")</f>
        <v>PHIẾU THANH TOÁN LƯƠNG THÁNG 07-2023</v>
      </c>
      <c r="N39" s="49"/>
      <c r="O39" s="49"/>
      <c r="P39" s="49"/>
      <c r="Q39" s="49"/>
    </row>
    <row r="40" spans="1:17" x14ac:dyDescent="0.3">
      <c r="A40" s="49" t="str">
        <f ca="1">"(PAYSLIP FOR THE MONTH OF "&amp;TRIM(RIGHT(A39,7))&amp;")"</f>
        <v>(PAYSLIP FOR THE MONTH OF 07-2023)</v>
      </c>
      <c r="B40" s="49"/>
      <c r="C40" s="49"/>
      <c r="D40" s="49"/>
      <c r="E40" s="50"/>
      <c r="F40" s="5"/>
      <c r="G40" s="49" t="str">
        <f ca="1">"(PAYSLIP FOR THE MONTH OF "&amp;TRIM(RIGHT(G39,7))&amp;")"</f>
        <v>(PAYSLIP FOR THE MONTH OF 07-2023)</v>
      </c>
      <c r="H40" s="49"/>
      <c r="I40" s="49"/>
      <c r="J40" s="49"/>
      <c r="K40" s="50"/>
      <c r="L40" s="5"/>
      <c r="M40" s="49" t="str">
        <f ca="1">"(PAYSLIP FOR THE MONTH OF "&amp;TRIM(RIGHT(M39,7))&amp;")"</f>
        <v>(PAYSLIP FOR THE MONTH OF 07-2023)</v>
      </c>
      <c r="N40" s="49"/>
      <c r="O40" s="49"/>
      <c r="P40" s="49"/>
      <c r="Q40" s="49"/>
    </row>
    <row r="41" spans="1:17" x14ac:dyDescent="0.3">
      <c r="A41" s="7" t="s">
        <v>19</v>
      </c>
      <c r="B41" s="3" t="e">
        <f>VLOOKUP($A$38,'TO1'!$A$8:$AU$619,2,0)</f>
        <v>#N/A</v>
      </c>
      <c r="C41" s="7" t="s">
        <v>9</v>
      </c>
      <c r="D41" s="7"/>
      <c r="E41" s="8" t="e">
        <f>VLOOKUP($A$1,'TO1'!$A$8:$AU$619,4,0)</f>
        <v>#N/A</v>
      </c>
      <c r="F41" s="5"/>
      <c r="G41" s="7" t="s">
        <v>19</v>
      </c>
      <c r="H41" s="3" t="e">
        <f>VLOOKUP($G$38,'TO1'!$A$8:$AU$619,2,0)</f>
        <v>#N/A</v>
      </c>
      <c r="I41" s="7" t="s">
        <v>9</v>
      </c>
      <c r="J41" s="7"/>
      <c r="K41" s="8" t="e">
        <f>VLOOKUP($G$1,'TO1'!$A$8:$AU$619,4,0)</f>
        <v>#N/A</v>
      </c>
      <c r="L41" s="5"/>
      <c r="M41" s="7" t="s">
        <v>19</v>
      </c>
      <c r="N41" s="3" t="e">
        <f>VLOOKUP($M$38,'TO1'!$A$8:$AU$619,2,0)</f>
        <v>#N/A</v>
      </c>
      <c r="O41" s="7" t="s">
        <v>9</v>
      </c>
      <c r="P41" s="7"/>
      <c r="Q41" s="9" t="e">
        <f>VLOOKUP($M$1,'TO1'!$A$8:$AU$619,4,0)</f>
        <v>#N/A</v>
      </c>
    </row>
    <row r="42" spans="1:17" x14ac:dyDescent="0.3">
      <c r="A42" s="7" t="s">
        <v>20</v>
      </c>
      <c r="B42" s="10" t="e">
        <f>VLOOKUP($A$38,'TO1'!$A$8:$AU$619,3,0)</f>
        <v>#N/A</v>
      </c>
      <c r="C42" s="7" t="s">
        <v>21</v>
      </c>
      <c r="D42" s="7"/>
      <c r="E42" s="11" t="e">
        <f>VLOOKUP($A$38,'TO1'!$A$8:$AU$619,7,0)</f>
        <v>#N/A</v>
      </c>
      <c r="F42" s="5"/>
      <c r="G42" s="7" t="s">
        <v>20</v>
      </c>
      <c r="H42" s="10" t="e">
        <f>VLOOKUP($G$38,'TO1'!$A$8:$AU$619,3,0)</f>
        <v>#N/A</v>
      </c>
      <c r="I42" s="7" t="s">
        <v>21</v>
      </c>
      <c r="J42" s="7"/>
      <c r="K42" s="11" t="e">
        <f>VLOOKUP($G$38,'TO1'!$A$8:$AU$619,7,0)</f>
        <v>#N/A</v>
      </c>
      <c r="L42" s="5"/>
      <c r="M42" s="7" t="s">
        <v>20</v>
      </c>
      <c r="N42" s="10" t="e">
        <f>VLOOKUP($M$38,'TO1'!$A$8:$AU$619,3,0)</f>
        <v>#N/A</v>
      </c>
      <c r="O42" s="7" t="s">
        <v>21</v>
      </c>
      <c r="P42" s="7"/>
      <c r="Q42" s="12" t="e">
        <f>VLOOKUP($M$38,'TO1'!$A$8:$AU$619,7,0)</f>
        <v>#N/A</v>
      </c>
    </row>
    <row r="43" spans="1:17" ht="13.5" thickBot="1" x14ac:dyDescent="0.35">
      <c r="A43" s="13"/>
      <c r="B43" s="13"/>
      <c r="C43" s="13"/>
      <c r="D43" s="13"/>
      <c r="E43" s="14"/>
      <c r="F43" s="5"/>
      <c r="G43" s="13"/>
      <c r="H43" s="13"/>
      <c r="I43" s="13"/>
      <c r="J43" s="13"/>
      <c r="K43" s="14"/>
      <c r="L43" s="5"/>
      <c r="M43" s="13"/>
      <c r="N43" s="13"/>
      <c r="O43" s="13"/>
      <c r="P43" s="13"/>
      <c r="Q43" s="13"/>
    </row>
    <row r="44" spans="1:17" ht="13.5" thickTop="1" x14ac:dyDescent="0.3">
      <c r="A44" s="3" t="s">
        <v>22</v>
      </c>
      <c r="B44" s="15"/>
      <c r="C44" s="7"/>
      <c r="D44" s="16" t="s">
        <v>10</v>
      </c>
      <c r="E44" s="17" t="s">
        <v>23</v>
      </c>
      <c r="F44" s="5"/>
      <c r="G44" s="3" t="s">
        <v>22</v>
      </c>
      <c r="H44" s="15"/>
      <c r="I44" s="7"/>
      <c r="J44" s="16" t="s">
        <v>10</v>
      </c>
      <c r="K44" s="17" t="s">
        <v>23</v>
      </c>
      <c r="L44" s="5"/>
      <c r="M44" s="3" t="s">
        <v>22</v>
      </c>
      <c r="N44" s="15"/>
      <c r="O44" s="7"/>
      <c r="P44" s="16" t="s">
        <v>10</v>
      </c>
      <c r="Q44" s="18" t="s">
        <v>23</v>
      </c>
    </row>
    <row r="45" spans="1:17" x14ac:dyDescent="0.3">
      <c r="A45" s="19" t="s">
        <v>24</v>
      </c>
      <c r="B45" s="7"/>
      <c r="C45" s="7"/>
      <c r="D45" s="20" t="e">
        <f>VLOOKUP($A$1,'TO1'!$A$8:$AU$619,8,0)</f>
        <v>#N/A</v>
      </c>
      <c r="E45" s="21" t="e">
        <f>VLOOKUP($A$1,'TO1'!$A$8:$AU$619,10,0)</f>
        <v>#N/A</v>
      </c>
      <c r="F45" s="5"/>
      <c r="G45" s="19" t="s">
        <v>24</v>
      </c>
      <c r="H45" s="7"/>
      <c r="I45" s="7"/>
      <c r="J45" s="20" t="e">
        <f>VLOOKUP($G$1,'TO1'!$A$8:$AU$619,8,0)</f>
        <v>#N/A</v>
      </c>
      <c r="K45" s="21" t="e">
        <f>VLOOKUP($G$1,'TO1'!$A$8:$AU$619,10,0)</f>
        <v>#N/A</v>
      </c>
      <c r="L45" s="5"/>
      <c r="M45" s="19" t="s">
        <v>24</v>
      </c>
      <c r="N45" s="7"/>
      <c r="O45" s="7"/>
      <c r="P45" s="20" t="e">
        <f>VLOOKUP($M$1,'TO1'!$A$8:$AU$619,8,0)</f>
        <v>#N/A</v>
      </c>
      <c r="Q45" s="22" t="e">
        <f>VLOOKUP($M$1,'TO1'!$A$8:$AU$619,10,0)</f>
        <v>#N/A</v>
      </c>
    </row>
    <row r="46" spans="1:17" x14ac:dyDescent="0.3">
      <c r="A46" s="19" t="s">
        <v>25</v>
      </c>
      <c r="B46" s="7"/>
      <c r="C46" s="7"/>
      <c r="D46" s="20" t="e">
        <f>VLOOKUP($A$1,'TO1'!$A$8:$AU$619,13,0)</f>
        <v>#N/A</v>
      </c>
      <c r="E46" s="21" t="e">
        <f>VLOOKUP($A$1,'TO1'!$A$8:$AU$619,14,0)</f>
        <v>#N/A</v>
      </c>
      <c r="F46" s="5"/>
      <c r="G46" s="19" t="s">
        <v>25</v>
      </c>
      <c r="H46" s="7"/>
      <c r="I46" s="7"/>
      <c r="J46" s="20" t="e">
        <f>VLOOKUP($G$1,'TO1'!$A$8:$AU$619,13,0)</f>
        <v>#N/A</v>
      </c>
      <c r="K46" s="21" t="e">
        <f>VLOOKUP($G$1,'TO1'!$A$8:$AU$619,14,0)</f>
        <v>#N/A</v>
      </c>
      <c r="L46" s="5"/>
      <c r="M46" s="19" t="s">
        <v>25</v>
      </c>
      <c r="N46" s="7"/>
      <c r="O46" s="7"/>
      <c r="P46" s="20" t="e">
        <f>VLOOKUP($M$1,'TO1'!$A$8:$AU$619,13,0)</f>
        <v>#N/A</v>
      </c>
      <c r="Q46" s="22" t="e">
        <f>VLOOKUP($M$1,'TO1'!$A$8:$AU$619,14,0)</f>
        <v>#N/A</v>
      </c>
    </row>
    <row r="47" spans="1:17" x14ac:dyDescent="0.3">
      <c r="A47" s="19" t="s">
        <v>26</v>
      </c>
      <c r="B47" s="7"/>
      <c r="C47" s="7"/>
      <c r="D47" s="20" t="e">
        <f>VLOOKUP($A$1,'TO1'!$A$8:$AU$619,15,0)+VLOOKUP($A$1,'TO1'!$A$8:$AU$619,17,0)+VLOOKUP($A$1,'TO1'!$A$8:$AU$619,19,0)+VLOOKUP($A$1,'TO1'!$A$8:$AU$619,21,0)</f>
        <v>#N/A</v>
      </c>
      <c r="E47" s="21" t="e">
        <f>VLOOKUP($A$1,'TO1'!$A$8:$AU$619,16,0)+VLOOKUP($A$1,'TO1'!$A$8:$AU$619,18,0)+VLOOKUP($A$1,'TO1'!$A$8:$AU$619,20,0)+VLOOKUP($A$1,'TO1'!$A$8:$AU$619,22,0)</f>
        <v>#N/A</v>
      </c>
      <c r="F47" s="5"/>
      <c r="G47" s="19" t="s">
        <v>26</v>
      </c>
      <c r="H47" s="7"/>
      <c r="I47" s="7"/>
      <c r="J47" s="20" t="e">
        <f>VLOOKUP($G$1,'TO1'!$A$8:$AU$619,15,0)+VLOOKUP($G$1,'TO1'!$A$8:$AU$619,17,0)+VLOOKUP($G$1,'TO1'!$A$8:$AU$619,19,0)+VLOOKUP($G$1,'TO1'!$A$8:$AU$619,21,0)</f>
        <v>#N/A</v>
      </c>
      <c r="K47" s="21" t="e">
        <f>VLOOKUP($G$1,'TO1'!$A$8:$AU$619,16,0)+VLOOKUP($G$1,'TO1'!$A$8:$AU$619,18,0)+VLOOKUP($G$1,'TO1'!$A$8:$AU$619,20,0)+VLOOKUP($G$1,'TO1'!$A$8:$AU$619,22,0)</f>
        <v>#N/A</v>
      </c>
      <c r="L47" s="5"/>
      <c r="M47" s="19" t="s">
        <v>26</v>
      </c>
      <c r="N47" s="7"/>
      <c r="O47" s="7"/>
      <c r="P47" s="20" t="e">
        <f>VLOOKUP($M$1,'TO1'!$A$8:$AU$619,15,0)+VLOOKUP($M$1,'TO1'!$A$8:$AU$619,17,0)+VLOOKUP($M$1,'TO1'!$A$8:$AU$619,19,0)+VLOOKUP($M$1,'TO1'!$A$8:$AU$619,21,0)</f>
        <v>#N/A</v>
      </c>
      <c r="Q47" s="21" t="e">
        <f>VLOOKUP($M$1,'TO1'!$A$8:$AU$619,16,0)+VLOOKUP($M$1,'TO1'!$A$8:$AU$619,18,0)+VLOOKUP($M$1,'TO1'!$A$8:$AU$619,20,0)+VLOOKUP($M$1,'TO1'!$A$8:$AU$619,22,0)</f>
        <v>#N/A</v>
      </c>
    </row>
    <row r="48" spans="1:17" x14ac:dyDescent="0.3">
      <c r="A48" s="19" t="s">
        <v>27</v>
      </c>
      <c r="B48" s="7"/>
      <c r="C48" s="7"/>
      <c r="D48" s="20"/>
      <c r="E48" s="23"/>
      <c r="F48" s="5"/>
      <c r="G48" s="19" t="s">
        <v>11</v>
      </c>
      <c r="H48" s="7"/>
      <c r="I48" s="7"/>
      <c r="J48" s="20"/>
      <c r="K48" s="23"/>
      <c r="L48" s="5"/>
      <c r="M48" s="19" t="s">
        <v>11</v>
      </c>
      <c r="N48" s="7"/>
      <c r="O48" s="7"/>
      <c r="P48" s="20"/>
      <c r="Q48" s="24"/>
    </row>
    <row r="49" spans="1:17" x14ac:dyDescent="0.3">
      <c r="A49" s="19" t="s">
        <v>28</v>
      </c>
      <c r="B49" s="7"/>
      <c r="C49" s="7"/>
      <c r="D49" s="20"/>
      <c r="E49" s="23"/>
      <c r="F49" s="5"/>
      <c r="G49" s="19" t="s">
        <v>12</v>
      </c>
      <c r="H49" s="7"/>
      <c r="I49" s="7"/>
      <c r="J49" s="20"/>
      <c r="K49" s="23"/>
      <c r="L49" s="5"/>
      <c r="M49" s="19" t="s">
        <v>12</v>
      </c>
      <c r="N49" s="7"/>
      <c r="O49" s="7"/>
      <c r="P49" s="20"/>
      <c r="Q49" s="24"/>
    </row>
    <row r="50" spans="1:17" x14ac:dyDescent="0.3">
      <c r="A50" s="19" t="s">
        <v>29</v>
      </c>
      <c r="B50" s="7"/>
      <c r="C50" s="7"/>
      <c r="D50" s="20"/>
      <c r="E50" s="23"/>
      <c r="F50" s="5"/>
      <c r="G50" s="19" t="s">
        <v>13</v>
      </c>
      <c r="H50" s="7"/>
      <c r="I50" s="7"/>
      <c r="J50" s="20"/>
      <c r="K50" s="23"/>
      <c r="L50" s="5"/>
      <c r="M50" s="19" t="s">
        <v>13</v>
      </c>
      <c r="N50" s="7"/>
      <c r="O50" s="7"/>
      <c r="P50" s="20"/>
      <c r="Q50" s="24"/>
    </row>
    <row r="51" spans="1:17" x14ac:dyDescent="0.3">
      <c r="A51" s="19" t="s">
        <v>27</v>
      </c>
      <c r="B51" s="7"/>
      <c r="C51" s="7"/>
      <c r="D51" s="20"/>
      <c r="E51" s="23"/>
      <c r="F51" s="5"/>
      <c r="G51" s="19" t="s">
        <v>27</v>
      </c>
      <c r="H51" s="7"/>
      <c r="I51" s="7"/>
      <c r="J51" s="20"/>
      <c r="K51" s="23"/>
      <c r="L51" s="5"/>
      <c r="M51" s="19" t="s">
        <v>27</v>
      </c>
      <c r="N51" s="7"/>
      <c r="O51" s="7"/>
      <c r="P51" s="20"/>
      <c r="Q51" s="24"/>
    </row>
    <row r="52" spans="1:17" x14ac:dyDescent="0.3">
      <c r="A52" s="19" t="s">
        <v>28</v>
      </c>
      <c r="B52" s="7"/>
      <c r="C52" s="7"/>
      <c r="D52" s="20" t="e">
        <f>VLOOKUP($A$1,'TO1'!$A$8:$AU$619,25,0)+VLOOKUP($A$1,'TO1'!$A$8:$AU$619,23,0)</f>
        <v>#N/A</v>
      </c>
      <c r="E52" s="21" t="e">
        <f>VLOOKUP($A$1,'TO1'!$A$8:$AU$619,24,0)+VLOOKUP($A$1,'TO1'!$A$8:$AU$619,26,0)</f>
        <v>#N/A</v>
      </c>
      <c r="F52" s="5"/>
      <c r="G52" s="19" t="s">
        <v>28</v>
      </c>
      <c r="H52" s="7"/>
      <c r="I52" s="7"/>
      <c r="J52" s="20" t="e">
        <f>VLOOKUP($G$1,'TO1'!$A$8:$AU$619,25,0)+VLOOKUP($G$1,'TO1'!$A$8:$AU$619,23,0)</f>
        <v>#N/A</v>
      </c>
      <c r="K52" s="21" t="e">
        <f>VLOOKUP($G$1,'TO1'!$A$8:$AU$619,24,0)+VLOOKUP($G$1,'TO1'!$A$8:$AU$619,26,0)</f>
        <v>#N/A</v>
      </c>
      <c r="L52" s="5"/>
      <c r="M52" s="19" t="s">
        <v>28</v>
      </c>
      <c r="N52" s="7"/>
      <c r="O52" s="7"/>
      <c r="P52" s="20" t="e">
        <f>VLOOKUP($M$1,'TO1'!$A$8:$AU$619,25,0)+VLOOKUP($M$1,'TO1'!$A$8:$AU$619,23,0)</f>
        <v>#N/A</v>
      </c>
      <c r="Q52" s="21" t="e">
        <f>VLOOKUP($M$1,'TO1'!$A$8:$AU$619,24,0)+VLOOKUP($M$1,'TO1'!$A$8:$AU$619,26,0)</f>
        <v>#N/A</v>
      </c>
    </row>
    <row r="53" spans="1:17" x14ac:dyDescent="0.3">
      <c r="A53" s="19" t="s">
        <v>29</v>
      </c>
      <c r="B53" s="7"/>
      <c r="C53" s="7"/>
      <c r="D53" s="20" t="e">
        <f>VLOOKUP($A$1,'TO1'!$A$8:$AU$619,29,0)</f>
        <v>#N/A</v>
      </c>
      <c r="E53" s="21" t="e">
        <f>VLOOKUP($A$1,'TO1'!$A$8:$AU$619,30,0)</f>
        <v>#N/A</v>
      </c>
      <c r="F53" s="5"/>
      <c r="G53" s="19" t="s">
        <v>29</v>
      </c>
      <c r="H53" s="7"/>
      <c r="I53" s="7"/>
      <c r="J53" s="20" t="e">
        <f>VLOOKUP($G$1,'TO1'!$A$8:$AU$619,29,0)</f>
        <v>#N/A</v>
      </c>
      <c r="K53" s="21" t="e">
        <f>VLOOKUP($G$1,'TO1'!$A$8:$AU$619,30,0)</f>
        <v>#N/A</v>
      </c>
      <c r="L53" s="5"/>
      <c r="M53" s="19" t="s">
        <v>29</v>
      </c>
      <c r="N53" s="7"/>
      <c r="O53" s="7"/>
      <c r="P53" s="20" t="e">
        <f>VLOOKUP($M$1,'TO1'!$A$8:$AU$619,29,0)</f>
        <v>#N/A</v>
      </c>
      <c r="Q53" s="22" t="e">
        <f>VLOOKUP($M$1,'TO1'!$A$8:$AU$619,30,0)</f>
        <v>#N/A</v>
      </c>
    </row>
    <row r="54" spans="1:17" x14ac:dyDescent="0.3">
      <c r="A54" s="19"/>
      <c r="B54" s="7"/>
      <c r="C54" s="7"/>
      <c r="D54" s="20"/>
      <c r="E54" s="23"/>
      <c r="F54" s="5"/>
      <c r="G54" s="19"/>
      <c r="H54" s="7"/>
      <c r="I54" s="7"/>
      <c r="J54" s="20"/>
      <c r="K54" s="23"/>
      <c r="L54" s="5"/>
      <c r="M54" s="19"/>
      <c r="N54" s="7"/>
      <c r="O54" s="7"/>
      <c r="P54" s="20"/>
      <c r="Q54" s="24"/>
    </row>
    <row r="55" spans="1:17" x14ac:dyDescent="0.3">
      <c r="A55" s="19" t="s">
        <v>30</v>
      </c>
      <c r="B55" s="7"/>
      <c r="C55" s="7"/>
      <c r="D55" s="20"/>
      <c r="E55" s="21" t="e">
        <f>VLOOKUP($A$1,'TO1'!$A$8:$AU$619,31,0)</f>
        <v>#N/A</v>
      </c>
      <c r="F55" s="5"/>
      <c r="G55" s="19" t="s">
        <v>30</v>
      </c>
      <c r="H55" s="7"/>
      <c r="I55" s="7"/>
      <c r="J55" s="20"/>
      <c r="K55" s="21" t="e">
        <f>VLOOKUP($G$1,'TO1'!$A$8:$AU$619,31,0)</f>
        <v>#N/A</v>
      </c>
      <c r="L55" s="5"/>
      <c r="M55" s="19" t="s">
        <v>30</v>
      </c>
      <c r="N55" s="7"/>
      <c r="O55" s="7"/>
      <c r="P55" s="20"/>
      <c r="Q55" s="22" t="e">
        <f>VLOOKUP($M$1,'TO1'!$A$8:$AU$619,31,0)</f>
        <v>#N/A</v>
      </c>
    </row>
    <row r="56" spans="1:17" x14ac:dyDescent="0.3">
      <c r="A56" s="19" t="s">
        <v>31</v>
      </c>
      <c r="B56" s="7"/>
      <c r="C56" s="7"/>
      <c r="D56" s="20"/>
      <c r="E56" s="21" t="e">
        <f>VLOOKUP($A$1,'TO1'!$A$8:$AU$619,32,0)</f>
        <v>#N/A</v>
      </c>
      <c r="F56" s="5"/>
      <c r="G56" s="19" t="s">
        <v>31</v>
      </c>
      <c r="H56" s="7"/>
      <c r="I56" s="7"/>
      <c r="J56" s="20"/>
      <c r="K56" s="21" t="e">
        <f>VLOOKUP($G$1,'TO1'!$A$8:$AU$619,32,0)</f>
        <v>#N/A</v>
      </c>
      <c r="L56" s="5"/>
      <c r="M56" s="19" t="s">
        <v>31</v>
      </c>
      <c r="N56" s="7"/>
      <c r="O56" s="7"/>
      <c r="P56" s="20"/>
      <c r="Q56" s="22" t="e">
        <f>VLOOKUP($M$1,'TO1'!$A$8:$AU$619,32,0)</f>
        <v>#N/A</v>
      </c>
    </row>
    <row r="57" spans="1:17" x14ac:dyDescent="0.3">
      <c r="A57" s="19" t="s">
        <v>32</v>
      </c>
      <c r="B57" s="19"/>
      <c r="C57" s="7"/>
      <c r="D57" s="20"/>
      <c r="E57" s="21" t="e">
        <f>VLOOKUP($A$1,'TO1'!$A$8:$AU$619,33,0)</f>
        <v>#N/A</v>
      </c>
      <c r="F57" s="5"/>
      <c r="G57" s="19" t="s">
        <v>32</v>
      </c>
      <c r="H57" s="19"/>
      <c r="I57" s="7"/>
      <c r="J57" s="20"/>
      <c r="K57" s="21" t="e">
        <f>VLOOKUP($G$1,'TO1'!$A$8:$AU$619,33,0)</f>
        <v>#N/A</v>
      </c>
      <c r="L57" s="5"/>
      <c r="M57" s="19" t="s">
        <v>32</v>
      </c>
      <c r="N57" s="19"/>
      <c r="O57" s="7"/>
      <c r="P57" s="20"/>
      <c r="Q57" s="22" t="e">
        <f>VLOOKUP($M$1,'TO1'!$A$8:$AU$619,33,0)</f>
        <v>#N/A</v>
      </c>
    </row>
    <row r="58" spans="1:17" x14ac:dyDescent="0.3">
      <c r="A58" s="19" t="s">
        <v>33</v>
      </c>
      <c r="B58" s="7"/>
      <c r="C58" s="7"/>
      <c r="D58" s="20"/>
      <c r="E58" s="21" t="e">
        <f>VLOOKUP($A$1,'TO1'!$A$8:$AU$619,28,0)+VLOOKUP($A$1,'TO1'!$A$8:$AU$619,34,0)</f>
        <v>#N/A</v>
      </c>
      <c r="F58" s="5"/>
      <c r="G58" s="19" t="s">
        <v>33</v>
      </c>
      <c r="H58" s="7"/>
      <c r="I58" s="7"/>
      <c r="J58" s="20"/>
      <c r="K58" s="21" t="e">
        <f>VLOOKUP($G$1,'TO1'!$A$8:$AU$619,34,0)+VLOOKUP($G$1,'TO1'!$A$8:$AU$619,28,0)</f>
        <v>#N/A</v>
      </c>
      <c r="L58" s="5"/>
      <c r="M58" s="19" t="s">
        <v>33</v>
      </c>
      <c r="N58" s="7"/>
      <c r="O58" s="7"/>
      <c r="P58" s="20"/>
      <c r="Q58" s="22" t="e">
        <f>VLOOKUP($M$1,'TO1'!$A$8:$AU$619,34,0)+VLOOKUP($M$1,'TO1'!$A$8:$AU$619,28,0)</f>
        <v>#N/A</v>
      </c>
    </row>
    <row r="59" spans="1:17" x14ac:dyDescent="0.3">
      <c r="A59" s="19" t="s">
        <v>34</v>
      </c>
      <c r="B59" s="7"/>
      <c r="C59" s="7"/>
      <c r="D59" s="20"/>
      <c r="E59" s="21" t="e">
        <f>VLOOKUP($A$1,'TO1'!$A$8:$AU$619,35,0)</f>
        <v>#N/A</v>
      </c>
      <c r="F59" s="5"/>
      <c r="G59" s="19" t="s">
        <v>34</v>
      </c>
      <c r="H59" s="7"/>
      <c r="I59" s="7"/>
      <c r="J59" s="20"/>
      <c r="K59" s="21" t="e">
        <f>VLOOKUP($G$1,'TO1'!$A$8:$AU$619,35,0)</f>
        <v>#N/A</v>
      </c>
      <c r="L59" s="5"/>
      <c r="M59" s="19" t="s">
        <v>34</v>
      </c>
      <c r="N59" s="7"/>
      <c r="O59" s="7"/>
      <c r="P59" s="20"/>
      <c r="Q59" s="22" t="e">
        <f>VLOOKUP($M$1,'TO1'!$A$8:$AU$619,35,0)</f>
        <v>#N/A</v>
      </c>
    </row>
    <row r="60" spans="1:17" x14ac:dyDescent="0.3">
      <c r="A60" s="19" t="s">
        <v>35</v>
      </c>
      <c r="B60" s="7"/>
      <c r="C60" s="7"/>
      <c r="D60" s="20"/>
      <c r="E60" s="21" t="e">
        <f>VLOOKUP($A$1,'TO1'!$A$8:$AU$619,36,0)</f>
        <v>#N/A</v>
      </c>
      <c r="F60" s="5"/>
      <c r="G60" s="19" t="s">
        <v>35</v>
      </c>
      <c r="H60" s="7"/>
      <c r="I60" s="7"/>
      <c r="J60" s="20"/>
      <c r="K60" s="21" t="e">
        <f>VLOOKUP($G$1,'TO1'!$A$8:$AU$619,36,0)</f>
        <v>#N/A</v>
      </c>
      <c r="L60" s="5"/>
      <c r="M60" s="19" t="s">
        <v>35</v>
      </c>
      <c r="N60" s="7"/>
      <c r="O60" s="7"/>
      <c r="P60" s="20"/>
      <c r="Q60" s="22" t="e">
        <f>VLOOKUP($M$1,'TO1'!$A$8:$AU$619,36,0)</f>
        <v>#N/A</v>
      </c>
    </row>
    <row r="61" spans="1:17" x14ac:dyDescent="0.3">
      <c r="A61" s="19" t="s">
        <v>14</v>
      </c>
      <c r="B61" s="7"/>
      <c r="C61" s="7"/>
      <c r="D61" s="20"/>
      <c r="E61" s="23">
        <v>0</v>
      </c>
      <c r="F61" s="5"/>
      <c r="G61" s="19" t="s">
        <v>14</v>
      </c>
      <c r="H61" s="7"/>
      <c r="I61" s="7"/>
      <c r="J61" s="20"/>
      <c r="K61" s="23">
        <v>0</v>
      </c>
      <c r="L61" s="5"/>
      <c r="M61" s="19" t="s">
        <v>14</v>
      </c>
      <c r="N61" s="7"/>
      <c r="O61" s="7"/>
      <c r="P61" s="20"/>
      <c r="Q61" s="24">
        <v>0</v>
      </c>
    </row>
    <row r="62" spans="1:17" x14ac:dyDescent="0.3">
      <c r="A62" s="19" t="s">
        <v>36</v>
      </c>
      <c r="B62" s="7"/>
      <c r="C62" s="7"/>
      <c r="D62" s="20"/>
      <c r="E62" s="21" t="e">
        <f>VLOOKUP($A$1,'TO1'!$A$8:$AU$619,47,0)</f>
        <v>#N/A</v>
      </c>
      <c r="F62" s="5"/>
      <c r="G62" s="19" t="s">
        <v>36</v>
      </c>
      <c r="H62" s="7"/>
      <c r="I62" s="7"/>
      <c r="J62" s="20"/>
      <c r="K62" s="21" t="e">
        <f>VLOOKUP($G$1,'TO1'!$A$8:$AU$619,47,0)</f>
        <v>#N/A</v>
      </c>
      <c r="L62" s="5"/>
      <c r="M62" s="19" t="s">
        <v>36</v>
      </c>
      <c r="N62" s="7"/>
      <c r="O62" s="7"/>
      <c r="P62" s="20"/>
      <c r="Q62" s="21" t="e">
        <f>VLOOKUP($M$1,'TO1'!$A$8:$AU$619,46,0)</f>
        <v>#N/A</v>
      </c>
    </row>
    <row r="63" spans="1:17" x14ac:dyDescent="0.3">
      <c r="A63" s="25" t="s">
        <v>37</v>
      </c>
      <c r="B63" s="26"/>
      <c r="C63" s="3"/>
      <c r="D63" s="26"/>
      <c r="E63" s="27" t="e">
        <f>VLOOKUP($A$1,'TO1'!$A$8:$AU$619,37,0)</f>
        <v>#N/A</v>
      </c>
      <c r="F63" s="5"/>
      <c r="G63" s="25" t="s">
        <v>37</v>
      </c>
      <c r="H63" s="26"/>
      <c r="I63" s="3"/>
      <c r="J63" s="26"/>
      <c r="K63" s="27" t="e">
        <f>VLOOKUP($G$1,'TO1'!$A$8:$AU$619,37,0)</f>
        <v>#N/A</v>
      </c>
      <c r="L63" s="5"/>
      <c r="M63" s="25" t="s">
        <v>37</v>
      </c>
      <c r="N63" s="26"/>
      <c r="O63" s="3"/>
      <c r="P63" s="26"/>
      <c r="Q63" s="28" t="e">
        <f>VLOOKUP($M$1,'TO1'!$A$8:$AU$619,37,0)</f>
        <v>#N/A</v>
      </c>
    </row>
    <row r="64" spans="1:17" x14ac:dyDescent="0.3">
      <c r="B64" s="29"/>
      <c r="C64" s="7"/>
      <c r="D64" s="7"/>
      <c r="E64" s="30"/>
      <c r="F64" s="5"/>
      <c r="G64" s="7"/>
      <c r="H64" s="29"/>
      <c r="I64" s="7"/>
      <c r="J64" s="7"/>
      <c r="K64" s="30"/>
      <c r="L64" s="5"/>
      <c r="M64" s="7"/>
      <c r="N64" s="29"/>
      <c r="O64" s="7"/>
      <c r="P64" s="7"/>
      <c r="Q64" s="31"/>
    </row>
    <row r="65" spans="1:17" x14ac:dyDescent="0.3">
      <c r="A65" s="3" t="s">
        <v>38</v>
      </c>
      <c r="B65" s="29"/>
      <c r="C65" s="7"/>
      <c r="D65" s="7"/>
      <c r="E65" s="21"/>
      <c r="F65" s="5"/>
      <c r="G65" s="3" t="s">
        <v>38</v>
      </c>
      <c r="H65" s="29"/>
      <c r="I65" s="7"/>
      <c r="J65" s="7"/>
      <c r="K65" s="21"/>
      <c r="L65" s="5"/>
      <c r="M65" s="3" t="s">
        <v>38</v>
      </c>
      <c r="N65" s="29"/>
      <c r="O65" s="7"/>
      <c r="P65" s="7"/>
      <c r="Q65" s="22"/>
    </row>
    <row r="66" spans="1:17" x14ac:dyDescent="0.3">
      <c r="A66" s="19" t="s">
        <v>15</v>
      </c>
      <c r="B66" s="7"/>
      <c r="C66" s="7"/>
      <c r="D66" s="7"/>
      <c r="E66" s="23" t="e">
        <f>VLOOKUP($A$1,'TO1'!$A$8:$AU$619,38,0)</f>
        <v>#N/A</v>
      </c>
      <c r="F66" s="5"/>
      <c r="G66" s="19" t="s">
        <v>15</v>
      </c>
      <c r="H66" s="7"/>
      <c r="I66" s="7"/>
      <c r="J66" s="7"/>
      <c r="K66" s="23" t="e">
        <f>VLOOKUP($G$1,'TO1'!$A$8:$AU$619,38,0)</f>
        <v>#N/A</v>
      </c>
      <c r="L66" s="5"/>
      <c r="M66" s="19" t="s">
        <v>15</v>
      </c>
      <c r="N66" s="7"/>
      <c r="O66" s="7"/>
      <c r="P66" s="7"/>
      <c r="Q66" s="24" t="e">
        <f>VLOOKUP($M$1,'TO1'!$A$8:$AU$619,38,0)</f>
        <v>#N/A</v>
      </c>
    </row>
    <row r="67" spans="1:17" x14ac:dyDescent="0.3">
      <c r="A67" s="19" t="s">
        <v>16</v>
      </c>
      <c r="B67" s="7"/>
      <c r="C67" s="32"/>
      <c r="D67" s="32"/>
      <c r="E67" s="23" t="e">
        <f>VLOOKUP($A$1,'TO1'!$A$8:$AU$619,41,0)</f>
        <v>#N/A</v>
      </c>
      <c r="F67" s="5"/>
      <c r="G67" s="19" t="s">
        <v>16</v>
      </c>
      <c r="H67" s="7"/>
      <c r="I67" s="32"/>
      <c r="J67" s="32"/>
      <c r="K67" s="23" t="e">
        <f>VLOOKUP($G$1,'TO1'!$A$8:$AU$619,41,0)</f>
        <v>#N/A</v>
      </c>
      <c r="L67" s="5"/>
      <c r="M67" s="19" t="s">
        <v>16</v>
      </c>
      <c r="N67" s="7"/>
      <c r="O67" s="33"/>
      <c r="P67" s="33"/>
      <c r="Q67" s="24" t="e">
        <f>VLOOKUP($M$1,'TO1'!$A$8:$AU$619,41,0)</f>
        <v>#N/A</v>
      </c>
    </row>
    <row r="68" spans="1:17" x14ac:dyDescent="0.3">
      <c r="A68" s="19" t="s">
        <v>17</v>
      </c>
      <c r="B68" s="7"/>
      <c r="C68" s="32"/>
      <c r="D68" s="32"/>
      <c r="E68" s="23" t="e">
        <f>VLOOKUP($A$1,'TO1'!$A$8:$AU$619,39,0)</f>
        <v>#N/A</v>
      </c>
      <c r="F68" s="5"/>
      <c r="G68" s="19" t="s">
        <v>17</v>
      </c>
      <c r="H68" s="7"/>
      <c r="I68" s="32"/>
      <c r="J68" s="32"/>
      <c r="K68" s="23" t="e">
        <f>VLOOKUP($G$1,'TO1'!$A$8:$AU$619,39,0)</f>
        <v>#N/A</v>
      </c>
      <c r="L68" s="5"/>
      <c r="M68" s="19" t="s">
        <v>17</v>
      </c>
      <c r="N68" s="7"/>
      <c r="O68" s="33"/>
      <c r="P68" s="33"/>
      <c r="Q68" s="24" t="e">
        <f>VLOOKUP($M$1,'TO1'!$A$8:$AU$619,39,0)</f>
        <v>#N/A</v>
      </c>
    </row>
    <row r="69" spans="1:17" x14ac:dyDescent="0.3">
      <c r="A69" s="19" t="s">
        <v>39</v>
      </c>
      <c r="B69" s="7"/>
      <c r="C69" s="32"/>
      <c r="D69" s="32"/>
      <c r="E69" s="23" t="e">
        <f>VLOOKUP($A$1,'TO1'!$A$8:$AU$619,42,0)</f>
        <v>#N/A</v>
      </c>
      <c r="F69" s="5"/>
      <c r="G69" s="19" t="s">
        <v>39</v>
      </c>
      <c r="H69" s="7"/>
      <c r="I69" s="32"/>
      <c r="J69" s="32"/>
      <c r="K69" s="23" t="e">
        <f>VLOOKUP($G$1,'TO1'!$A$8:$AU$619,42,0)</f>
        <v>#N/A</v>
      </c>
      <c r="L69" s="5"/>
      <c r="M69" s="19" t="s">
        <v>39</v>
      </c>
      <c r="N69" s="7"/>
      <c r="O69" s="33"/>
      <c r="P69" s="33"/>
      <c r="Q69" s="24" t="e">
        <f>VLOOKUP($M$1,'TO1'!$A$8:$AU$619,42,0)</f>
        <v>#N/A</v>
      </c>
    </row>
    <row r="70" spans="1:17" x14ac:dyDescent="0.3">
      <c r="A70" s="19" t="s">
        <v>40</v>
      </c>
      <c r="B70" s="7"/>
      <c r="C70" s="32"/>
      <c r="D70" s="32"/>
      <c r="E70" s="23" t="e">
        <f>VLOOKUP($A$1,'TO1'!$A$8:$AU$619,40,0)</f>
        <v>#N/A</v>
      </c>
      <c r="F70" s="5"/>
      <c r="G70" s="19" t="s">
        <v>40</v>
      </c>
      <c r="H70" s="7"/>
      <c r="I70" s="32"/>
      <c r="J70" s="32"/>
      <c r="K70" s="23" t="e">
        <f>VLOOKUP($G$1,'TO1'!$A$8:$AU$619,40,0)</f>
        <v>#N/A</v>
      </c>
      <c r="L70" s="5"/>
      <c r="M70" s="19" t="s">
        <v>40</v>
      </c>
      <c r="N70" s="7"/>
      <c r="O70" s="33"/>
      <c r="P70" s="33"/>
      <c r="Q70" s="24" t="e">
        <f>VLOOKUP($M$1,'TO1'!$A$8:$AU$619,40,0)</f>
        <v>#N/A</v>
      </c>
    </row>
    <row r="71" spans="1:17" x14ac:dyDescent="0.3">
      <c r="A71" s="25" t="s">
        <v>41</v>
      </c>
      <c r="B71" s="3"/>
      <c r="C71" s="34"/>
      <c r="D71" s="34"/>
      <c r="E71" s="27" t="e">
        <f>VLOOKUP($A$1,'TO1'!$A$8:$AU$619,43,0)</f>
        <v>#N/A</v>
      </c>
      <c r="F71" s="5"/>
      <c r="G71" s="25" t="s">
        <v>41</v>
      </c>
      <c r="H71" s="3"/>
      <c r="I71" s="34"/>
      <c r="J71" s="34"/>
      <c r="K71" s="27" t="e">
        <f>VLOOKUP($G$1,'TO1'!$A$8:$AU$619,43,0)</f>
        <v>#N/A</v>
      </c>
      <c r="L71" s="5"/>
      <c r="M71" s="25" t="s">
        <v>41</v>
      </c>
      <c r="N71" s="3"/>
      <c r="O71" s="34"/>
      <c r="P71" s="34"/>
      <c r="Q71" s="28" t="e">
        <f>VLOOKUP($M$1,'TO1'!$A$8:$AU$619,43,0)</f>
        <v>#N/A</v>
      </c>
    </row>
    <row r="72" spans="1:17" x14ac:dyDescent="0.3">
      <c r="A72" s="35" t="s">
        <v>18</v>
      </c>
      <c r="B72" s="7"/>
      <c r="C72" s="7"/>
      <c r="D72" s="7"/>
      <c r="E72" s="36" t="e">
        <f>IF(ROUND(SUM(E66:E69),0)=E71,"","Sai")</f>
        <v>#N/A</v>
      </c>
      <c r="F72" s="5"/>
      <c r="G72" s="35" t="s">
        <v>18</v>
      </c>
      <c r="H72" s="7"/>
      <c r="I72" s="7"/>
      <c r="J72" s="7"/>
      <c r="K72" s="36" t="e">
        <f>IF(ROUND(SUM(K66:K69),0)=K71,"","Sai")</f>
        <v>#N/A</v>
      </c>
      <c r="L72" s="5"/>
      <c r="M72" s="35" t="s">
        <v>18</v>
      </c>
      <c r="N72" s="7"/>
      <c r="O72" s="7"/>
      <c r="P72" s="7"/>
      <c r="Q72" s="37" t="e">
        <f>IF(ROUND(SUM(Q66:Q69),0)=Q71,"","Sai")</f>
        <v>#N/A</v>
      </c>
    </row>
    <row r="73" spans="1:17" x14ac:dyDescent="0.3">
      <c r="A73" s="3" t="str">
        <f>"Thực lãnh (Net payment) - Tiền mặt(Cash)"</f>
        <v>Thực lãnh (Net payment) - Tiền mặt(Cash)</v>
      </c>
      <c r="B73" s="3"/>
      <c r="C73" s="3"/>
      <c r="D73" s="3"/>
      <c r="E73" s="11" t="e">
        <f>VLOOKUP($A$1,'TO1'!$A$8:$AU$619,44,0)+VLOOKUP($A$1,'TO1'!$A$8:$AU$619,45,0)</f>
        <v>#N/A</v>
      </c>
      <c r="F73" s="5"/>
      <c r="G73" s="3" t="str">
        <f>"Thực lãnh (Net payment) - Tiền mặt(Cash)"</f>
        <v>Thực lãnh (Net payment) - Tiền mặt(Cash)</v>
      </c>
      <c r="H73" s="3"/>
      <c r="I73" s="3"/>
      <c r="J73" s="3"/>
      <c r="K73" s="11" t="e">
        <f>VLOOKUP($G$1,'TO1'!$A$8:$AU$619,44,0)+VLOOKUP($G$1,'TO1'!$A$8:$AU$619,45,0)</f>
        <v>#N/A</v>
      </c>
      <c r="L73" s="5"/>
      <c r="M73" s="3" t="str">
        <f>"Thực lãnh (Net payment) - Tiền mặt(Cash)"</f>
        <v>Thực lãnh (Net payment) - Tiền mặt(Cash)</v>
      </c>
      <c r="N73" s="3"/>
      <c r="O73" s="3"/>
      <c r="P73" s="3"/>
      <c r="Q73" s="12" t="e">
        <f>VLOOKUP($M$1,'TO1'!$A$8:$AU$619,44,0)+VLOOKUP($M$1,'TO1'!$A$8:$AU$619,45,0)</f>
        <v>#N/A</v>
      </c>
    </row>
  </sheetData>
  <mergeCells count="12">
    <mergeCell ref="M40:Q40"/>
    <mergeCell ref="M2:Q2"/>
    <mergeCell ref="M3:Q3"/>
    <mergeCell ref="A39:E39"/>
    <mergeCell ref="G39:K39"/>
    <mergeCell ref="M39:Q39"/>
    <mergeCell ref="A2:E2"/>
    <mergeCell ref="A3:E3"/>
    <mergeCell ref="G2:K2"/>
    <mergeCell ref="G3:K3"/>
    <mergeCell ref="A40:E40"/>
    <mergeCell ref="G40:K40"/>
  </mergeCells>
  <phoneticPr fontId="0" type="noConversion"/>
  <pageMargins left="0" right="0" top="0" bottom="0" header="0" footer="0"/>
  <pageSetup paperSize="9" scale="8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TO1</vt:lpstr>
      <vt:lpstr>PhieuLuong</vt:lpstr>
      <vt:lpstr>Sheet3</vt:lpstr>
      <vt:lpstr>PhieuNhanLuong</vt:lpstr>
    </vt:vector>
  </TitlesOfParts>
  <Company>VI TINH TIEN PHAT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Trương Công Hướng</cp:lastModifiedBy>
  <cp:lastPrinted>2015-06-25T07:29:51Z</cp:lastPrinted>
  <dcterms:created xsi:type="dcterms:W3CDTF">2015-04-10T07:31:16Z</dcterms:created>
  <dcterms:modified xsi:type="dcterms:W3CDTF">2023-08-03T04:03:59Z</dcterms:modified>
</cp:coreProperties>
</file>