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HRM_Last\01.VS_HRM\01.VietSoftHRM\VietSoftHRM\bin\Debug\lib\Template\"/>
    </mc:Choice>
  </mc:AlternateContent>
  <bookViews>
    <workbookView xWindow="480" yWindow="30" windowWidth="18195" windowHeight="11760"/>
  </bookViews>
  <sheets>
    <sheet name="QCChuyen" sheetId="1" r:id="rId1"/>
    <sheet name="PhieuLuongQC" sheetId="2" r:id="rId2"/>
    <sheet name="Sheet3" sheetId="3" r:id="rId3"/>
  </sheets>
  <externalReferences>
    <externalReference r:id="rId4"/>
  </externalReferences>
  <definedNames>
    <definedName name="PhieuNhanLuong">QCChuyen!$A$7:$AL$7</definedName>
    <definedName name="_xlnm.Print_Area" localSheetId="1">PhieuLuongQC!$A$1:$E$56</definedName>
  </definedNames>
  <calcPr calcId="162913"/>
</workbook>
</file>

<file path=xl/calcChain.xml><?xml version="1.0" encoding="utf-8"?>
<calcChain xmlns="http://schemas.openxmlformats.org/spreadsheetml/2006/main">
  <c r="B35" i="2" l="1"/>
  <c r="B34" i="2"/>
  <c r="E1" i="2"/>
  <c r="E35" i="2" s="1"/>
  <c r="AK8" i="1"/>
  <c r="AL8" i="1"/>
  <c r="A2" i="2"/>
  <c r="D2" i="2" s="1"/>
  <c r="E30" i="2"/>
  <c r="E31" i="2"/>
  <c r="E32" i="2"/>
  <c r="B48" i="2"/>
  <c r="B49" i="2"/>
  <c r="E25" i="2"/>
  <c r="E24" i="2"/>
  <c r="B25" i="2"/>
  <c r="B24" i="2"/>
  <c r="E45" i="2"/>
  <c r="E36" i="2"/>
  <c r="E33" i="2"/>
  <c r="E9" i="2"/>
  <c r="E8" i="2"/>
  <c r="E40" i="2"/>
  <c r="B45" i="2"/>
  <c r="B44" i="2"/>
  <c r="B43" i="2"/>
  <c r="B42" i="2"/>
  <c r="B41" i="2"/>
  <c r="B40" i="2"/>
  <c r="B36" i="2"/>
  <c r="B33" i="2"/>
  <c r="B32" i="2"/>
  <c r="B31" i="2"/>
  <c r="B30" i="2"/>
  <c r="B29" i="2"/>
  <c r="B28" i="2"/>
  <c r="B23" i="2"/>
  <c r="B22" i="2"/>
  <c r="B19" i="2"/>
  <c r="B18" i="2"/>
  <c r="B10" i="2"/>
  <c r="B13" i="2"/>
  <c r="B9" i="2"/>
  <c r="B8" i="2"/>
  <c r="B7" i="2"/>
  <c r="B6" i="2"/>
  <c r="B5" i="2"/>
  <c r="A46" i="2" s="1"/>
  <c r="Z8" i="1"/>
  <c r="O8" i="1"/>
  <c r="Q8" i="1"/>
  <c r="S8" i="1"/>
  <c r="AG8" i="1"/>
  <c r="AH8" i="1"/>
  <c r="AF8" i="1"/>
  <c r="AE8" i="1"/>
  <c r="AD8" i="1"/>
  <c r="AC8" i="1"/>
  <c r="AB8" i="1"/>
  <c r="Y8" i="1"/>
  <c r="X8" i="1"/>
  <c r="W8" i="1"/>
  <c r="V8" i="1"/>
  <c r="U8" i="1"/>
  <c r="T8" i="1"/>
  <c r="R8" i="1"/>
  <c r="P8" i="1"/>
  <c r="N8" i="1"/>
  <c r="L8" i="1"/>
  <c r="K8" i="1"/>
  <c r="I8" i="1"/>
  <c r="H8" i="1"/>
  <c r="G8" i="1"/>
  <c r="AI8" i="1"/>
  <c r="M8" i="1"/>
  <c r="J8" i="1"/>
  <c r="E23" i="2"/>
  <c r="E42" i="2"/>
  <c r="AA8" i="1"/>
  <c r="E10" i="2"/>
  <c r="E22" i="2"/>
  <c r="B37" i="2" l="1"/>
  <c r="A3" i="2"/>
  <c r="D3" i="2" s="1"/>
  <c r="E6" i="2"/>
  <c r="E13" i="2"/>
  <c r="E18" i="2"/>
  <c r="E43" i="2"/>
  <c r="E29" i="2"/>
  <c r="E48" i="2"/>
  <c r="E34" i="2"/>
  <c r="E41" i="2"/>
  <c r="E7" i="2"/>
  <c r="E5" i="2"/>
  <c r="D46" i="2" s="1"/>
  <c r="E19" i="2"/>
  <c r="E44" i="2"/>
  <c r="E28" i="2"/>
  <c r="E49" i="2"/>
  <c r="E37" i="2" l="1"/>
</calcChain>
</file>

<file path=xl/comments1.xml><?xml version="1.0" encoding="utf-8"?>
<comments xmlns="http://schemas.openxmlformats.org/spreadsheetml/2006/main">
  <authors>
    <author>User</author>
  </authors>
  <commentList>
    <comment ref="B37" authorId="0" shapeId="0">
      <text>
        <r>
          <rPr>
            <b/>
            <sz val="8"/>
            <color indexed="81"/>
            <rFont val="Tahoma"/>
            <family val="2"/>
          </rPr>
          <t>Kiem tra Sai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8"/>
            <color indexed="81"/>
            <rFont val="Tahoma"/>
            <family val="2"/>
          </rPr>
          <t>Kiem tra Sai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7" authorId="0" shapeId="0">
      <text>
        <r>
          <rPr>
            <b/>
            <sz val="8"/>
            <color indexed="81"/>
            <rFont val="Tahoma"/>
            <family val="2"/>
          </rPr>
          <t xml:space="preserve">Kiem tra Sai
</t>
        </r>
      </text>
    </comment>
    <comment ref="E47" authorId="0" shapeId="0">
      <text>
        <r>
          <rPr>
            <b/>
            <sz val="8"/>
            <color indexed="81"/>
            <rFont val="Tahoma"/>
            <family val="2"/>
          </rPr>
          <t xml:space="preserve">Kiem tra Sai
</t>
        </r>
      </text>
    </comment>
  </commentList>
</comments>
</file>

<file path=xl/sharedStrings.xml><?xml version="1.0" encoding="utf-8"?>
<sst xmlns="http://schemas.openxmlformats.org/spreadsheetml/2006/main" count="170" uniqueCount="124">
  <si>
    <t>STT</t>
  </si>
  <si>
    <t>MSNV</t>
  </si>
  <si>
    <t>HOÏ VAØ TEÂN</t>
  </si>
  <si>
    <t>BOÄ PHAÄN</t>
  </si>
  <si>
    <t>CHÖÙC VUÏ</t>
  </si>
  <si>
    <t>NGAØY VAØO</t>
  </si>
  <si>
    <t>LÖÔNG CB</t>
  </si>
  <si>
    <t>NC</t>
  </si>
  <si>
    <t>LÖÔNG QC</t>
  </si>
  <si>
    <t>LÖÔNG NC QC</t>
  </si>
  <si>
    <t>LÖÔNG SP</t>
  </si>
  <si>
    <t>PHEÙP</t>
  </si>
  <si>
    <t>TIEÀN PHEÙP</t>
  </si>
  <si>
    <t>LEÃ TEÁT</t>
  </si>
  <si>
    <t>TIEÀN LEÃ TEÁT</t>
  </si>
  <si>
    <t>R+K+CT+L+T</t>
  </si>
  <si>
    <t>TIEÀN R+K+CT+L+T</t>
  </si>
  <si>
    <t>CD NÖÕ</t>
  </si>
  <si>
    <t>TIEÀN CN NÖÕ</t>
  </si>
  <si>
    <t>ÑIEÅM CC</t>
  </si>
  <si>
    <t>TIEÀN CC</t>
  </si>
  <si>
    <t>TIEÀN THAÂM NIEÂN</t>
  </si>
  <si>
    <t>TIEÀN ÑI LAÏI</t>
  </si>
  <si>
    <t>TIEÀN PC CN</t>
  </si>
  <si>
    <t>TIEÀN PC LÑN</t>
  </si>
  <si>
    <t>THANH TOAN KHAÙC</t>
  </si>
  <si>
    <t>TOÅNG THANH TOAÙN</t>
  </si>
  <si>
    <t>BHXH+BHYT+BHTN</t>
  </si>
  <si>
    <t>THUEÁ TNCN</t>
  </si>
  <si>
    <t>CÑ PHÍ</t>
  </si>
  <si>
    <t>TAÏM ÖÙNG</t>
  </si>
  <si>
    <t>KHAÁU TRÖØ KHAÙC</t>
  </si>
  <si>
    <t>TOÅNG KHAÁU TRÖØ</t>
  </si>
  <si>
    <t>TIEÀN MAËT</t>
  </si>
  <si>
    <t>ATM</t>
  </si>
  <si>
    <t>KYÙ NHAÄN</t>
  </si>
  <si>
    <t>Toång coäng</t>
  </si>
  <si>
    <t>Maõ soá (Code):</t>
  </si>
  <si>
    <t>Hoï teân (Name):</t>
  </si>
  <si>
    <t>Boä phaän (Dept):</t>
  </si>
  <si>
    <t>Chöùc vuï (Position):</t>
  </si>
  <si>
    <t>Löông cô baûn (Basic salary):</t>
  </si>
  <si>
    <t>Löông khoaùn (Fix salary):</t>
  </si>
  <si>
    <t>Thanh toaùn (Payment):</t>
  </si>
  <si>
    <t>Ngaøy coâng (Working day):</t>
  </si>
  <si>
    <t>Giôø giaõn ca thöôøng (Over time):</t>
  </si>
  <si>
    <t>Giôø laøm theâm ban ñeâm (Work night):</t>
  </si>
  <si>
    <t>Giôø laøm ñeâm (Work night):</t>
  </si>
  <si>
    <t>Giôø laøm theâm ngaøy CN (Sunday):</t>
  </si>
  <si>
    <t>Löông TC 200% (Work night overtime salary 200%):</t>
  </si>
  <si>
    <t>Löông TC 200% (Sunday overtime salary 200%):</t>
  </si>
  <si>
    <t>Ngaøy pheùp (Annual leave):</t>
  </si>
  <si>
    <t>Löông Pheùp (Salary for annual leave):</t>
  </si>
  <si>
    <t>Ngaøy pheùp toàn 2014 (2014 Lave):</t>
  </si>
  <si>
    <t>Löôngpheùp toàn 2014 (2014 Leave mount):</t>
  </si>
  <si>
    <t>Phuï caáp lao ñoäng nöõ (Woman labor allowance):</t>
  </si>
  <si>
    <t>Thanh toaùn khaùc (Other payment):</t>
  </si>
  <si>
    <t>Toång thu nhaäp (Gross income):</t>
  </si>
  <si>
    <t>Khaáu tröø (Deduction)</t>
  </si>
  <si>
    <t>TN chòu thueá (Income for tax):</t>
  </si>
  <si>
    <t>Thueá thu nhaäp phaûi noäp (Payable for PIT):</t>
  </si>
  <si>
    <t>BHXH+YT+TN (Social+Health+Jobless insurance):</t>
  </si>
  <si>
    <t>Taïm öùng (Advanced):</t>
  </si>
  <si>
    <t>Coâng ñoaøn phí (Trade Union Fee):</t>
  </si>
  <si>
    <t>Khaáu tröø khaùc (Other deduction):</t>
  </si>
  <si>
    <t>Toång khaáu tröø (Total deduction):</t>
  </si>
  <si>
    <t>Kyù nhaän (Received by): ……………………………………………………………</t>
  </si>
  <si>
    <t xml:space="preserve">* Coâng ty xin caûm ôn vaø ghi nhaän söï ñoùng goùp quyù baùu cuûa Anh / Chò. </t>
  </si>
  <si>
    <t xml:space="preserve">* Coâng ty quy ñònh taát caû caùc CB-CNV trong Coâng Ty phaûi tuyeät ñoái </t>
  </si>
  <si>
    <t xml:space="preserve">baûo maät möùc löông cuûa chính mình vaø khoâng ñöôïc pheùp xem löông </t>
  </si>
  <si>
    <t>cuûa ngöôøi khaùc, neáu vi phaïm seõ bò buoäc thoâi vieäc.</t>
  </si>
  <si>
    <t>Löông saûn phaåm (Salary for responsibility):</t>
  </si>
  <si>
    <t>Ngaøy Lễ + Teát +vieäc rieâng (Tet holiday annual leave):</t>
  </si>
  <si>
    <t>Löông Lễ + Teát + vieäc rieâng (Tet holiday annual leave):</t>
  </si>
  <si>
    <t>Thöïc laõnh (Net payment) - TM</t>
  </si>
  <si>
    <t>Thöïc laõnh (Net payment) - ATM</t>
  </si>
  <si>
    <t>Löông ngaøy coâng/Thöôûng doanh thu (Workday salary/ Revenue bonus):</t>
  </si>
  <si>
    <t>Tieàn nhaø ôû (Housing money):</t>
  </si>
  <si>
    <t>Tieàn ñieän thoaïi (Telephone fee):</t>
  </si>
  <si>
    <t>Tieàn xaêng xe (Petrol money):</t>
  </si>
  <si>
    <t>Tieàn nuoâi con nhoû (Allowances for children):</t>
  </si>
  <si>
    <t>Ngaøy pheùp toàn (Leave day exist)</t>
  </si>
  <si>
    <t>Löông Pheùp toàn (Amount)</t>
  </si>
  <si>
    <t>NGAØY PHEÙP TOÀN</t>
  </si>
  <si>
    <t>LÖÔNG PHEÙP TOÀN</t>
  </si>
  <si>
    <t>{PhieuNhanLuong.STT}</t>
  </si>
  <si>
    <t>{PhieuNhanLuong.MS_CN}</t>
  </si>
  <si>
    <t>{PhieuNhanLuong.HO_TEN}</t>
  </si>
  <si>
    <t>{PhieuNhanLuong.TEN_TO}</t>
  </si>
  <si>
    <t>{PhieuNhanLuong.TEN_CV}</t>
  </si>
  <si>
    <t>{PhieuNhanLuong.NGAY_VL}</t>
  </si>
  <si>
    <t>{PhieuNhanLuong.LUONG_QC}</t>
  </si>
  <si>
    <t>{PhieuNhanLuong.LUONG_NC_QC}</t>
  </si>
  <si>
    <t>{PhieuNhanLuong.PHEP}</t>
  </si>
  <si>
    <t>{PhieuNhanLuong.TIEN_PHEP}</t>
  </si>
  <si>
    <t>{PhieuNhanLuong.LE_TET}</t>
  </si>
  <si>
    <t>{PhieuNhanLuong.CD_NU}</t>
  </si>
  <si>
    <t>{PhieuNhanLuong.DIEM_CC}</t>
  </si>
  <si>
    <t>{PhieuNhanLuong.TIEN_THAM_NIEN}</t>
  </si>
  <si>
    <t>{PhieuNhanLuong.TIEN_DI_LAI}</t>
  </si>
  <si>
    <t>{PhieuNhanLuong.TAM_UNG}</t>
  </si>
  <si>
    <t>{PhieuNhanLuong.TIEN_MAT}</t>
  </si>
  <si>
    <t>{PhieuNhanLuong.ATM}</t>
  </si>
  <si>
    <t>{PhieuNhanLuong.KY_NHAN}</t>
  </si>
  <si>
    <t>{PhieuNhanLuong.NGAY_PHEP_TON}</t>
  </si>
  <si>
    <t>{PhieuNhanLuong.LUONG_PHEP_TON}</t>
  </si>
  <si>
    <t>{PhieuNhanLuong.LUONG_HDLD}</t>
  </si>
  <si>
    <t>{PhieuNhanLuong.NGAY_CONG}</t>
  </si>
  <si>
    <t>{PhieuNhanLuong.LSP}</t>
  </si>
  <si>
    <t>{PhieuNhanLuong.TIEN_LE}</t>
  </si>
  <si>
    <t>{PhieuNhanLuong.VRCL}</t>
  </si>
  <si>
    <t>{PhieuNhanLuong.TIEN_VRCL}</t>
  </si>
  <si>
    <t>{PhieuNhanLuong.TIEN_CDLDN}</t>
  </si>
  <si>
    <t>{PhieuNhanLuong.TIEN_CHUYEN_CAN}</t>
  </si>
  <si>
    <t>{PhieuNhanLuong.TIEN_CON_NHO}</t>
  </si>
  <si>
    <t>{PhieuNhanLuong.TIEN_NGUYET_SAN}</t>
  </si>
  <si>
    <t>{PhieuNhanLuong.TIEN_CONG_KHAC}</t>
  </si>
  <si>
    <t>{PhieuNhanLuong.TONG_LUONG}</t>
  </si>
  <si>
    <t>{PhieuNhanLuong.TIEN_BHXH}</t>
  </si>
  <si>
    <t>{PhieuNhanLuong.TIEN_THUE}</t>
  </si>
  <si>
    <t>{PhieuNhanLuong.TRICH_NOP_PCD}</t>
  </si>
  <si>
    <t>{PhieuNhanLuong.TIEN_TRU_KHAC}</t>
  </si>
  <si>
    <t>{PhieuNhanLuong.TONG_TRU}</t>
  </si>
  <si>
    <t>{info.TIEU_DE}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</si>
</sst>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#"/>
    <numFmt numFmtId="165" formatCode="#,###.0;\(#,###.0\);\ ;\ "/>
    <numFmt numFmtId="166" formatCode="#,###;\(#,###\);\ ;\ "/>
    <numFmt numFmtId="167" formatCode="#,##0.0_);\(#,##0.0\)"/>
  </numFmts>
  <fonts count="27" x14ac:knownFonts="1">
    <font>
      <sz val="10"/>
      <name val="Arial"/>
    </font>
    <font>
      <sz val="10"/>
      <name val="Arial"/>
      <family val="2"/>
    </font>
    <font>
      <b/>
      <sz val="8"/>
      <name val="VNI-Helve-Condense"/>
    </font>
    <font>
      <b/>
      <sz val="8"/>
      <color indexed="12"/>
      <name val="VNI-Helve-Condense"/>
    </font>
    <font>
      <b/>
      <sz val="8"/>
      <color indexed="10"/>
      <name val="VNI-Helve-Condense"/>
    </font>
    <font>
      <sz val="8"/>
      <name val="VNI-Times"/>
    </font>
    <font>
      <b/>
      <sz val="8"/>
      <color indexed="12"/>
      <name val="VNI-Times"/>
    </font>
    <font>
      <sz val="8"/>
      <name val="Arial"/>
      <family val="2"/>
    </font>
    <font>
      <b/>
      <sz val="10"/>
      <color indexed="14"/>
      <name val="VNI-Times"/>
    </font>
    <font>
      <sz val="10"/>
      <name val="VNI-Times"/>
    </font>
    <font>
      <b/>
      <sz val="10"/>
      <name val="VNI-Times"/>
    </font>
    <font>
      <sz val="10"/>
      <color indexed="10"/>
      <name val="VNI-Times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VNI-Times"/>
    </font>
    <font>
      <sz val="10"/>
      <name val="Arial"/>
      <family val="2"/>
    </font>
    <font>
      <i/>
      <sz val="10"/>
      <name val="VNI-Times"/>
    </font>
    <font>
      <b/>
      <sz val="10"/>
      <color indexed="41"/>
      <name val="VNI-Times"/>
    </font>
    <font>
      <sz val="10"/>
      <name val="Arial"/>
      <family val="2"/>
    </font>
    <font>
      <b/>
      <u/>
      <sz val="10"/>
      <name val="VNI-Times"/>
    </font>
    <font>
      <sz val="10"/>
      <name val="Arial"/>
      <family val="2"/>
    </font>
    <font>
      <b/>
      <i/>
      <sz val="10"/>
      <name val="VNI-Times"/>
    </font>
    <font>
      <sz val="10"/>
      <name val="Arial"/>
      <family val="2"/>
    </font>
    <font>
      <b/>
      <sz val="16"/>
      <name val="VNI-Times"/>
    </font>
    <font>
      <b/>
      <sz val="12"/>
      <name val="VNI-Times"/>
    </font>
    <font>
      <b/>
      <sz val="20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/>
    <xf numFmtId="14" fontId="5" fillId="0" borderId="2" xfId="0" applyNumberFormat="1" applyFont="1" applyBorder="1"/>
    <xf numFmtId="165" fontId="5" fillId="0" borderId="2" xfId="0" applyNumberFormat="1" applyFont="1" applyBorder="1"/>
    <xf numFmtId="166" fontId="5" fillId="0" borderId="2" xfId="0" applyNumberFormat="1" applyFont="1" applyBorder="1"/>
    <xf numFmtId="0" fontId="6" fillId="0" borderId="2" xfId="0" applyFont="1" applyBorder="1"/>
    <xf numFmtId="166" fontId="6" fillId="0" borderId="2" xfId="0" applyNumberFormat="1" applyFont="1" applyBorder="1"/>
    <xf numFmtId="165" fontId="6" fillId="0" borderId="2" xfId="0" applyNumberFormat="1" applyFont="1" applyBorder="1"/>
    <xf numFmtId="164" fontId="6" fillId="0" borderId="2" xfId="0" applyNumberFormat="1" applyFont="1" applyBorder="1"/>
    <xf numFmtId="0" fontId="8" fillId="0" borderId="0" xfId="0" applyFont="1" applyFill="1" applyAlignment="1">
      <alignment horizontal="left"/>
    </xf>
    <xf numFmtId="0" fontId="8" fillId="2" borderId="0" xfId="0" applyFont="1" applyFill="1"/>
    <xf numFmtId="0" fontId="9" fillId="0" borderId="0" xfId="0" applyFont="1"/>
    <xf numFmtId="0" fontId="9" fillId="0" borderId="3" xfId="0" applyFont="1" applyBorder="1" applyAlignment="1">
      <alignment horizontal="left" indent="2"/>
    </xf>
    <xf numFmtId="0" fontId="9" fillId="0" borderId="3" xfId="0" applyFont="1" applyBorder="1" applyAlignment="1">
      <alignment horizontal="left" vertical="center"/>
    </xf>
    <xf numFmtId="0" fontId="9" fillId="0" borderId="0" xfId="0" applyFont="1" applyBorder="1" applyAlignment="1">
      <alignment horizontal="left" wrapText="1" indent="2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37" fontId="10" fillId="0" borderId="0" xfId="0" applyNumberFormat="1" applyFont="1"/>
    <xf numFmtId="0" fontId="9" fillId="0" borderId="0" xfId="0" applyFont="1" applyBorder="1" applyAlignment="1">
      <alignment horizontal="left" vertical="center"/>
    </xf>
    <xf numFmtId="37" fontId="11" fillId="0" borderId="0" xfId="0" applyNumberFormat="1" applyFont="1"/>
    <xf numFmtId="0" fontId="9" fillId="0" borderId="0" xfId="1" applyFont="1" applyAlignment="1"/>
    <xf numFmtId="0" fontId="10" fillId="0" borderId="0" xfId="0" applyFont="1"/>
    <xf numFmtId="0" fontId="14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 shrinkToFit="1"/>
    </xf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center" shrinkToFit="1"/>
    </xf>
    <xf numFmtId="37" fontId="9" fillId="0" borderId="0" xfId="0" applyNumberFormat="1" applyFont="1" applyAlignment="1">
      <alignment horizontal="right" shrinkToFit="1"/>
    </xf>
    <xf numFmtId="0" fontId="10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indent="2"/>
    </xf>
    <xf numFmtId="167" fontId="9" fillId="0" borderId="0" xfId="0" applyNumberFormat="1" applyFont="1"/>
    <xf numFmtId="37" fontId="9" fillId="0" borderId="0" xfId="0" applyNumberFormat="1" applyFont="1"/>
    <xf numFmtId="167" fontId="9" fillId="0" borderId="0" xfId="0" applyNumberFormat="1" applyFont="1" applyAlignment="1">
      <alignment horizontal="right" shrinkToFit="1"/>
    </xf>
    <xf numFmtId="0" fontId="10" fillId="0" borderId="0" xfId="0" applyFont="1" applyBorder="1" applyAlignment="1">
      <alignment horizontal="left" wrapText="1" indent="2"/>
    </xf>
    <xf numFmtId="37" fontId="15" fillId="0" borderId="0" xfId="0" applyNumberFormat="1" applyFont="1"/>
    <xf numFmtId="0" fontId="16" fillId="0" borderId="0" xfId="0" applyFont="1"/>
    <xf numFmtId="37" fontId="9" fillId="0" borderId="0" xfId="0" applyNumberFormat="1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/>
    </xf>
    <xf numFmtId="37" fontId="18" fillId="0" borderId="0" xfId="0" applyNumberFormat="1" applyFont="1"/>
    <xf numFmtId="0" fontId="19" fillId="0" borderId="0" xfId="0" applyFont="1"/>
    <xf numFmtId="37" fontId="20" fillId="0" borderId="0" xfId="0" applyNumberFormat="1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5" fillId="0" borderId="2" xfId="0" applyFont="1" applyBorder="1" applyAlignment="1">
      <alignment wrapText="1"/>
    </xf>
    <xf numFmtId="0" fontId="6" fillId="0" borderId="2" xfId="0" applyFont="1" applyBorder="1"/>
    <xf numFmtId="0" fontId="24" fillId="0" borderId="0" xfId="1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</cellXfs>
  <cellStyles count="2">
    <cellStyle name="Normal" xfId="0" builtinId="0"/>
    <cellStyle name="Normal_Salary sheet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0</xdr:rowOff>
    </xdr:from>
    <xdr:to>
      <xdr:col>2</xdr:col>
      <xdr:colOff>323850</xdr:colOff>
      <xdr:row>55</xdr:row>
      <xdr:rowOff>152400</xdr:rowOff>
    </xdr:to>
    <xdr:sp macro="" textlink="">
      <xdr:nvSpPr>
        <xdr:cNvPr id="1040" name="Line 11"/>
        <xdr:cNvSpPr>
          <a:spLocks noChangeShapeType="1"/>
        </xdr:cNvSpPr>
      </xdr:nvSpPr>
      <xdr:spPr bwMode="auto">
        <a:xfrm flipH="1">
          <a:off x="5876925" y="0"/>
          <a:ext cx="28575" cy="9220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i\2015\THANG%2001-2015\BANG%20LUONG%20T01-2015\THONG%20TIN%20CHUNG-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NV"/>
      <sheetName val="Ghi chu dieu chinh"/>
      <sheetName val="Bang cong"/>
      <sheetName val="TCC"/>
      <sheetName val="Luong CB"/>
      <sheetName val="CDV"/>
      <sheetName val="GTGC"/>
      <sheetName val="HS"/>
      <sheetName val="Tam ung"/>
      <sheetName val="00000000"/>
      <sheetName val="10000000"/>
      <sheetName val="20000000"/>
      <sheetName val="30000000"/>
      <sheetName val="THONG TIN CHUNG-"/>
    </sheetNames>
    <sheetDataSet>
      <sheetData sheetId="0" refreshError="1"/>
      <sheetData sheetId="1" refreshError="1">
        <row r="8">
          <cell r="B8" t="str">
            <v>0173</v>
          </cell>
          <cell r="C8" t="str">
            <v>IR-0173</v>
          </cell>
          <cell r="D8" t="str">
            <v>NGUYEÃN HOAØNG TUAÁN</v>
          </cell>
          <cell r="E8" t="str">
            <v>BP. UÛI TP</v>
          </cell>
          <cell r="F8">
            <v>3500000</v>
          </cell>
          <cell r="G8">
            <v>0</v>
          </cell>
          <cell r="R8" t="str">
            <v/>
          </cell>
          <cell r="U8">
            <v>521634.61538461543</v>
          </cell>
          <cell r="W8">
            <v>521634.61538461543</v>
          </cell>
          <cell r="AG8">
            <v>0</v>
          </cell>
          <cell r="AH8" t="str">
            <v>Phuï caáp xuaát haøng</v>
          </cell>
          <cell r="AI8" t="str">
            <v>B/s Tca T1/2015</v>
          </cell>
          <cell r="AJ8">
            <v>1</v>
          </cell>
          <cell r="AK8" t="str">
            <v>MT</v>
          </cell>
          <cell r="AL8">
            <v>2</v>
          </cell>
        </row>
        <row r="9">
          <cell r="B9" t="str">
            <v>0800</v>
          </cell>
          <cell r="C9" t="str">
            <v>IR-0800</v>
          </cell>
          <cell r="D9" t="str">
            <v>NGUYEÃN DUY KHAÙNH</v>
          </cell>
          <cell r="E9" t="str">
            <v>BP. UÛI TP</v>
          </cell>
          <cell r="F9">
            <v>3500000</v>
          </cell>
          <cell r="G9">
            <v>0</v>
          </cell>
          <cell r="R9" t="str">
            <v/>
          </cell>
          <cell r="U9">
            <v>580528.84615384624</v>
          </cell>
          <cell r="W9">
            <v>580528.84615384624</v>
          </cell>
          <cell r="AG9">
            <v>0</v>
          </cell>
          <cell r="AH9" t="str">
            <v>Phuï caáp xuaát haøng</v>
          </cell>
          <cell r="AI9" t="str">
            <v>B/s Tca T1/2015</v>
          </cell>
          <cell r="AJ9">
            <v>1</v>
          </cell>
          <cell r="AK9" t="str">
            <v>MT</v>
          </cell>
        </row>
        <row r="10">
          <cell r="B10" t="str">
            <v>0162</v>
          </cell>
          <cell r="C10" t="str">
            <v>QC-0162</v>
          </cell>
          <cell r="D10" t="str">
            <v>NGUYEÃN LEÂ KIM CHAÂU</v>
          </cell>
          <cell r="E10" t="str">
            <v>C. CH. DUØNG</v>
          </cell>
          <cell r="F10">
            <v>3419625</v>
          </cell>
          <cell r="G10">
            <v>24</v>
          </cell>
          <cell r="H10">
            <v>1</v>
          </cell>
          <cell r="R10">
            <v>50000</v>
          </cell>
          <cell r="W10">
            <v>50000</v>
          </cell>
          <cell r="AG10">
            <v>0</v>
          </cell>
          <cell r="AH10" t="str">
            <v>PC con &lt;6T T.01/2015</v>
          </cell>
          <cell r="AJ10">
            <v>1</v>
          </cell>
          <cell r="AK10" t="str">
            <v>MT</v>
          </cell>
        </row>
        <row r="11">
          <cell r="B11" t="str">
            <v>0168</v>
          </cell>
          <cell r="C11" t="str">
            <v>W-0168</v>
          </cell>
          <cell r="D11" t="str">
            <v>Nguyễn Thị Thu Hằng</v>
          </cell>
          <cell r="E11" t="str">
            <v>KNPL</v>
          </cell>
          <cell r="F11">
            <v>3244125</v>
          </cell>
          <cell r="G11">
            <v>25.5</v>
          </cell>
          <cell r="H11">
            <v>1</v>
          </cell>
          <cell r="R11">
            <v>50000</v>
          </cell>
          <cell r="W11">
            <v>50000</v>
          </cell>
          <cell r="AG11">
            <v>0</v>
          </cell>
          <cell r="AH11" t="str">
            <v>PC con &lt;6T T.01/2015</v>
          </cell>
          <cell r="AJ11">
            <v>1</v>
          </cell>
          <cell r="AK11" t="str">
            <v>MT</v>
          </cell>
        </row>
        <row r="12">
          <cell r="B12" t="str">
            <v>0749</v>
          </cell>
          <cell r="C12" t="str">
            <v>W-0749</v>
          </cell>
          <cell r="D12" t="str">
            <v>Ñaëng Truùc Duy</v>
          </cell>
          <cell r="E12" t="str">
            <v>KNPL</v>
          </cell>
          <cell r="F12">
            <v>3089625</v>
          </cell>
          <cell r="G12">
            <v>0</v>
          </cell>
          <cell r="R12" t="str">
            <v/>
          </cell>
          <cell r="W12">
            <v>0</v>
          </cell>
          <cell r="AA12">
            <v>26964</v>
          </cell>
          <cell r="AG12">
            <v>26964</v>
          </cell>
          <cell r="AH12" t="str">
            <v>CÑP T12/14</v>
          </cell>
          <cell r="AJ12">
            <v>1</v>
          </cell>
          <cell r="AK12" t="str">
            <v>MT</v>
          </cell>
        </row>
        <row r="13">
          <cell r="B13" t="str">
            <v>0527</v>
          </cell>
          <cell r="C13" t="str">
            <v>W-0527</v>
          </cell>
          <cell r="D13" t="str">
            <v>NGUYEÃN HOAØNG VUÕ THUAÄN</v>
          </cell>
          <cell r="E13" t="str">
            <v>KNPL</v>
          </cell>
          <cell r="F13">
            <v>3700000</v>
          </cell>
          <cell r="G13">
            <v>0</v>
          </cell>
          <cell r="R13" t="str">
            <v/>
          </cell>
          <cell r="U13">
            <v>53365.384615384617</v>
          </cell>
          <cell r="W13">
            <v>53365.384615384617</v>
          </cell>
          <cell r="AG13">
            <v>0</v>
          </cell>
          <cell r="AH13" t="str">
            <v>Phuï caáp xuoáng haøng</v>
          </cell>
          <cell r="AI13" t="str">
            <v>B/s Tca T1/2015</v>
          </cell>
          <cell r="AJ13">
            <v>1</v>
          </cell>
          <cell r="AK13" t="str">
            <v>MT</v>
          </cell>
        </row>
        <row r="14">
          <cell r="B14" t="str">
            <v>0070</v>
          </cell>
          <cell r="C14" t="str">
            <v>PP-0070</v>
          </cell>
          <cell r="D14" t="str">
            <v>Leâ Thò Hoàng Loan</v>
          </cell>
          <cell r="E14" t="str">
            <v>P. CBSX</v>
          </cell>
          <cell r="F14">
            <v>3958825</v>
          </cell>
          <cell r="G14">
            <v>25.5</v>
          </cell>
          <cell r="H14">
            <v>1</v>
          </cell>
          <cell r="R14">
            <v>50000</v>
          </cell>
          <cell r="W14">
            <v>50000</v>
          </cell>
          <cell r="AG14">
            <v>0</v>
          </cell>
          <cell r="AH14" t="str">
            <v>PC con &lt;6T T.01/2015</v>
          </cell>
          <cell r="AJ14">
            <v>1</v>
          </cell>
          <cell r="AK14" t="str">
            <v>MT</v>
          </cell>
        </row>
        <row r="15">
          <cell r="B15" t="str">
            <v>0127</v>
          </cell>
          <cell r="C15" t="str">
            <v>PP-0127</v>
          </cell>
          <cell r="D15" t="str">
            <v>Löu Thò Tuyeát Hoa</v>
          </cell>
          <cell r="E15" t="str">
            <v>P. CBSX</v>
          </cell>
          <cell r="F15">
            <v>3419625</v>
          </cell>
          <cell r="G15">
            <v>26</v>
          </cell>
          <cell r="H15">
            <v>1</v>
          </cell>
          <cell r="R15">
            <v>50000</v>
          </cell>
          <cell r="W15">
            <v>50000</v>
          </cell>
          <cell r="AG15">
            <v>0</v>
          </cell>
          <cell r="AH15" t="str">
            <v>PC con &lt;6T T.01/2015</v>
          </cell>
          <cell r="AJ15">
            <v>1</v>
          </cell>
          <cell r="AK15" t="str">
            <v>MT</v>
          </cell>
        </row>
        <row r="16">
          <cell r="B16" t="str">
            <v>0632</v>
          </cell>
          <cell r="C16" t="str">
            <v>PP-0632</v>
          </cell>
          <cell r="D16" t="str">
            <v>Huyønh Thò Yeán</v>
          </cell>
          <cell r="E16" t="str">
            <v>P. CBSX</v>
          </cell>
          <cell r="F16">
            <v>3419625</v>
          </cell>
          <cell r="G16">
            <v>26</v>
          </cell>
          <cell r="H16">
            <v>1</v>
          </cell>
          <cell r="R16">
            <v>50000</v>
          </cell>
          <cell r="W16">
            <v>50000</v>
          </cell>
          <cell r="AG16">
            <v>0</v>
          </cell>
          <cell r="AH16" t="str">
            <v>PC con &lt;6T T.01/2015</v>
          </cell>
          <cell r="AJ16">
            <v>1</v>
          </cell>
          <cell r="AK16" t="str">
            <v>MT</v>
          </cell>
        </row>
        <row r="17">
          <cell r="B17" t="str">
            <v>0710</v>
          </cell>
          <cell r="C17" t="str">
            <v>PP-0710</v>
          </cell>
          <cell r="D17" t="str">
            <v>Leâ Thò Hoàng Cuùc</v>
          </cell>
          <cell r="E17" t="str">
            <v>P. CBSX</v>
          </cell>
          <cell r="F17">
            <v>3419625</v>
          </cell>
          <cell r="G17">
            <v>26</v>
          </cell>
          <cell r="H17">
            <v>1</v>
          </cell>
          <cell r="R17">
            <v>50000</v>
          </cell>
          <cell r="W17">
            <v>50000</v>
          </cell>
          <cell r="AG17">
            <v>0</v>
          </cell>
          <cell r="AH17" t="str">
            <v>PC con &lt;6T T.01/2015</v>
          </cell>
          <cell r="AJ17">
            <v>1</v>
          </cell>
          <cell r="AK17" t="str">
            <v>MT</v>
          </cell>
        </row>
        <row r="18">
          <cell r="B18" t="str">
            <v>0012</v>
          </cell>
          <cell r="C18" t="str">
            <v>ME-0012</v>
          </cell>
          <cell r="D18" t="str">
            <v>LEÂ HOAØN TOAØN</v>
          </cell>
          <cell r="E18" t="str">
            <v>P. CÔ ÑIEÄN</v>
          </cell>
          <cell r="F18">
            <v>9000000</v>
          </cell>
          <cell r="G18">
            <v>0</v>
          </cell>
          <cell r="R18" t="str">
            <v/>
          </cell>
          <cell r="U18">
            <v>1081730.7692307692</v>
          </cell>
          <cell r="W18">
            <v>1081730.7692307692</v>
          </cell>
          <cell r="AG18">
            <v>0</v>
          </cell>
          <cell r="AH18" t="str">
            <v>Phuï caáp coâng trình</v>
          </cell>
          <cell r="AI18" t="str">
            <v>B/s Tca T1/2015</v>
          </cell>
          <cell r="AJ18">
            <v>1</v>
          </cell>
          <cell r="AK18" t="str">
            <v>MT</v>
          </cell>
          <cell r="AL18">
            <v>8</v>
          </cell>
        </row>
        <row r="19">
          <cell r="B19" t="str">
            <v>0464</v>
          </cell>
          <cell r="C19" t="str">
            <v>ME-0464</v>
          </cell>
          <cell r="D19" t="str">
            <v>TOÁNG ÑAÏI CÖÔØNG NHA</v>
          </cell>
          <cell r="E19" t="str">
            <v>P. CÔ ÑIEÄN</v>
          </cell>
          <cell r="F19">
            <v>6500000</v>
          </cell>
          <cell r="G19">
            <v>0</v>
          </cell>
          <cell r="R19" t="str">
            <v/>
          </cell>
          <cell r="U19">
            <v>843750</v>
          </cell>
          <cell r="W19">
            <v>843750</v>
          </cell>
          <cell r="AG19">
            <v>0</v>
          </cell>
          <cell r="AH19" t="str">
            <v>Phuï caáp coâng trình</v>
          </cell>
          <cell r="AI19" t="str">
            <v>B/s Tca T1/2015</v>
          </cell>
          <cell r="AJ19">
            <v>1</v>
          </cell>
          <cell r="AK19" t="str">
            <v>MT</v>
          </cell>
        </row>
        <row r="20">
          <cell r="B20" t="str">
            <v>0486</v>
          </cell>
          <cell r="C20" t="str">
            <v>ME-0486</v>
          </cell>
          <cell r="D20" t="str">
            <v>VOÕ THAØNH ÑAÏT</v>
          </cell>
          <cell r="E20" t="str">
            <v>P. CÔ ÑIEÄN</v>
          </cell>
          <cell r="F20">
            <v>5000000</v>
          </cell>
          <cell r="G20">
            <v>0</v>
          </cell>
          <cell r="R20" t="str">
            <v/>
          </cell>
          <cell r="U20">
            <v>1213942.3076923077</v>
          </cell>
          <cell r="W20">
            <v>1213942.3076923077</v>
          </cell>
          <cell r="AG20">
            <v>0</v>
          </cell>
          <cell r="AH20" t="str">
            <v>Phuï caáp coâng trình</v>
          </cell>
          <cell r="AI20" t="str">
            <v>B/s Tca T1/2015</v>
          </cell>
          <cell r="AJ20">
            <v>1</v>
          </cell>
          <cell r="AK20" t="str">
            <v>MT</v>
          </cell>
          <cell r="AL20">
            <v>8</v>
          </cell>
        </row>
        <row r="21">
          <cell r="B21" t="str">
            <v>0504</v>
          </cell>
          <cell r="C21" t="str">
            <v>ME-0504</v>
          </cell>
          <cell r="D21" t="str">
            <v>LEÂ VAÊN TEØO</v>
          </cell>
          <cell r="E21" t="str">
            <v>P. CÔ ÑIEÄN</v>
          </cell>
          <cell r="F21">
            <v>6000000</v>
          </cell>
          <cell r="G21">
            <v>0</v>
          </cell>
          <cell r="R21" t="str">
            <v/>
          </cell>
          <cell r="U21">
            <v>1600961.5384615385</v>
          </cell>
          <cell r="W21">
            <v>1600961.5384615385</v>
          </cell>
          <cell r="X21">
            <v>254112</v>
          </cell>
          <cell r="Y21">
            <v>47646</v>
          </cell>
          <cell r="Z21">
            <v>31764</v>
          </cell>
          <cell r="AG21">
            <v>333522</v>
          </cell>
          <cell r="AH21" t="str">
            <v>Phuï caáp coâng trình,Truy thu BH T2/14 do Tang B/s</v>
          </cell>
          <cell r="AI21" t="str">
            <v>B/s Tca T1/2015</v>
          </cell>
          <cell r="AJ21">
            <v>1</v>
          </cell>
          <cell r="AK21" t="str">
            <v>MT</v>
          </cell>
          <cell r="AL21">
            <v>24</v>
          </cell>
        </row>
        <row r="22">
          <cell r="B22" t="str">
            <v>0505</v>
          </cell>
          <cell r="C22" t="str">
            <v>ME-0505</v>
          </cell>
          <cell r="D22" t="str">
            <v>LAÂM HOAØI NAM</v>
          </cell>
          <cell r="E22" t="str">
            <v>P. CÔ ÑIEÄN</v>
          </cell>
          <cell r="F22">
            <v>10000000</v>
          </cell>
          <cell r="G22">
            <v>0</v>
          </cell>
          <cell r="R22" t="str">
            <v/>
          </cell>
          <cell r="U22">
            <v>2776442.307692308</v>
          </cell>
          <cell r="W22">
            <v>2776442.307692308</v>
          </cell>
          <cell r="X22">
            <v>254112</v>
          </cell>
          <cell r="Y22">
            <v>47646</v>
          </cell>
          <cell r="Z22">
            <v>31764</v>
          </cell>
          <cell r="AG22">
            <v>333522</v>
          </cell>
          <cell r="AH22" t="str">
            <v>Phuï caáp coâng trình,Truy thu BH T2/14 do Tang B/s</v>
          </cell>
          <cell r="AI22" t="str">
            <v>B/s Tca T1/2015</v>
          </cell>
          <cell r="AJ22">
            <v>1</v>
          </cell>
          <cell r="AK22" t="str">
            <v>MT</v>
          </cell>
          <cell r="AL22">
            <v>24</v>
          </cell>
        </row>
        <row r="23">
          <cell r="B23" t="str">
            <v>0023</v>
          </cell>
          <cell r="C23" t="str">
            <v>ME-0023</v>
          </cell>
          <cell r="D23" t="str">
            <v>NGUYEÃN THANH NHAØN</v>
          </cell>
          <cell r="E23" t="str">
            <v>P. CÔ ÑIEÄN</v>
          </cell>
          <cell r="F23">
            <v>7000000</v>
          </cell>
          <cell r="G23">
            <v>0</v>
          </cell>
          <cell r="R23" t="str">
            <v/>
          </cell>
          <cell r="U23">
            <v>1405048.076923077</v>
          </cell>
          <cell r="W23">
            <v>1405048.076923077</v>
          </cell>
          <cell r="AG23">
            <v>0</v>
          </cell>
          <cell r="AH23" t="str">
            <v>Phuï caáp coâng trình</v>
          </cell>
          <cell r="AI23" t="str">
            <v>B/s Tca T1/2015</v>
          </cell>
          <cell r="AJ23">
            <v>1</v>
          </cell>
          <cell r="AK23" t="str">
            <v>MT</v>
          </cell>
          <cell r="AL23">
            <v>16</v>
          </cell>
        </row>
        <row r="24">
          <cell r="B24" t="str">
            <v>0171</v>
          </cell>
          <cell r="C24" t="str">
            <v>ME-0171</v>
          </cell>
          <cell r="D24" t="str">
            <v>NGUYEÃN PHUÙC TAÂN</v>
          </cell>
          <cell r="E24" t="str">
            <v>P. CÔ ÑIEÄN</v>
          </cell>
          <cell r="F24">
            <v>6500000</v>
          </cell>
          <cell r="G24">
            <v>0</v>
          </cell>
          <cell r="R24" t="str">
            <v/>
          </cell>
          <cell r="U24">
            <v>937500</v>
          </cell>
          <cell r="W24">
            <v>937500</v>
          </cell>
          <cell r="AG24">
            <v>0</v>
          </cell>
          <cell r="AH24" t="str">
            <v>Phuï caáp coâng trình</v>
          </cell>
          <cell r="AI24" t="str">
            <v>B/s Tca T1/2015</v>
          </cell>
          <cell r="AJ24">
            <v>1</v>
          </cell>
          <cell r="AK24" t="str">
            <v>MT</v>
          </cell>
        </row>
        <row r="25">
          <cell r="B25" t="str">
            <v>0820</v>
          </cell>
          <cell r="C25" t="str">
            <v>ME-0820</v>
          </cell>
          <cell r="D25" t="str">
            <v>TRAÀN MINH TUAÁN</v>
          </cell>
          <cell r="E25" t="str">
            <v>P. CÔ ÑIEÄN</v>
          </cell>
          <cell r="F25">
            <v>6000000</v>
          </cell>
          <cell r="G25">
            <v>0</v>
          </cell>
          <cell r="R25" t="str">
            <v/>
          </cell>
          <cell r="U25">
            <v>1326923.076923077</v>
          </cell>
          <cell r="W25">
            <v>1326923.076923077</v>
          </cell>
          <cell r="AG25">
            <v>0</v>
          </cell>
          <cell r="AH25" t="str">
            <v>Phuï caáp coâng trình</v>
          </cell>
          <cell r="AI25" t="str">
            <v>B/s Tca T1/2015</v>
          </cell>
          <cell r="AJ25">
            <v>1</v>
          </cell>
          <cell r="AK25" t="str">
            <v>MT</v>
          </cell>
          <cell r="AL25">
            <v>8</v>
          </cell>
        </row>
        <row r="26">
          <cell r="B26" t="str">
            <v>0731</v>
          </cell>
          <cell r="C26" t="str">
            <v>ME-0731</v>
          </cell>
          <cell r="D26" t="str">
            <v>PHAN THÒ MYÕ LAN</v>
          </cell>
          <cell r="E26" t="str">
            <v>P. CÔ ÑIEÄN</v>
          </cell>
          <cell r="F26">
            <v>4500000</v>
          </cell>
          <cell r="G26">
            <v>0</v>
          </cell>
          <cell r="R26" t="str">
            <v/>
          </cell>
          <cell r="U26">
            <v>876201.92307692301</v>
          </cell>
          <cell r="W26">
            <v>876201.92307692301</v>
          </cell>
          <cell r="AA26">
            <v>29844</v>
          </cell>
          <cell r="AG26">
            <v>29844</v>
          </cell>
          <cell r="AH26" t="str">
            <v>CÑP T12/14 + Phuï caáp coâng trình</v>
          </cell>
          <cell r="AI26" t="str">
            <v>B/s Tca T1/2015</v>
          </cell>
          <cell r="AJ26">
            <v>1</v>
          </cell>
          <cell r="AK26" t="str">
            <v>MT</v>
          </cell>
        </row>
        <row r="27">
          <cell r="B27" t="str">
            <v>0217</v>
          </cell>
          <cell r="C27" t="str">
            <v>ME-0217</v>
          </cell>
          <cell r="D27" t="str">
            <v>ÑAØO  NGOÏC KIEÁN</v>
          </cell>
          <cell r="E27" t="str">
            <v>P. CÔ ÑIEÄN</v>
          </cell>
          <cell r="F27">
            <v>4000000</v>
          </cell>
          <cell r="G27">
            <v>0</v>
          </cell>
          <cell r="R27" t="str">
            <v/>
          </cell>
          <cell r="U27">
            <v>923076.92307692301</v>
          </cell>
          <cell r="W27">
            <v>923076.92307692301</v>
          </cell>
          <cell r="AG27">
            <v>0</v>
          </cell>
          <cell r="AH27" t="str">
            <v>Phuï caáp coâng trình</v>
          </cell>
          <cell r="AI27" t="str">
            <v>B/s Tca T1/2015</v>
          </cell>
          <cell r="AJ27">
            <v>1</v>
          </cell>
          <cell r="AK27" t="str">
            <v>MT</v>
          </cell>
          <cell r="AL27">
            <v>24</v>
          </cell>
        </row>
        <row r="28">
          <cell r="B28" t="str">
            <v>0735</v>
          </cell>
          <cell r="C28" t="str">
            <v>ME-0735</v>
          </cell>
          <cell r="D28" t="str">
            <v>LÖU KIM LAÂM</v>
          </cell>
          <cell r="E28" t="str">
            <v>P. CÔ ÑIEÄN</v>
          </cell>
          <cell r="F28">
            <v>6000000</v>
          </cell>
          <cell r="G28">
            <v>0</v>
          </cell>
          <cell r="R28" t="str">
            <v/>
          </cell>
          <cell r="U28">
            <v>1067307.6923076923</v>
          </cell>
          <cell r="W28">
            <v>1067307.6923076923</v>
          </cell>
          <cell r="AG28">
            <v>0</v>
          </cell>
          <cell r="AH28" t="str">
            <v>Phuï caáp coâng trình</v>
          </cell>
          <cell r="AI28" t="str">
            <v>B/s Tca T1/2015</v>
          </cell>
          <cell r="AJ28">
            <v>1</v>
          </cell>
          <cell r="AK28" t="str">
            <v>MT</v>
          </cell>
          <cell r="AL28">
            <v>8</v>
          </cell>
        </row>
        <row r="29">
          <cell r="B29" t="str">
            <v>0502</v>
          </cell>
          <cell r="C29" t="str">
            <v>ME-0502</v>
          </cell>
          <cell r="D29" t="str">
            <v>HUYØNH CHAÙNH TRÍ</v>
          </cell>
          <cell r="E29" t="str">
            <v>P. CÔ ÑIEÄN</v>
          </cell>
          <cell r="F29">
            <v>5839625</v>
          </cell>
          <cell r="G29">
            <v>0</v>
          </cell>
          <cell r="R29" t="str">
            <v/>
          </cell>
          <cell r="U29">
            <v>0</v>
          </cell>
          <cell r="W29">
            <v>0</v>
          </cell>
          <cell r="X29">
            <v>407712</v>
          </cell>
          <cell r="Y29">
            <v>76446</v>
          </cell>
          <cell r="Z29">
            <v>50964</v>
          </cell>
          <cell r="AG29">
            <v>535122</v>
          </cell>
          <cell r="AH29" t="str">
            <v>Truy thu BH T2/14 do Tang B/s</v>
          </cell>
          <cell r="AJ29">
            <v>1</v>
          </cell>
          <cell r="AK29" t="str">
            <v>MT</v>
          </cell>
        </row>
        <row r="30">
          <cell r="B30" t="str">
            <v>0157</v>
          </cell>
          <cell r="C30" t="str">
            <v>P-0157</v>
          </cell>
          <cell r="D30" t="str">
            <v>Nguyeãn Thò Moäng Tuyeàn</v>
          </cell>
          <cell r="E30" t="str">
            <v>P. KEÁ HOAÏCH</v>
          </cell>
          <cell r="F30">
            <v>3419625</v>
          </cell>
          <cell r="G30">
            <v>22</v>
          </cell>
          <cell r="H30">
            <v>1</v>
          </cell>
          <cell r="R30">
            <v>50000</v>
          </cell>
          <cell r="W30">
            <v>50000</v>
          </cell>
          <cell r="AG30">
            <v>0</v>
          </cell>
          <cell r="AH30" t="str">
            <v>PC con &lt;6T T.01/2015</v>
          </cell>
          <cell r="AJ30">
            <v>1</v>
          </cell>
          <cell r="AK30" t="str">
            <v>MT</v>
          </cell>
        </row>
        <row r="31">
          <cell r="B31" t="str">
            <v>0248</v>
          </cell>
          <cell r="C31" t="str">
            <v>PP-0248</v>
          </cell>
          <cell r="D31" t="str">
            <v>Leâ Mai Thanh Ngoïc</v>
          </cell>
          <cell r="E31" t="str">
            <v>P. KEÁ HOAÏCH</v>
          </cell>
          <cell r="F31">
            <v>4189625</v>
          </cell>
          <cell r="G31">
            <v>25.5</v>
          </cell>
          <cell r="H31">
            <v>1</v>
          </cell>
          <cell r="R31">
            <v>50000</v>
          </cell>
          <cell r="W31">
            <v>50000</v>
          </cell>
          <cell r="AG31">
            <v>0</v>
          </cell>
          <cell r="AH31" t="str">
            <v>PC con &lt;6T T.01/2015</v>
          </cell>
          <cell r="AJ31">
            <v>1</v>
          </cell>
          <cell r="AK31" t="str">
            <v>MT</v>
          </cell>
        </row>
        <row r="32">
          <cell r="B32" t="str">
            <v>0501</v>
          </cell>
          <cell r="C32" t="str">
            <v>HR-0501</v>
          </cell>
          <cell r="D32" t="str">
            <v>NGUYEÃN THÒ TUYEÁT NGA</v>
          </cell>
          <cell r="E32" t="str">
            <v>P. TC-HC</v>
          </cell>
          <cell r="F32">
            <v>5839625</v>
          </cell>
          <cell r="G32">
            <v>0</v>
          </cell>
          <cell r="R32" t="str">
            <v/>
          </cell>
          <cell r="W32">
            <v>0</v>
          </cell>
          <cell r="X32">
            <v>407712</v>
          </cell>
          <cell r="Y32">
            <v>76446</v>
          </cell>
          <cell r="Z32">
            <v>50964</v>
          </cell>
          <cell r="AG32">
            <v>535122</v>
          </cell>
          <cell r="AH32" t="str">
            <v>Truy thu BH T2/14 do Tang B/s</v>
          </cell>
          <cell r="AJ32">
            <v>1</v>
          </cell>
          <cell r="AK32" t="str">
            <v>MT</v>
          </cell>
        </row>
        <row r="33">
          <cell r="B33" t="str">
            <v>0802</v>
          </cell>
          <cell r="C33" t="str">
            <v>HR-0802</v>
          </cell>
          <cell r="D33" t="str">
            <v>NGUYEÃN MINH QUOÁC</v>
          </cell>
          <cell r="E33" t="str">
            <v>P. TC-HC</v>
          </cell>
          <cell r="F33">
            <v>4500000</v>
          </cell>
          <cell r="G33">
            <v>0</v>
          </cell>
          <cell r="R33" t="str">
            <v/>
          </cell>
          <cell r="U33">
            <v>237980.76923076922</v>
          </cell>
          <cell r="W33">
            <v>237980.76923076922</v>
          </cell>
          <cell r="AG33">
            <v>0</v>
          </cell>
          <cell r="AH33" t="str">
            <v>Phuï caáp xuaát haøng</v>
          </cell>
          <cell r="AI33" t="str">
            <v>Tca ngaøy 11/01/2015</v>
          </cell>
          <cell r="AJ33">
            <v>1</v>
          </cell>
          <cell r="AK33" t="str">
            <v>MT</v>
          </cell>
          <cell r="AL33">
            <v>5.5</v>
          </cell>
        </row>
        <row r="34">
          <cell r="B34" t="str">
            <v>0100</v>
          </cell>
          <cell r="C34" t="str">
            <v>CA-0100</v>
          </cell>
          <cell r="D34" t="str">
            <v>TRAÀN THÒ LIEÂN</v>
          </cell>
          <cell r="E34" t="str">
            <v>P. TC-HC</v>
          </cell>
          <cell r="F34">
            <v>3200000</v>
          </cell>
          <cell r="G34">
            <v>0</v>
          </cell>
          <cell r="R34" t="str">
            <v/>
          </cell>
          <cell r="U34">
            <v>507692.30769230769</v>
          </cell>
          <cell r="W34">
            <v>507692.30769230769</v>
          </cell>
          <cell r="AG34">
            <v>0</v>
          </cell>
          <cell r="AH34" t="str">
            <v>Phuï caáp phuïc vuï</v>
          </cell>
          <cell r="AI34" t="str">
            <v>B/s Tca T1/2015</v>
          </cell>
          <cell r="AJ34">
            <v>1</v>
          </cell>
          <cell r="AK34" t="str">
            <v>MT</v>
          </cell>
        </row>
        <row r="35">
          <cell r="B35" t="str">
            <v>0141</v>
          </cell>
          <cell r="C35" t="str">
            <v>CA-0141</v>
          </cell>
          <cell r="D35" t="str">
            <v>NGUYEÃN THÒ YEÁN PHÖÔÏNG</v>
          </cell>
          <cell r="E35" t="str">
            <v>P. TC-HC</v>
          </cell>
          <cell r="F35">
            <v>3200000</v>
          </cell>
          <cell r="G35">
            <v>0</v>
          </cell>
          <cell r="R35" t="str">
            <v/>
          </cell>
          <cell r="U35">
            <v>300000</v>
          </cell>
          <cell r="W35">
            <v>300000</v>
          </cell>
          <cell r="AG35">
            <v>0</v>
          </cell>
          <cell r="AH35" t="str">
            <v>Phuï caáp phuïc vuï</v>
          </cell>
          <cell r="AI35" t="str">
            <v>B/s Tca T1/2015</v>
          </cell>
          <cell r="AJ35">
            <v>1</v>
          </cell>
          <cell r="AK35" t="str">
            <v>MT</v>
          </cell>
        </row>
        <row r="36">
          <cell r="B36" t="str">
            <v>0002</v>
          </cell>
          <cell r="C36" t="str">
            <v>HR-0002</v>
          </cell>
          <cell r="D36" t="str">
            <v>NGUYEÃN THÒ TAÏO</v>
          </cell>
          <cell r="E36" t="str">
            <v>P. TC-HC</v>
          </cell>
          <cell r="F36">
            <v>3500000</v>
          </cell>
          <cell r="G36">
            <v>0</v>
          </cell>
          <cell r="R36" t="str">
            <v/>
          </cell>
          <cell r="U36">
            <v>252403.84615384619</v>
          </cell>
          <cell r="W36">
            <v>252403.84615384619</v>
          </cell>
          <cell r="AG36">
            <v>0</v>
          </cell>
          <cell r="AH36" t="str">
            <v>Phuï caáp phuïc vuï</v>
          </cell>
          <cell r="AI36" t="str">
            <v>B/s Tca T1/2015</v>
          </cell>
          <cell r="AJ36">
            <v>1</v>
          </cell>
          <cell r="AK36" t="str">
            <v>MT</v>
          </cell>
        </row>
        <row r="37">
          <cell r="B37" t="str">
            <v>0143</v>
          </cell>
          <cell r="C37" t="str">
            <v>CA-0143</v>
          </cell>
          <cell r="D37" t="str">
            <v>TRAÀN THÒ KIM THO</v>
          </cell>
          <cell r="E37" t="str">
            <v>P. TC-HC</v>
          </cell>
          <cell r="F37">
            <v>3200000</v>
          </cell>
          <cell r="G37">
            <v>0</v>
          </cell>
          <cell r="R37" t="str">
            <v/>
          </cell>
          <cell r="U37">
            <v>507692.30769230769</v>
          </cell>
          <cell r="W37">
            <v>507692.30769230769</v>
          </cell>
          <cell r="AG37">
            <v>0</v>
          </cell>
          <cell r="AH37" t="str">
            <v>Phuï caáp phuïc vuï</v>
          </cell>
          <cell r="AI37" t="str">
            <v>B/s Tca T1/2015</v>
          </cell>
          <cell r="AJ37">
            <v>1</v>
          </cell>
          <cell r="AK37" t="str">
            <v>MT</v>
          </cell>
        </row>
        <row r="38">
          <cell r="B38" t="str">
            <v>0132</v>
          </cell>
          <cell r="C38" t="str">
            <v>CA-0132</v>
          </cell>
          <cell r="D38" t="str">
            <v>HOAØNG THU THUÛY</v>
          </cell>
          <cell r="E38" t="str">
            <v>P. TC-HC</v>
          </cell>
          <cell r="F38">
            <v>3500000</v>
          </cell>
          <cell r="G38">
            <v>0</v>
          </cell>
          <cell r="R38" t="str">
            <v/>
          </cell>
          <cell r="U38">
            <v>479567.30769230775</v>
          </cell>
          <cell r="W38">
            <v>479567.30769230775</v>
          </cell>
          <cell r="AG38">
            <v>0</v>
          </cell>
          <cell r="AH38" t="str">
            <v>Phuï caáp phuïc vuï</v>
          </cell>
          <cell r="AI38" t="str">
            <v>B/s Tca T1/2015</v>
          </cell>
          <cell r="AJ38">
            <v>1</v>
          </cell>
          <cell r="AK38" t="str">
            <v>MT</v>
          </cell>
        </row>
        <row r="39">
          <cell r="B39" t="str">
            <v>0107</v>
          </cell>
          <cell r="C39" t="str">
            <v>CA-0107</v>
          </cell>
          <cell r="D39" t="str">
            <v>HOÀ THÒ BÍCH VAÂN</v>
          </cell>
          <cell r="E39" t="str">
            <v>P. TC-HC</v>
          </cell>
          <cell r="F39">
            <v>3200000</v>
          </cell>
          <cell r="G39">
            <v>0</v>
          </cell>
          <cell r="R39" t="str">
            <v/>
          </cell>
          <cell r="U39">
            <v>438461.53846153844</v>
          </cell>
          <cell r="W39">
            <v>438461.53846153844</v>
          </cell>
          <cell r="AG39">
            <v>0</v>
          </cell>
          <cell r="AH39" t="str">
            <v>Phuï caáp phuïc vuï</v>
          </cell>
          <cell r="AI39" t="str">
            <v>B/s Tca T1/2015</v>
          </cell>
          <cell r="AJ39">
            <v>1</v>
          </cell>
          <cell r="AK39" t="str">
            <v>MT</v>
          </cell>
        </row>
        <row r="40">
          <cell r="B40" t="str">
            <v>0175</v>
          </cell>
          <cell r="C40" t="str">
            <v>QC-0175</v>
          </cell>
          <cell r="D40" t="str">
            <v>TRAÀN THÒ LAN</v>
          </cell>
          <cell r="E40" t="str">
            <v>VP. XÖÔÛNG</v>
          </cell>
          <cell r="F40">
            <v>5000000</v>
          </cell>
          <cell r="G40">
            <v>26</v>
          </cell>
          <cell r="H40">
            <v>1</v>
          </cell>
          <cell r="R40">
            <v>50000</v>
          </cell>
          <cell r="U40">
            <v>649038.4615384615</v>
          </cell>
          <cell r="W40">
            <v>699038.4615384615</v>
          </cell>
          <cell r="AG40">
            <v>0</v>
          </cell>
          <cell r="AH40" t="str">
            <v>PC con &lt;6T T.01/2015, PC Xuaát haøng</v>
          </cell>
          <cell r="AI40" t="str">
            <v>B/s Tca T1/2015</v>
          </cell>
          <cell r="AJ40">
            <v>1</v>
          </cell>
          <cell r="AK40" t="str">
            <v>MT</v>
          </cell>
        </row>
        <row r="41">
          <cell r="B41" t="str">
            <v>0506</v>
          </cell>
          <cell r="C41" t="str">
            <v>HR-0506</v>
          </cell>
          <cell r="D41" t="str">
            <v>Hoà Thò Dieãm</v>
          </cell>
          <cell r="E41" t="str">
            <v>VP. XÖÔÛNG</v>
          </cell>
          <cell r="F41">
            <v>5729167</v>
          </cell>
          <cell r="G41">
            <v>26</v>
          </cell>
          <cell r="H41">
            <v>1</v>
          </cell>
          <cell r="R41">
            <v>50000</v>
          </cell>
          <cell r="W41">
            <v>50000</v>
          </cell>
          <cell r="AG41">
            <v>0</v>
          </cell>
          <cell r="AH41" t="str">
            <v>Phuï caáp xuaát haøng</v>
          </cell>
          <cell r="AI41" t="str">
            <v>B/s Tca T1/2015</v>
          </cell>
          <cell r="AJ41">
            <v>1</v>
          </cell>
          <cell r="AK41" t="str">
            <v>MT</v>
          </cell>
        </row>
        <row r="42">
          <cell r="B42" t="str">
            <v>0057</v>
          </cell>
          <cell r="C42" t="str">
            <v>QC-0057</v>
          </cell>
          <cell r="D42" t="str">
            <v>VOÕ THI THANH HAÈNG</v>
          </cell>
          <cell r="E42" t="str">
            <v>VP. XÖÔÛNG</v>
          </cell>
          <cell r="F42">
            <v>4000000</v>
          </cell>
          <cell r="G42">
            <v>0</v>
          </cell>
          <cell r="R42" t="str">
            <v/>
          </cell>
          <cell r="U42">
            <v>740384.61538461538</v>
          </cell>
          <cell r="W42">
            <v>740384.61538461538</v>
          </cell>
          <cell r="AG42">
            <v>0</v>
          </cell>
          <cell r="AH42" t="str">
            <v>Phuï caáp xuaát haøng</v>
          </cell>
          <cell r="AI42" t="str">
            <v>B/s Tca T1/2015</v>
          </cell>
          <cell r="AJ42">
            <v>1</v>
          </cell>
          <cell r="AK42" t="str">
            <v>MT</v>
          </cell>
          <cell r="AL42">
            <v>8</v>
          </cell>
        </row>
        <row r="43">
          <cell r="B43" t="str">
            <v>0732</v>
          </cell>
          <cell r="C43" t="str">
            <v>QC-0732</v>
          </cell>
          <cell r="D43" t="str">
            <v>NGUYEÃN TROÏNG HIEÁU</v>
          </cell>
          <cell r="E43" t="str">
            <v>VP. XÖÔÛNG</v>
          </cell>
          <cell r="F43">
            <v>4500000</v>
          </cell>
          <cell r="G43">
            <v>0</v>
          </cell>
          <cell r="R43" t="str">
            <v/>
          </cell>
          <cell r="U43">
            <v>356971.15384615381</v>
          </cell>
          <cell r="W43">
            <v>356971.15384615381</v>
          </cell>
          <cell r="AG43">
            <v>0</v>
          </cell>
          <cell r="AH43" t="str">
            <v>Phuï caáp xuaát haøng</v>
          </cell>
          <cell r="AI43" t="str">
            <v>B/s Tca T1/2015</v>
          </cell>
          <cell r="AJ43">
            <v>1</v>
          </cell>
          <cell r="AK43" t="str">
            <v>MT</v>
          </cell>
        </row>
        <row r="44">
          <cell r="B44" t="str">
            <v>0617</v>
          </cell>
          <cell r="C44" t="str">
            <v>S-0617</v>
          </cell>
          <cell r="D44" t="str">
            <v>NGUYEÃN THÒ ANH HOA</v>
          </cell>
          <cell r="E44" t="str">
            <v>VP. XÖÔÛNG</v>
          </cell>
          <cell r="F44">
            <v>4500000</v>
          </cell>
          <cell r="G44">
            <v>0</v>
          </cell>
          <cell r="R44" t="str">
            <v/>
          </cell>
          <cell r="U44">
            <v>1665865.3846153845</v>
          </cell>
          <cell r="W44">
            <v>1665865.3846153845</v>
          </cell>
          <cell r="AG44">
            <v>0</v>
          </cell>
          <cell r="AH44" t="str">
            <v>Phuï caáp xuaát haøng</v>
          </cell>
          <cell r="AI44" t="str">
            <v>B/s Tca T1/2015</v>
          </cell>
          <cell r="AJ44">
            <v>1</v>
          </cell>
          <cell r="AK44" t="str">
            <v>MT</v>
          </cell>
          <cell r="AL44">
            <v>4</v>
          </cell>
        </row>
        <row r="45">
          <cell r="B45" t="str">
            <v/>
          </cell>
          <cell r="E45">
            <v>0</v>
          </cell>
          <cell r="F45">
            <v>0</v>
          </cell>
          <cell r="G45">
            <v>0</v>
          </cell>
          <cell r="R45" t="str">
            <v/>
          </cell>
          <cell r="W45">
            <v>0</v>
          </cell>
          <cell r="AG45">
            <v>0</v>
          </cell>
          <cell r="AJ45">
            <v>7</v>
          </cell>
          <cell r="AK45" t="str">
            <v/>
          </cell>
        </row>
        <row r="46">
          <cell r="B46" t="str">
            <v/>
          </cell>
          <cell r="E46">
            <v>0</v>
          </cell>
          <cell r="F46">
            <v>0</v>
          </cell>
          <cell r="G46">
            <v>0</v>
          </cell>
          <cell r="R46" t="str">
            <v/>
          </cell>
          <cell r="W46">
            <v>0</v>
          </cell>
          <cell r="AG46">
            <v>0</v>
          </cell>
          <cell r="AJ46">
            <v>7</v>
          </cell>
          <cell r="AK46" t="str">
            <v/>
          </cell>
        </row>
        <row r="47">
          <cell r="B47" t="str">
            <v/>
          </cell>
          <cell r="E47">
            <v>0</v>
          </cell>
          <cell r="F47">
            <v>0</v>
          </cell>
          <cell r="G47">
            <v>0</v>
          </cell>
          <cell r="R47" t="str">
            <v/>
          </cell>
          <cell r="W47">
            <v>0</v>
          </cell>
          <cell r="AG47">
            <v>0</v>
          </cell>
          <cell r="AJ47">
            <v>7</v>
          </cell>
          <cell r="AK47" t="str">
            <v/>
          </cell>
        </row>
        <row r="48">
          <cell r="B48" t="str">
            <v/>
          </cell>
          <cell r="E48">
            <v>0</v>
          </cell>
          <cell r="F48">
            <v>0</v>
          </cell>
          <cell r="G48">
            <v>0</v>
          </cell>
          <cell r="R48" t="str">
            <v/>
          </cell>
          <cell r="W48">
            <v>0</v>
          </cell>
          <cell r="AG48">
            <v>0</v>
          </cell>
          <cell r="AJ48">
            <v>7</v>
          </cell>
          <cell r="AK48" t="str">
            <v/>
          </cell>
        </row>
        <row r="49">
          <cell r="B49" t="str">
            <v/>
          </cell>
          <cell r="E49">
            <v>0</v>
          </cell>
          <cell r="F49">
            <v>0</v>
          </cell>
          <cell r="G49">
            <v>0</v>
          </cell>
          <cell r="R49" t="str">
            <v/>
          </cell>
          <cell r="W49">
            <v>0</v>
          </cell>
          <cell r="AG49">
            <v>0</v>
          </cell>
          <cell r="AJ49">
            <v>7</v>
          </cell>
          <cell r="AK49" t="str">
            <v/>
          </cell>
        </row>
        <row r="50">
          <cell r="B50" t="str">
            <v/>
          </cell>
          <cell r="E50">
            <v>0</v>
          </cell>
          <cell r="F50">
            <v>0</v>
          </cell>
          <cell r="G50">
            <v>0</v>
          </cell>
          <cell r="R50" t="str">
            <v/>
          </cell>
          <cell r="W50">
            <v>0</v>
          </cell>
          <cell r="AG50">
            <v>0</v>
          </cell>
          <cell r="AJ50">
            <v>7</v>
          </cell>
          <cell r="AK50" t="str">
            <v/>
          </cell>
        </row>
        <row r="51">
          <cell r="B51" t="str">
            <v>2213</v>
          </cell>
          <cell r="C51" t="str">
            <v>S-2213</v>
          </cell>
          <cell r="D51" t="str">
            <v>TRAÀN THÒ THÖÔÛNG</v>
          </cell>
          <cell r="E51" t="str">
            <v>NHAÂN SÖÏ</v>
          </cell>
          <cell r="F51">
            <v>2520000</v>
          </cell>
          <cell r="G51">
            <v>0</v>
          </cell>
          <cell r="R51" t="str">
            <v/>
          </cell>
          <cell r="U51">
            <v>169615.38461538462</v>
          </cell>
          <cell r="W51">
            <v>169615.38461538462</v>
          </cell>
          <cell r="AG51">
            <v>0</v>
          </cell>
          <cell r="AH51" t="str">
            <v>Phuï caáp phuïc vuï</v>
          </cell>
          <cell r="AI51" t="str">
            <v>B/S NC 21/12 ñi veä sinh xöôûng</v>
          </cell>
          <cell r="AJ51">
            <v>1</v>
          </cell>
          <cell r="AK51" t="str">
            <v>TV</v>
          </cell>
          <cell r="AL51">
            <v>8</v>
          </cell>
        </row>
        <row r="52">
          <cell r="B52" t="str">
            <v>2002</v>
          </cell>
          <cell r="C52" t="str">
            <v>S-2002</v>
          </cell>
          <cell r="D52" t="str">
            <v>NGUYEÃN THÒ LAN</v>
          </cell>
          <cell r="E52" t="str">
            <v>NHAÂN SÖÏ</v>
          </cell>
          <cell r="F52">
            <v>2520000</v>
          </cell>
          <cell r="G52">
            <v>0</v>
          </cell>
          <cell r="R52" t="str">
            <v/>
          </cell>
          <cell r="U52">
            <v>169615.38461538462</v>
          </cell>
          <cell r="W52">
            <v>169615.38461538462</v>
          </cell>
          <cell r="AG52">
            <v>0</v>
          </cell>
          <cell r="AH52" t="str">
            <v>Phuï caáp phuïc vuï</v>
          </cell>
          <cell r="AI52" t="str">
            <v>B/S NC 21/12 ñi veä sinh xöôûng</v>
          </cell>
          <cell r="AJ52">
            <v>1</v>
          </cell>
          <cell r="AK52" t="str">
            <v>TV</v>
          </cell>
          <cell r="AL52">
            <v>8</v>
          </cell>
        </row>
        <row r="53">
          <cell r="B53" t="str">
            <v>2001</v>
          </cell>
          <cell r="C53" t="str">
            <v>W-2001</v>
          </cell>
          <cell r="D53" t="str">
            <v>BUØI THÒ THUØY LINH</v>
          </cell>
          <cell r="E53" t="str">
            <v>KHO NL</v>
          </cell>
          <cell r="F53">
            <v>2984400</v>
          </cell>
          <cell r="G53">
            <v>24.5</v>
          </cell>
          <cell r="H53">
            <v>1</v>
          </cell>
          <cell r="R53">
            <v>50000</v>
          </cell>
          <cell r="W53">
            <v>50000</v>
          </cell>
          <cell r="AG53">
            <v>0</v>
          </cell>
          <cell r="AH53" t="str">
            <v>PC con &lt;6T T.01/14</v>
          </cell>
          <cell r="AJ53">
            <v>1</v>
          </cell>
          <cell r="AK53" t="str">
            <v>TV</v>
          </cell>
        </row>
        <row r="54">
          <cell r="B54" t="str">
            <v>2195</v>
          </cell>
          <cell r="C54" t="str">
            <v>M-2195</v>
          </cell>
          <cell r="D54" t="str">
            <v>PHAÏM COÂNG THOÁNG-G</v>
          </cell>
          <cell r="E54" t="str">
            <v>VPX</v>
          </cell>
          <cell r="F54">
            <v>5096400</v>
          </cell>
          <cell r="G54">
            <v>0</v>
          </cell>
          <cell r="R54" t="str">
            <v/>
          </cell>
          <cell r="V54">
            <v>7651486.6500000004</v>
          </cell>
          <cell r="W54">
            <v>7651486.6500000004</v>
          </cell>
          <cell r="AG54">
            <v>0</v>
          </cell>
          <cell r="AH54" t="str">
            <v>Lương doanh thu T.01/2015</v>
          </cell>
          <cell r="AJ54">
            <v>1</v>
          </cell>
          <cell r="AK54" t="str">
            <v>TV</v>
          </cell>
        </row>
        <row r="55">
          <cell r="B55" t="str">
            <v>2196</v>
          </cell>
          <cell r="C55" t="str">
            <v>M-2196</v>
          </cell>
          <cell r="D55" t="str">
            <v>TRÖÔNG THÒ NGOÏC-G</v>
          </cell>
          <cell r="E55" t="str">
            <v>VPX</v>
          </cell>
          <cell r="F55">
            <v>3502100</v>
          </cell>
          <cell r="G55">
            <v>0</v>
          </cell>
          <cell r="R55" t="str">
            <v/>
          </cell>
          <cell r="V55">
            <v>6121189.3200000003</v>
          </cell>
          <cell r="W55">
            <v>6121189.3200000003</v>
          </cell>
          <cell r="AG55">
            <v>0</v>
          </cell>
          <cell r="AH55" t="str">
            <v>Lương doanh thu T.01/2015</v>
          </cell>
          <cell r="AJ55">
            <v>1</v>
          </cell>
          <cell r="AK55" t="str">
            <v>TV</v>
          </cell>
        </row>
        <row r="56">
          <cell r="B56" t="str">
            <v/>
          </cell>
          <cell r="E56">
            <v>0</v>
          </cell>
          <cell r="F56">
            <v>0</v>
          </cell>
          <cell r="G56">
            <v>0</v>
          </cell>
          <cell r="R56" t="str">
            <v/>
          </cell>
          <cell r="W56">
            <v>0</v>
          </cell>
          <cell r="AG56">
            <v>0</v>
          </cell>
          <cell r="AJ56">
            <v>7</v>
          </cell>
          <cell r="AK56" t="str">
            <v/>
          </cell>
        </row>
        <row r="57">
          <cell r="C57" t="str">
            <v>Total</v>
          </cell>
          <cell r="H57">
            <v>11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550000</v>
          </cell>
          <cell r="S57">
            <v>0</v>
          </cell>
          <cell r="T57">
            <v>0</v>
          </cell>
          <cell r="U57">
            <v>21683701.923076924</v>
          </cell>
          <cell r="V57">
            <v>13772675.970000001</v>
          </cell>
          <cell r="W57">
            <v>36006377.893076926</v>
          </cell>
          <cell r="X57">
            <v>1323648</v>
          </cell>
          <cell r="Y57">
            <v>248184</v>
          </cell>
          <cell r="Z57">
            <v>165456</v>
          </cell>
          <cell r="AA57">
            <v>56808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1794096</v>
          </cell>
          <cell r="AK57" t="e">
            <v>#N/A</v>
          </cell>
        </row>
        <row r="58">
          <cell r="E58" t="str">
            <v>BL</v>
          </cell>
          <cell r="W58">
            <v>36006377.893076926</v>
          </cell>
          <cell r="AG58">
            <v>1794096</v>
          </cell>
          <cell r="AK58" t="e">
            <v>#N/A</v>
          </cell>
        </row>
        <row r="59">
          <cell r="E59" t="str">
            <v>CL</v>
          </cell>
          <cell r="W59">
            <v>0</v>
          </cell>
          <cell r="AG59">
            <v>0</v>
          </cell>
          <cell r="AK59" t="e">
            <v>#N/A</v>
          </cell>
        </row>
        <row r="60">
          <cell r="AK60" t="e">
            <v>#N/A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500000</v>
          </cell>
          <cell r="S61">
            <v>0</v>
          </cell>
          <cell r="T61">
            <v>0</v>
          </cell>
          <cell r="U61">
            <v>21344471.153846156</v>
          </cell>
          <cell r="V61">
            <v>0</v>
          </cell>
          <cell r="W61">
            <v>21844471.153846156</v>
          </cell>
          <cell r="X61">
            <v>1323648</v>
          </cell>
          <cell r="Y61">
            <v>248184</v>
          </cell>
          <cell r="Z61">
            <v>165456</v>
          </cell>
          <cell r="AA61">
            <v>56808</v>
          </cell>
          <cell r="AB61">
            <v>0</v>
          </cell>
          <cell r="AC61">
            <v>0</v>
          </cell>
          <cell r="AD61">
            <v>0</v>
          </cell>
          <cell r="AG61">
            <v>1794096</v>
          </cell>
          <cell r="AK61" t="str">
            <v>MT</v>
          </cell>
        </row>
        <row r="62"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50000</v>
          </cell>
          <cell r="S62">
            <v>0</v>
          </cell>
          <cell r="T62">
            <v>0</v>
          </cell>
          <cell r="U62">
            <v>339230.76923076925</v>
          </cell>
          <cell r="V62">
            <v>13772675.970000001</v>
          </cell>
          <cell r="W62">
            <v>14161906.739230771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G62">
            <v>0</v>
          </cell>
          <cell r="AK62" t="str">
            <v>TV</v>
          </cell>
        </row>
        <row r="63">
          <cell r="W63">
            <v>0</v>
          </cell>
          <cell r="AG63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tabSelected="1" workbookViewId="0">
      <pane xSplit="11" ySplit="5" topLeftCell="L6" activePane="bottomRight" state="frozen"/>
      <selection pane="topRight" activeCell="L1" sqref="L1"/>
      <selection pane="bottomLeft" activeCell="A6" sqref="A6"/>
      <selection pane="bottomRight" activeCell="P15" sqref="P15"/>
    </sheetView>
  </sheetViews>
  <sheetFormatPr defaultRowHeight="12.75" x14ac:dyDescent="0.2"/>
  <cols>
    <col min="1" max="1" width="3.7109375" customWidth="1"/>
    <col min="3" max="3" width="21.140625" customWidth="1"/>
    <col min="4" max="9" width="9.7109375" customWidth="1"/>
    <col min="10" max="11" width="10.7109375" customWidth="1"/>
    <col min="12" max="12" width="5.7109375" customWidth="1"/>
    <col min="13" max="13" width="9.7109375" customWidth="1"/>
    <col min="14" max="14" width="5.7109375" customWidth="1"/>
    <col min="15" max="15" width="9.7109375" customWidth="1"/>
    <col min="17" max="17" width="9.7109375" customWidth="1"/>
    <col min="19" max="19" width="9.7109375" customWidth="1"/>
    <col min="20" max="20" width="5.7109375" customWidth="1"/>
    <col min="24" max="25" width="8.7109375" customWidth="1"/>
    <col min="26" max="29" width="9.7109375" customWidth="1"/>
    <col min="31" max="35" width="9.7109375" customWidth="1"/>
  </cols>
  <sheetData>
    <row r="1" spans="1:38" ht="14.25" x14ac:dyDescent="0.3">
      <c r="C1" s="1"/>
    </row>
    <row r="2" spans="1:38" ht="14.25" x14ac:dyDescent="0.3">
      <c r="C2" s="1"/>
    </row>
    <row r="3" spans="1:38" ht="25.5" x14ac:dyDescent="0.2">
      <c r="A3" s="54" t="s">
        <v>123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</row>
    <row r="5" spans="1:38" ht="42.75" x14ac:dyDescent="0.2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2" t="s">
        <v>83</v>
      </c>
      <c r="AL5" s="2" t="s">
        <v>84</v>
      </c>
    </row>
    <row r="6" spans="1:38" ht="14.25" x14ac:dyDescent="0.2">
      <c r="A6" s="3">
        <v>1</v>
      </c>
      <c r="B6" s="3">
        <v>2</v>
      </c>
      <c r="C6" s="3">
        <v>3</v>
      </c>
      <c r="D6" s="3">
        <v>4</v>
      </c>
      <c r="E6" s="3">
        <v>5</v>
      </c>
      <c r="F6" s="3">
        <v>6</v>
      </c>
      <c r="G6" s="3">
        <v>7</v>
      </c>
      <c r="H6" s="3">
        <v>8</v>
      </c>
      <c r="I6" s="3">
        <v>9</v>
      </c>
      <c r="J6" s="3">
        <v>10</v>
      </c>
      <c r="K6" s="3">
        <v>11</v>
      </c>
      <c r="L6" s="3">
        <v>12</v>
      </c>
      <c r="M6" s="3">
        <v>13</v>
      </c>
      <c r="N6" s="3">
        <v>14</v>
      </c>
      <c r="O6" s="3">
        <v>15</v>
      </c>
      <c r="P6" s="3">
        <v>16</v>
      </c>
      <c r="Q6" s="3">
        <v>17</v>
      </c>
      <c r="R6" s="3">
        <v>18</v>
      </c>
      <c r="S6" s="3">
        <v>19</v>
      </c>
      <c r="T6" s="3">
        <v>20</v>
      </c>
      <c r="U6" s="3">
        <v>21</v>
      </c>
      <c r="V6" s="3">
        <v>22</v>
      </c>
      <c r="W6" s="3">
        <v>23</v>
      </c>
      <c r="X6" s="3">
        <v>24</v>
      </c>
      <c r="Y6" s="3">
        <v>25</v>
      </c>
      <c r="Z6" s="3">
        <v>26</v>
      </c>
      <c r="AA6" s="3">
        <v>27</v>
      </c>
      <c r="AB6" s="3">
        <v>28</v>
      </c>
      <c r="AC6" s="3">
        <v>29</v>
      </c>
      <c r="AD6" s="3">
        <v>30</v>
      </c>
      <c r="AE6" s="3">
        <v>31</v>
      </c>
      <c r="AF6" s="3">
        <v>32</v>
      </c>
      <c r="AG6" s="3">
        <v>33</v>
      </c>
      <c r="AH6" s="3">
        <v>34</v>
      </c>
      <c r="AI6" s="3">
        <v>35</v>
      </c>
      <c r="AJ6" s="3">
        <v>36</v>
      </c>
      <c r="AK6" s="3">
        <v>37</v>
      </c>
      <c r="AL6" s="3">
        <v>38</v>
      </c>
    </row>
    <row r="7" spans="1:38" ht="38.25" x14ac:dyDescent="0.25">
      <c r="A7" s="4" t="s">
        <v>85</v>
      </c>
      <c r="B7" s="4" t="s">
        <v>86</v>
      </c>
      <c r="C7" s="48" t="s">
        <v>87</v>
      </c>
      <c r="D7" s="48" t="s">
        <v>88</v>
      </c>
      <c r="E7" s="48" t="s">
        <v>89</v>
      </c>
      <c r="F7" s="5" t="s">
        <v>90</v>
      </c>
      <c r="G7" s="7" t="s">
        <v>106</v>
      </c>
      <c r="H7" s="6" t="s">
        <v>107</v>
      </c>
      <c r="I7" s="7" t="s">
        <v>91</v>
      </c>
      <c r="J7" s="7" t="s">
        <v>92</v>
      </c>
      <c r="K7" s="7" t="s">
        <v>108</v>
      </c>
      <c r="L7" s="6" t="s">
        <v>93</v>
      </c>
      <c r="M7" s="7" t="s">
        <v>94</v>
      </c>
      <c r="N7" s="6" t="s">
        <v>95</v>
      </c>
      <c r="O7" s="7" t="s">
        <v>109</v>
      </c>
      <c r="P7" s="6" t="s">
        <v>110</v>
      </c>
      <c r="Q7" s="7" t="s">
        <v>111</v>
      </c>
      <c r="R7" s="4" t="s">
        <v>96</v>
      </c>
      <c r="S7" s="7" t="s">
        <v>112</v>
      </c>
      <c r="T7" s="6" t="s">
        <v>97</v>
      </c>
      <c r="U7" s="7" t="s">
        <v>113</v>
      </c>
      <c r="V7" s="7" t="s">
        <v>98</v>
      </c>
      <c r="W7" s="7" t="s">
        <v>99</v>
      </c>
      <c r="X7" s="7" t="s">
        <v>114</v>
      </c>
      <c r="Y7" s="7" t="s">
        <v>115</v>
      </c>
      <c r="Z7" s="7" t="s">
        <v>116</v>
      </c>
      <c r="AA7" s="7" t="s">
        <v>117</v>
      </c>
      <c r="AB7" s="7" t="s">
        <v>118</v>
      </c>
      <c r="AC7" s="7" t="s">
        <v>119</v>
      </c>
      <c r="AD7" s="7" t="s">
        <v>120</v>
      </c>
      <c r="AE7" s="7" t="s">
        <v>100</v>
      </c>
      <c r="AF7" s="7" t="s">
        <v>121</v>
      </c>
      <c r="AG7" s="7" t="s">
        <v>122</v>
      </c>
      <c r="AH7" s="7" t="s">
        <v>101</v>
      </c>
      <c r="AI7" s="7" t="s">
        <v>102</v>
      </c>
      <c r="AJ7" s="4" t="s">
        <v>103</v>
      </c>
      <c r="AK7" s="6" t="s">
        <v>104</v>
      </c>
      <c r="AL7" s="7" t="s">
        <v>105</v>
      </c>
    </row>
    <row r="8" spans="1:38" x14ac:dyDescent="0.2">
      <c r="A8" s="49" t="s">
        <v>36</v>
      </c>
      <c r="B8" s="49"/>
      <c r="C8" s="49"/>
      <c r="D8" s="49"/>
      <c r="E8" s="49"/>
      <c r="F8" s="49"/>
      <c r="G8" s="9">
        <f t="shared" ref="G8:AI8" si="0">SUM(G7:G7)</f>
        <v>0</v>
      </c>
      <c r="H8" s="10">
        <f t="shared" si="0"/>
        <v>0</v>
      </c>
      <c r="I8" s="9">
        <f t="shared" si="0"/>
        <v>0</v>
      </c>
      <c r="J8" s="9">
        <f t="shared" si="0"/>
        <v>0</v>
      </c>
      <c r="K8" s="9">
        <f t="shared" si="0"/>
        <v>0</v>
      </c>
      <c r="L8" s="9">
        <f t="shared" si="0"/>
        <v>0</v>
      </c>
      <c r="M8" s="9">
        <f t="shared" si="0"/>
        <v>0</v>
      </c>
      <c r="N8" s="9">
        <f t="shared" si="0"/>
        <v>0</v>
      </c>
      <c r="O8" s="9">
        <f t="shared" si="0"/>
        <v>0</v>
      </c>
      <c r="P8" s="9">
        <f t="shared" si="0"/>
        <v>0</v>
      </c>
      <c r="Q8" s="9">
        <f t="shared" si="0"/>
        <v>0</v>
      </c>
      <c r="R8" s="9">
        <f t="shared" si="0"/>
        <v>0</v>
      </c>
      <c r="S8" s="9">
        <f t="shared" si="0"/>
        <v>0</v>
      </c>
      <c r="T8" s="9">
        <f t="shared" si="0"/>
        <v>0</v>
      </c>
      <c r="U8" s="9">
        <f t="shared" si="0"/>
        <v>0</v>
      </c>
      <c r="V8" s="9">
        <f t="shared" si="0"/>
        <v>0</v>
      </c>
      <c r="W8" s="9">
        <f t="shared" si="0"/>
        <v>0</v>
      </c>
      <c r="X8" s="9">
        <f t="shared" si="0"/>
        <v>0</v>
      </c>
      <c r="Y8" s="9">
        <f t="shared" si="0"/>
        <v>0</v>
      </c>
      <c r="Z8" s="9">
        <f t="shared" si="0"/>
        <v>0</v>
      </c>
      <c r="AA8" s="9">
        <f t="shared" si="0"/>
        <v>0</v>
      </c>
      <c r="AB8" s="9">
        <f t="shared" si="0"/>
        <v>0</v>
      </c>
      <c r="AC8" s="9">
        <f t="shared" si="0"/>
        <v>0</v>
      </c>
      <c r="AD8" s="9">
        <f t="shared" si="0"/>
        <v>0</v>
      </c>
      <c r="AE8" s="11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  <c r="AJ8" s="8"/>
      <c r="AK8" s="10">
        <f>SUM(AK7:AK7)</f>
        <v>0</v>
      </c>
      <c r="AL8" s="9">
        <f>SUM(AL7:AL7)</f>
        <v>0</v>
      </c>
    </row>
  </sheetData>
  <mergeCells count="2">
    <mergeCell ref="A3:AJ3"/>
    <mergeCell ref="A8:F8"/>
  </mergeCells>
  <phoneticPr fontId="7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6"/>
  <sheetViews>
    <sheetView topLeftCell="A4" workbookViewId="0">
      <selection activeCell="E36" sqref="E36"/>
    </sheetView>
  </sheetViews>
  <sheetFormatPr defaultRowHeight="12.75" x14ac:dyDescent="0.2"/>
  <cols>
    <col min="1" max="1" width="55.85546875" customWidth="1"/>
    <col min="2" max="2" width="27.85546875" customWidth="1"/>
    <col min="3" max="3" width="8.7109375" customWidth="1"/>
    <col min="4" max="4" width="54.42578125" customWidth="1"/>
    <col min="5" max="5" width="29.140625" customWidth="1"/>
  </cols>
  <sheetData>
    <row r="1" spans="1:5" ht="12.75" customHeight="1" x14ac:dyDescent="0.3">
      <c r="A1" s="12"/>
      <c r="B1" s="13">
        <v>1</v>
      </c>
      <c r="C1" s="25"/>
      <c r="D1" s="12"/>
      <c r="E1" s="13">
        <f>B1+1</f>
        <v>2</v>
      </c>
    </row>
    <row r="2" spans="1:5" ht="23.25" x14ac:dyDescent="0.4">
      <c r="A2" s="50" t="str">
        <f ca="1">"PHIEÁU THANH TOAÙN LÖÔNG THAÙNG"&amp;TEXT(TODAY()-20," MM-YYYY")</f>
        <v>PHIEÁU THANH TOAÙN LÖÔNG THAÙNG 04-2022</v>
      </c>
      <c r="B2" s="50"/>
      <c r="C2" s="25"/>
      <c r="D2" s="51" t="str">
        <f ca="1">+A2</f>
        <v>PHIEÁU THANH TOAÙN LÖÔNG THAÙNG 04-2022</v>
      </c>
      <c r="E2" s="51"/>
    </row>
    <row r="3" spans="1:5" ht="18" x14ac:dyDescent="0.3">
      <c r="A3" s="52" t="str">
        <f ca="1">"(PAYSLIP FOR THE MONTH OF "&amp;TRIM(RIGHT(A2,7))&amp;")"</f>
        <v>(PAYSLIP FOR THE MONTH OF 04-2022)</v>
      </c>
      <c r="B3" s="52"/>
      <c r="C3" s="25"/>
      <c r="D3" s="53" t="str">
        <f ca="1">A3</f>
        <v>(PAYSLIP FOR THE MONTH OF 04-2022)</v>
      </c>
      <c r="E3" s="53"/>
    </row>
    <row r="4" spans="1:5" ht="9.75" customHeight="1" x14ac:dyDescent="0.25">
      <c r="A4" s="14"/>
      <c r="B4" s="14"/>
      <c r="C4" s="25"/>
      <c r="D4" s="14"/>
      <c r="E4" s="14"/>
    </row>
    <row r="5" spans="1:5" ht="15.75" x14ac:dyDescent="0.3">
      <c r="A5" s="26" t="s">
        <v>37</v>
      </c>
      <c r="B5" s="27" t="e">
        <f>VLOOKUP($B$1,QCChuyen!$A$7:$AI$990,2,0)</f>
        <v>#N/A</v>
      </c>
      <c r="C5" s="25"/>
      <c r="D5" s="26" t="s">
        <v>37</v>
      </c>
      <c r="E5" s="27" t="e">
        <f>VLOOKUP($E$1,QCChuyen!$A$7:$AI$990,2,0)</f>
        <v>#N/A</v>
      </c>
    </row>
    <row r="6" spans="1:5" ht="21" customHeight="1" x14ac:dyDescent="0.3">
      <c r="A6" s="28" t="s">
        <v>38</v>
      </c>
      <c r="B6" s="27" t="e">
        <f>VLOOKUP($B$1,QCChuyen!$A$7:$AI$990,3,0)</f>
        <v>#N/A</v>
      </c>
      <c r="C6" s="25"/>
      <c r="D6" s="28" t="s">
        <v>38</v>
      </c>
      <c r="E6" s="27" t="e">
        <f>VLOOKUP($E$1,QCChuyen!$A$7:$AI$990,3,0)</f>
        <v>#N/A</v>
      </c>
    </row>
    <row r="7" spans="1:5" ht="15.75" x14ac:dyDescent="0.3">
      <c r="A7" s="28" t="s">
        <v>39</v>
      </c>
      <c r="B7" s="27" t="e">
        <f>VLOOKUP($B$1,QCChuyen!$A$7:$AI$990,4,0)</f>
        <v>#N/A</v>
      </c>
      <c r="C7" s="25"/>
      <c r="D7" s="28" t="s">
        <v>39</v>
      </c>
      <c r="E7" s="27" t="e">
        <f>VLOOKUP($E$1,QCChuyen!$A$7:$AI$990,4,0)</f>
        <v>#N/A</v>
      </c>
    </row>
    <row r="8" spans="1:5" ht="14.25" x14ac:dyDescent="0.25">
      <c r="A8" s="28" t="s">
        <v>40</v>
      </c>
      <c r="B8" s="29" t="e">
        <f>VLOOKUP($B$1,QCChuyen!$A$7:$AI$990,5,0)</f>
        <v>#N/A</v>
      </c>
      <c r="C8" s="25"/>
      <c r="D8" s="28" t="s">
        <v>40</v>
      </c>
      <c r="E8" s="29" t="e">
        <f>VLOOKUP($E$1,QCChuyen!$A$7:$AI$990,5,0)</f>
        <v>#N/A</v>
      </c>
    </row>
    <row r="9" spans="1:5" ht="14.25" x14ac:dyDescent="0.25">
      <c r="A9" s="28" t="s">
        <v>41</v>
      </c>
      <c r="B9" s="30" t="e">
        <f>VLOOKUP($B$1,QCChuyen!$A$7:$AI$990,7,0)</f>
        <v>#N/A</v>
      </c>
      <c r="C9" s="25"/>
      <c r="D9" s="28" t="s">
        <v>41</v>
      </c>
      <c r="E9" s="30" t="e">
        <f>VLOOKUP($E$1,QCChuyen!$A$7:$AI$990,7,0)</f>
        <v>#N/A</v>
      </c>
    </row>
    <row r="10" spans="1:5" ht="15" thickBot="1" x14ac:dyDescent="0.3">
      <c r="A10" s="28" t="s">
        <v>42</v>
      </c>
      <c r="B10" s="30" t="e">
        <f>VLOOKUP($B$1,QCChuyen!$A$7:$AI$990,9,0)</f>
        <v>#N/A</v>
      </c>
      <c r="C10" s="25"/>
      <c r="D10" s="28" t="s">
        <v>42</v>
      </c>
      <c r="E10" s="30" t="e">
        <f>VLOOKUP($E$1,QCChuyen!$A$7:$AI$990,9,0)</f>
        <v>#N/A</v>
      </c>
    </row>
    <row r="11" spans="1:5" ht="5.25" customHeight="1" x14ac:dyDescent="0.25">
      <c r="A11" s="15"/>
      <c r="B11" s="16"/>
      <c r="C11" s="25"/>
      <c r="D11" s="15"/>
      <c r="E11" s="16"/>
    </row>
    <row r="12" spans="1:5" ht="15.75" x14ac:dyDescent="0.3">
      <c r="A12" s="31" t="s">
        <v>43</v>
      </c>
      <c r="B12" s="21"/>
      <c r="C12" s="25"/>
      <c r="D12" s="31" t="s">
        <v>43</v>
      </c>
      <c r="E12" s="21"/>
    </row>
    <row r="13" spans="1:5" ht="16.5" customHeight="1" x14ac:dyDescent="0.25">
      <c r="A13" s="32" t="s">
        <v>44</v>
      </c>
      <c r="B13" s="33" t="e">
        <f>VLOOKUP($B$1,QCChuyen!$A$7:$AI$990,8,0)</f>
        <v>#N/A</v>
      </c>
      <c r="C13" s="25"/>
      <c r="D13" s="32" t="s">
        <v>44</v>
      </c>
      <c r="E13" s="33" t="e">
        <f>VLOOKUP($E$1,QCChuyen!$A$7:$AI$990,8,0)</f>
        <v>#N/A</v>
      </c>
    </row>
    <row r="14" spans="1:5" ht="16.5" hidden="1" customHeight="1" x14ac:dyDescent="0.25">
      <c r="A14" s="17" t="s">
        <v>45</v>
      </c>
      <c r="B14" s="33"/>
      <c r="C14" s="25"/>
      <c r="D14" s="17" t="s">
        <v>45</v>
      </c>
      <c r="E14" s="33"/>
    </row>
    <row r="15" spans="1:5" ht="16.5" hidden="1" customHeight="1" x14ac:dyDescent="0.25">
      <c r="A15" s="17" t="s">
        <v>46</v>
      </c>
      <c r="B15" s="33"/>
      <c r="C15" s="25"/>
      <c r="D15" s="17" t="s">
        <v>46</v>
      </c>
      <c r="E15" s="33"/>
    </row>
    <row r="16" spans="1:5" ht="16.5" hidden="1" customHeight="1" x14ac:dyDescent="0.25">
      <c r="A16" s="17" t="s">
        <v>47</v>
      </c>
      <c r="B16" s="33"/>
      <c r="C16" s="25"/>
      <c r="D16" s="17" t="s">
        <v>47</v>
      </c>
      <c r="E16" s="33"/>
    </row>
    <row r="17" spans="1:5" ht="16.5" hidden="1" customHeight="1" x14ac:dyDescent="0.25">
      <c r="A17" s="17" t="s">
        <v>48</v>
      </c>
      <c r="B17" s="33"/>
      <c r="C17" s="25"/>
      <c r="D17" s="17" t="s">
        <v>48</v>
      </c>
      <c r="E17" s="33"/>
    </row>
    <row r="18" spans="1:5" ht="25.5" customHeight="1" x14ac:dyDescent="0.25">
      <c r="A18" s="17" t="s">
        <v>76</v>
      </c>
      <c r="B18" s="30" t="e">
        <f>VLOOKUP($B$1,QCChuyen!$A$7:$AI$990,10,0)</f>
        <v>#N/A</v>
      </c>
      <c r="C18" s="25"/>
      <c r="D18" s="17" t="s">
        <v>76</v>
      </c>
      <c r="E18" s="30" t="e">
        <f>VLOOKUP($E$1,QCChuyen!$A$7:$AI$990,10,0)</f>
        <v>#N/A</v>
      </c>
    </row>
    <row r="19" spans="1:5" ht="16.5" customHeight="1" x14ac:dyDescent="0.25">
      <c r="A19" s="17" t="s">
        <v>71</v>
      </c>
      <c r="B19" s="30" t="e">
        <f>VLOOKUP($B$1,QCChuyen!$A$7:$AI$990,11,0)</f>
        <v>#N/A</v>
      </c>
      <c r="C19" s="25"/>
      <c r="D19" s="17" t="s">
        <v>71</v>
      </c>
      <c r="E19" s="30" t="e">
        <f>VLOOKUP($E$1,QCChuyen!$A$7:$AI$990,11,0)</f>
        <v>#N/A</v>
      </c>
    </row>
    <row r="20" spans="1:5" ht="16.5" hidden="1" customHeight="1" x14ac:dyDescent="0.25">
      <c r="A20" s="17" t="s">
        <v>49</v>
      </c>
      <c r="B20" s="34"/>
      <c r="C20" s="25"/>
      <c r="D20" s="17" t="s">
        <v>49</v>
      </c>
      <c r="E20" s="34"/>
    </row>
    <row r="21" spans="1:5" ht="16.5" hidden="1" customHeight="1" x14ac:dyDescent="0.25">
      <c r="A21" s="17" t="s">
        <v>50</v>
      </c>
      <c r="B21" s="34"/>
      <c r="C21" s="25"/>
      <c r="D21" s="17" t="s">
        <v>50</v>
      </c>
      <c r="E21" s="34"/>
    </row>
    <row r="22" spans="1:5" ht="16.5" customHeight="1" x14ac:dyDescent="0.25">
      <c r="A22" s="32" t="s">
        <v>51</v>
      </c>
      <c r="B22" s="35" t="e">
        <f>VLOOKUP($B$1,QCChuyen!$A$7:$AI$990,12,0)</f>
        <v>#N/A</v>
      </c>
      <c r="C22" s="25"/>
      <c r="D22" s="32" t="s">
        <v>51</v>
      </c>
      <c r="E22" s="35" t="e">
        <f>VLOOKUP($E$1,QCChuyen!$A$7:$AI$990,12,0)</f>
        <v>#N/A</v>
      </c>
    </row>
    <row r="23" spans="1:5" ht="16.5" customHeight="1" x14ac:dyDescent="0.25">
      <c r="A23" s="17" t="s">
        <v>52</v>
      </c>
      <c r="B23" s="30" t="e">
        <f>VLOOKUP($B$1,QCChuyen!$A$7:$AI$990,13,0)</f>
        <v>#N/A</v>
      </c>
      <c r="C23" s="25"/>
      <c r="D23" s="17" t="s">
        <v>52</v>
      </c>
      <c r="E23" s="30" t="e">
        <f>VLOOKUP($E$1,QCChuyen!$A$7:$AI$990,13,0)</f>
        <v>#N/A</v>
      </c>
    </row>
    <row r="24" spans="1:5" ht="16.5" customHeight="1" x14ac:dyDescent="0.25">
      <c r="A24" s="32" t="s">
        <v>72</v>
      </c>
      <c r="B24" s="30" t="e">
        <f>VLOOKUP($B$1,QCChuyen!$A$7:$AI$990,14,0)+VLOOKUP($B$1,QCChuyen!$A$7:$AI$990,16,0)</f>
        <v>#N/A</v>
      </c>
      <c r="C24" s="25"/>
      <c r="D24" s="32" t="s">
        <v>72</v>
      </c>
      <c r="E24" s="30" t="e">
        <f>VLOOKUP($B$1,QCChuyen!$A$7:$AI$990,14,0)+VLOOKUP($B$1,QCChuyen!$A$7:$AI$990,16,0)</f>
        <v>#N/A</v>
      </c>
    </row>
    <row r="25" spans="1:5" ht="16.5" customHeight="1" x14ac:dyDescent="0.25">
      <c r="A25" s="32" t="s">
        <v>73</v>
      </c>
      <c r="B25" s="30" t="e">
        <f>VLOOKUP($B$1,QCChuyen!$A$7:$AI$990,15,0)+VLOOKUP($B$1,QCChuyen!$A$7:$AI$990,17,0)</f>
        <v>#N/A</v>
      </c>
      <c r="C25" s="25"/>
      <c r="D25" s="32" t="s">
        <v>73</v>
      </c>
      <c r="E25" s="30" t="e">
        <f>VLOOKUP($B$1,QCChuyen!$A$7:$AI$990,15,0)+VLOOKUP($B$1,QCChuyen!$A$7:$AI$990,17,0)</f>
        <v>#N/A</v>
      </c>
    </row>
    <row r="26" spans="1:5" ht="16.5" hidden="1" customHeight="1" x14ac:dyDescent="0.25">
      <c r="A26" s="17" t="s">
        <v>53</v>
      </c>
      <c r="B26" s="33"/>
      <c r="C26" s="25"/>
      <c r="D26" s="17" t="s">
        <v>53</v>
      </c>
      <c r="E26" s="33"/>
    </row>
    <row r="27" spans="1:5" ht="16.5" hidden="1" customHeight="1" x14ac:dyDescent="0.25">
      <c r="A27" s="17" t="s">
        <v>54</v>
      </c>
      <c r="B27" s="34"/>
      <c r="C27" s="25"/>
      <c r="D27" s="17" t="s">
        <v>54</v>
      </c>
      <c r="E27" s="34"/>
    </row>
    <row r="28" spans="1:5" ht="16.5" customHeight="1" x14ac:dyDescent="0.25">
      <c r="A28" s="17" t="s">
        <v>77</v>
      </c>
      <c r="B28" s="30" t="e">
        <f>VLOOKUP($B$1,QCChuyen!$A$7:$AI$990,21,0)</f>
        <v>#N/A</v>
      </c>
      <c r="C28" s="25"/>
      <c r="D28" s="17" t="s">
        <v>77</v>
      </c>
      <c r="E28" s="30" t="e">
        <f>VLOOKUP($E$1,QCChuyen!$A$7:$AI$990,21,0)</f>
        <v>#N/A</v>
      </c>
    </row>
    <row r="29" spans="1:5" ht="16.5" customHeight="1" x14ac:dyDescent="0.25">
      <c r="A29" s="17" t="s">
        <v>78</v>
      </c>
      <c r="B29" s="30" t="e">
        <f>VLOOKUP($B$1,QCChuyen!$A$7:$AI$990,22,0)</f>
        <v>#N/A</v>
      </c>
      <c r="C29" s="25"/>
      <c r="D29" s="17" t="s">
        <v>78</v>
      </c>
      <c r="E29" s="30" t="e">
        <f>VLOOKUP($E$1,QCChuyen!$A$7:$AI$990,22,0)</f>
        <v>#N/A</v>
      </c>
    </row>
    <row r="30" spans="1:5" ht="16.5" customHeight="1" x14ac:dyDescent="0.25">
      <c r="A30" s="17" t="s">
        <v>79</v>
      </c>
      <c r="B30" s="30" t="e">
        <f>VLOOKUP($B$1,QCChuyen!$A$7:$AI$990,23,0)</f>
        <v>#N/A</v>
      </c>
      <c r="C30" s="25"/>
      <c r="D30" s="17" t="s">
        <v>79</v>
      </c>
      <c r="E30" s="30" t="e">
        <f>VLOOKUP($E$1,QCChuyen!$A$7:$AI$990,23,0)</f>
        <v>#N/A</v>
      </c>
    </row>
    <row r="31" spans="1:5" ht="16.5" customHeight="1" x14ac:dyDescent="0.25">
      <c r="A31" s="17" t="s">
        <v>55</v>
      </c>
      <c r="B31" s="30" t="e">
        <f>VLOOKUP($B$1,QCChuyen!$A$7:$AI$990,25,0)</f>
        <v>#N/A</v>
      </c>
      <c r="C31" s="25"/>
      <c r="D31" s="17" t="s">
        <v>55</v>
      </c>
      <c r="E31" s="30" t="e">
        <f>VLOOKUP($E$1,QCChuyen!$A$7:$AI$990,25,0)</f>
        <v>#N/A</v>
      </c>
    </row>
    <row r="32" spans="1:5" ht="16.5" customHeight="1" x14ac:dyDescent="0.25">
      <c r="A32" s="17" t="s">
        <v>80</v>
      </c>
      <c r="B32" s="30" t="e">
        <f>VLOOKUP($B$1,QCChuyen!$A$7:$AI$990,24,0)</f>
        <v>#N/A</v>
      </c>
      <c r="C32" s="25"/>
      <c r="D32" s="17" t="s">
        <v>80</v>
      </c>
      <c r="E32" s="30" t="e">
        <f>VLOOKUP($B$1,QCChuyen!$A$7:$AI$990,24,0)</f>
        <v>#N/A</v>
      </c>
    </row>
    <row r="33" spans="1:5" ht="16.5" customHeight="1" x14ac:dyDescent="0.25">
      <c r="A33" s="17" t="s">
        <v>56</v>
      </c>
      <c r="B33" s="30" t="e">
        <f>VLOOKUP($B$1,QCChuyen!$A$7:$AI$990,26,0)</f>
        <v>#N/A</v>
      </c>
      <c r="C33" s="25"/>
      <c r="D33" s="17" t="s">
        <v>56</v>
      </c>
      <c r="E33" s="30" t="e">
        <f>VLOOKUP($E$1,QCChuyen!$A$7:$AI$990,26,0)</f>
        <v>#N/A</v>
      </c>
    </row>
    <row r="34" spans="1:5" ht="14.25" x14ac:dyDescent="0.25">
      <c r="A34" s="17" t="s">
        <v>81</v>
      </c>
      <c r="B34" s="30" t="e">
        <f>VLOOKUP($B$1,QCChuyen!$A$7:$AL$990,37,0)</f>
        <v>#N/A</v>
      </c>
      <c r="C34" s="25"/>
      <c r="D34" s="17" t="s">
        <v>81</v>
      </c>
      <c r="E34" s="30" t="e">
        <f>VLOOKUP($E$1,QCChuyen!$A$7:$AL$990,37,0)</f>
        <v>#N/A</v>
      </c>
    </row>
    <row r="35" spans="1:5" ht="14.25" x14ac:dyDescent="0.25">
      <c r="A35" s="17" t="s">
        <v>82</v>
      </c>
      <c r="B35" s="30" t="e">
        <f>VLOOKUP($B$1,QCChuyen!$A$7:$AL$990,38,0)</f>
        <v>#N/A</v>
      </c>
      <c r="C35" s="25"/>
      <c r="D35" s="17" t="s">
        <v>82</v>
      </c>
      <c r="E35" s="30" t="e">
        <f>VLOOKUP($E$1,QCChuyen!$A$7:$AL$990,38,0)</f>
        <v>#N/A</v>
      </c>
    </row>
    <row r="36" spans="1:5" ht="16.5" customHeight="1" x14ac:dyDescent="0.3">
      <c r="A36" s="36" t="s">
        <v>57</v>
      </c>
      <c r="B36" s="20" t="e">
        <f>VLOOKUP($B$1,QCChuyen!$A$7:$AI$990,27,0)</f>
        <v>#N/A</v>
      </c>
      <c r="C36" s="25"/>
      <c r="D36" s="36" t="s">
        <v>57</v>
      </c>
      <c r="E36" s="20" t="e">
        <f>VLOOKUP($E$1,QCChuyen!$A$7:$AI$990,27,0)</f>
        <v>#N/A</v>
      </c>
    </row>
    <row r="37" spans="1:5" ht="6" customHeight="1" x14ac:dyDescent="0.25">
      <c r="A37" s="17"/>
      <c r="B37" s="37" t="e">
        <f>IF(+B18+B19+B22+B23+B26+B27+ROUND(SUM(B28:B33),0)=B36-1,"","Sai")</f>
        <v>#N/A</v>
      </c>
      <c r="C37" s="38"/>
      <c r="D37" s="17"/>
      <c r="E37" s="37" t="e">
        <f>IF(+E18+E19+E22+E23+E26+E27+ROUND(SUM(E28:E33),0)=E36-1,"","Sai")</f>
        <v>#N/A</v>
      </c>
    </row>
    <row r="38" spans="1:5" ht="17.25" customHeight="1" x14ac:dyDescent="0.3">
      <c r="A38" s="31" t="s">
        <v>58</v>
      </c>
      <c r="B38" s="39"/>
      <c r="C38" s="25"/>
      <c r="D38" s="31" t="s">
        <v>58</v>
      </c>
      <c r="E38" s="39"/>
    </row>
    <row r="39" spans="1:5" ht="16.5" customHeight="1" x14ac:dyDescent="0.25">
      <c r="A39" s="32" t="s">
        <v>59</v>
      </c>
      <c r="B39" s="34"/>
      <c r="C39" s="25"/>
      <c r="D39" s="32" t="s">
        <v>59</v>
      </c>
      <c r="E39" s="34"/>
    </row>
    <row r="40" spans="1:5" ht="16.5" customHeight="1" x14ac:dyDescent="0.25">
      <c r="A40" s="17" t="s">
        <v>60</v>
      </c>
      <c r="B40" s="34" t="e">
        <f>VLOOKUP($B$1,QCChuyen!$A$7:$AI$990,29,0)</f>
        <v>#N/A</v>
      </c>
      <c r="C40" s="25"/>
      <c r="D40" s="17" t="s">
        <v>60</v>
      </c>
      <c r="E40" s="34" t="e">
        <f>VLOOKUP($B$1,QCChuyen!$A$7:$AI$990,29,0)</f>
        <v>#N/A</v>
      </c>
    </row>
    <row r="41" spans="1:5" ht="16.5" customHeight="1" x14ac:dyDescent="0.25">
      <c r="A41" s="32" t="s">
        <v>61</v>
      </c>
      <c r="B41" s="34" t="e">
        <f>VLOOKUP($B$1,QCChuyen!$A$7:$AI$990,28,0)</f>
        <v>#N/A</v>
      </c>
      <c r="C41" s="25"/>
      <c r="D41" s="32" t="s">
        <v>61</v>
      </c>
      <c r="E41" s="34" t="e">
        <f>VLOOKUP($E$1,QCChuyen!$A$7:$AI$990,28,0)</f>
        <v>#N/A</v>
      </c>
    </row>
    <row r="42" spans="1:5" ht="14.25" customHeight="1" x14ac:dyDescent="0.25">
      <c r="A42" s="32" t="s">
        <v>62</v>
      </c>
      <c r="B42" s="34" t="e">
        <f>VLOOKUP($B$1,QCChuyen!$A$7:$AI$990,31,0)</f>
        <v>#N/A</v>
      </c>
      <c r="C42" s="25"/>
      <c r="D42" s="32" t="s">
        <v>62</v>
      </c>
      <c r="E42" s="34" t="e">
        <f>VLOOKUP($E$1,QCChuyen!$A$7:$AI$990,31,0)</f>
        <v>#N/A</v>
      </c>
    </row>
    <row r="43" spans="1:5" ht="16.5" customHeight="1" x14ac:dyDescent="0.25">
      <c r="A43" s="32" t="s">
        <v>63</v>
      </c>
      <c r="B43" s="34" t="e">
        <f>VLOOKUP($B$1,QCChuyen!$A$7:$AI$990,30,0)</f>
        <v>#N/A</v>
      </c>
      <c r="C43" s="25"/>
      <c r="D43" s="32" t="s">
        <v>63</v>
      </c>
      <c r="E43" s="34" t="e">
        <f>VLOOKUP($E$1,QCChuyen!$A$7:$AI$990,30,0)</f>
        <v>#N/A</v>
      </c>
    </row>
    <row r="44" spans="1:5" ht="16.5" customHeight="1" x14ac:dyDescent="0.25">
      <c r="A44" s="32" t="s">
        <v>64</v>
      </c>
      <c r="B44" s="34" t="e">
        <f>VLOOKUP($B$1,QCChuyen!$A$7:$AI$990,32,0)</f>
        <v>#N/A</v>
      </c>
      <c r="C44" s="25"/>
      <c r="D44" s="32" t="s">
        <v>64</v>
      </c>
      <c r="E44" s="34" t="e">
        <f>VLOOKUP($E$1,QCChuyen!$A$7:$AI$990,32,0)</f>
        <v>#N/A</v>
      </c>
    </row>
    <row r="45" spans="1:5" ht="16.5" customHeight="1" x14ac:dyDescent="0.3">
      <c r="A45" s="40" t="s">
        <v>65</v>
      </c>
      <c r="B45" s="20" t="e">
        <f>VLOOKUP($B$1,QCChuyen!$A$7:$AI$990,33,0)</f>
        <v>#N/A</v>
      </c>
      <c r="C45" s="25"/>
      <c r="D45" s="40" t="s">
        <v>65</v>
      </c>
      <c r="E45" s="20" t="e">
        <f>VLOOKUP($E$1,QCChuyen!$A$7:$AI$990,33,0)</f>
        <v>#N/A</v>
      </c>
    </row>
    <row r="46" spans="1:5" ht="13.5" customHeight="1" x14ac:dyDescent="0.3">
      <c r="A46" s="41" t="str">
        <f>"Ghi chuù (Note): "&amp;IF(ISNA(VLOOKUP(RIGHT(B5,4),'[1]Ghi chu dieu chinh'!$B$8:$AL$302,33,0)),"",VLOOKUP(RIGHT(B5,4),'[1]Ghi chu dieu chinh'!$B$8:$AL$302,33,0))</f>
        <v xml:space="preserve">Ghi chuù (Note): </v>
      </c>
      <c r="B46" s="20"/>
      <c r="C46" s="25"/>
      <c r="D46" s="41" t="str">
        <f>"Ghi chuù (Note): "&amp;IF(ISNA(VLOOKUP(RIGHT(E5,4),'[1]Ghi chu dieu chinh'!$B$8:$AL$302,33,0)),"",VLOOKUP(RIGHT(E5,4),'[1]Ghi chu dieu chinh'!$B$8:$AL$302,33,0))</f>
        <v xml:space="preserve">Ghi chuù (Note): </v>
      </c>
      <c r="E46" s="20"/>
    </row>
    <row r="47" spans="1:5" ht="3.75" customHeight="1" x14ac:dyDescent="0.3">
      <c r="A47" s="19"/>
      <c r="B47" s="42"/>
      <c r="C47" s="43"/>
      <c r="D47" s="18"/>
      <c r="E47" s="42"/>
    </row>
    <row r="48" spans="1:5" ht="18.75" customHeight="1" x14ac:dyDescent="0.3">
      <c r="A48" s="19" t="s">
        <v>74</v>
      </c>
      <c r="B48" s="44" t="e">
        <f>VLOOKUP($B$1,QCChuyen!$A$7:$AI$990,34,0)</f>
        <v>#N/A</v>
      </c>
      <c r="C48" s="45"/>
      <c r="D48" s="19" t="s">
        <v>74</v>
      </c>
      <c r="E48" s="44" t="e">
        <f>VLOOKUP($E$1,QCChuyen!$A$7:$AI$990,34,0)</f>
        <v>#N/A</v>
      </c>
    </row>
    <row r="49" spans="1:5" ht="20.25" customHeight="1" x14ac:dyDescent="0.3">
      <c r="A49" s="19" t="s">
        <v>75</v>
      </c>
      <c r="B49" s="44" t="e">
        <f>VLOOKUP($B$1,QCChuyen!$A$7:$AI$990,35,0)</f>
        <v>#N/A</v>
      </c>
      <c r="C49" s="25"/>
      <c r="D49" s="19" t="s">
        <v>75</v>
      </c>
      <c r="E49" s="44" t="e">
        <f>VLOOKUP($E$1,QCChuyen!$A$7:$AI$990,35,0)</f>
        <v>#N/A</v>
      </c>
    </row>
    <row r="50" spans="1:5" ht="6.75" customHeight="1" x14ac:dyDescent="0.25">
      <c r="A50" s="21"/>
      <c r="B50" s="22"/>
      <c r="C50" s="25"/>
      <c r="D50" s="21"/>
      <c r="E50" s="22"/>
    </row>
    <row r="51" spans="1:5" ht="17.25" customHeight="1" x14ac:dyDescent="0.3">
      <c r="A51" s="23" t="s">
        <v>66</v>
      </c>
      <c r="B51" s="24"/>
      <c r="C51" s="25"/>
      <c r="D51" s="23" t="s">
        <v>66</v>
      </c>
      <c r="E51" s="24"/>
    </row>
    <row r="52" spans="1:5" ht="5.25" customHeight="1" x14ac:dyDescent="0.3">
      <c r="A52" s="23"/>
      <c r="B52" s="24"/>
      <c r="C52" s="25"/>
      <c r="D52" s="23"/>
      <c r="E52" s="24"/>
    </row>
    <row r="53" spans="1:5" ht="14.25" customHeight="1" x14ac:dyDescent="0.3">
      <c r="A53" s="46" t="s">
        <v>67</v>
      </c>
      <c r="B53" s="24"/>
      <c r="C53" s="25"/>
      <c r="D53" s="46" t="s">
        <v>67</v>
      </c>
      <c r="E53" s="24"/>
    </row>
    <row r="54" spans="1:5" ht="14.25" customHeight="1" x14ac:dyDescent="0.3">
      <c r="A54" s="46" t="s">
        <v>68</v>
      </c>
      <c r="B54" s="24"/>
      <c r="C54" s="25"/>
      <c r="D54" s="46" t="s">
        <v>68</v>
      </c>
      <c r="E54" s="24"/>
    </row>
    <row r="55" spans="1:5" ht="14.25" customHeight="1" x14ac:dyDescent="0.3">
      <c r="A55" s="46" t="s">
        <v>69</v>
      </c>
      <c r="B55" s="24"/>
      <c r="C55" s="25"/>
      <c r="D55" s="46" t="s">
        <v>69</v>
      </c>
      <c r="E55" s="24"/>
    </row>
    <row r="56" spans="1:5" ht="14.25" customHeight="1" x14ac:dyDescent="0.25">
      <c r="A56" s="46" t="s">
        <v>70</v>
      </c>
      <c r="B56" s="46"/>
      <c r="C56" s="47"/>
      <c r="D56" s="46" t="s">
        <v>70</v>
      </c>
      <c r="E56" s="46"/>
    </row>
  </sheetData>
  <mergeCells count="4">
    <mergeCell ref="A2:B2"/>
    <mergeCell ref="D2:E2"/>
    <mergeCell ref="A3:B3"/>
    <mergeCell ref="D3:E3"/>
  </mergeCells>
  <phoneticPr fontId="7" type="noConversion"/>
  <pageMargins left="0.42" right="0.18" top="0.25" bottom="0.17" header="0.17" footer="0.22"/>
  <pageSetup paperSize="9" scale="80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QCChuyen</vt:lpstr>
      <vt:lpstr>PhieuLuongQC</vt:lpstr>
      <vt:lpstr>Sheet3</vt:lpstr>
      <vt:lpstr>PhieuNhanLuong</vt:lpstr>
      <vt:lpstr>PhieuLuongQC!Print_Area</vt:lpstr>
    </vt:vector>
  </TitlesOfParts>
  <Company>VI TINH TIEN PHAT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Dat</dc:creator>
  <cp:lastModifiedBy>Tran Dat</cp:lastModifiedBy>
  <cp:lastPrinted>2016-06-10T04:55:09Z</cp:lastPrinted>
  <dcterms:created xsi:type="dcterms:W3CDTF">2015-04-11T03:27:21Z</dcterms:created>
  <dcterms:modified xsi:type="dcterms:W3CDTF">2022-05-14T02:48:15Z</dcterms:modified>
</cp:coreProperties>
</file>