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ACE\ldm_t\"/>
    </mc:Choice>
  </mc:AlternateContent>
  <xr:revisionPtr revIDLastSave="0" documentId="13_ncr:1_{E33AB9A1-970C-47F1-A5E7-5C9FE8A44DC4}" xr6:coauthVersionLast="47" xr6:coauthVersionMax="47" xr10:uidLastSave="{00000000-0000-0000-0000-000000000000}"/>
  <bookViews>
    <workbookView xWindow="1800" yWindow="2160" windowWidth="20970" windowHeight="12150" activeTab="2" xr2:uid="{17CFB7B9-3BA9-45B4-964D-8FEC39BC2CDB}"/>
  </bookViews>
  <sheets>
    <sheet name="Chol Crit" sheetId="6" r:id="rId1"/>
    <sheet name="Chol_Crit_Horz" sheetId="9" r:id="rId2"/>
    <sheet name="Plaque Crit" sheetId="8" r:id="rId3"/>
    <sheet name="Plaque_Crit_Horz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6" l="1"/>
  <c r="A16" i="6"/>
  <c r="A15" i="6"/>
  <c r="B7" i="8"/>
  <c r="B5" i="8"/>
  <c r="B25" i="8"/>
  <c r="B8" i="8"/>
  <c r="B3" i="8"/>
  <c r="B4" i="8"/>
  <c r="B9" i="8"/>
  <c r="B11" i="8"/>
  <c r="B28" i="8"/>
  <c r="B27" i="8"/>
  <c r="B10" i="8"/>
  <c r="B26" i="8"/>
  <c r="B6" i="8"/>
  <c r="B13" i="8"/>
  <c r="B15" i="8"/>
  <c r="B14" i="8"/>
  <c r="B16" i="8"/>
  <c r="B12" i="8"/>
  <c r="H4" i="6"/>
  <c r="D4" i="6"/>
  <c r="I12" i="8"/>
  <c r="E12" i="8"/>
  <c r="I14" i="8"/>
  <c r="E14" i="8"/>
  <c r="I6" i="8"/>
  <c r="E6" i="8"/>
  <c r="I26" i="8"/>
  <c r="E26" i="8"/>
  <c r="I27" i="8"/>
  <c r="E27" i="8"/>
  <c r="H10" i="6"/>
  <c r="D10" i="6"/>
  <c r="I25" i="8" l="1"/>
  <c r="E25" i="8"/>
  <c r="I9" i="8"/>
  <c r="E9" i="8"/>
  <c r="I28" i="8"/>
  <c r="E28" i="8"/>
  <c r="I5" i="8"/>
  <c r="E5" i="8"/>
  <c r="J7" i="8"/>
  <c r="I7" i="8" s="1"/>
  <c r="E7" i="8"/>
  <c r="B45" i="8"/>
  <c r="H3" i="6"/>
  <c r="D3" i="6"/>
  <c r="B40" i="8"/>
  <c r="H46" i="6"/>
  <c r="D46" i="6"/>
  <c r="A46" i="6"/>
  <c r="B44" i="8"/>
  <c r="B38" i="8"/>
  <c r="I38" i="8"/>
  <c r="E38" i="8"/>
  <c r="B42" i="8"/>
  <c r="B50" i="8"/>
  <c r="B47" i="8"/>
  <c r="B51" i="8"/>
  <c r="I51" i="8"/>
  <c r="E51" i="8"/>
  <c r="B53" i="8"/>
  <c r="I53" i="8"/>
  <c r="E53" i="8"/>
  <c r="H45" i="6"/>
  <c r="A45" i="6"/>
  <c r="D45" i="6"/>
  <c r="B48" i="8"/>
  <c r="I48" i="8"/>
  <c r="E48" i="8"/>
  <c r="B52" i="8"/>
  <c r="J37" i="8"/>
  <c r="I37" i="8" s="1"/>
  <c r="E37" i="8"/>
  <c r="I39" i="8"/>
  <c r="E39" i="8"/>
  <c r="B39" i="8"/>
  <c r="B37" i="8"/>
  <c r="B41" i="8"/>
  <c r="E41" i="8"/>
  <c r="I41" i="8"/>
  <c r="B43" i="8"/>
  <c r="I43" i="8"/>
  <c r="E43" i="8"/>
  <c r="B49" i="8"/>
  <c r="B46" i="8"/>
  <c r="I46" i="8"/>
  <c r="E46" i="8"/>
  <c r="H9" i="6"/>
  <c r="D9" i="6"/>
  <c r="H8" i="6"/>
  <c r="D8" i="6"/>
  <c r="H44" i="6"/>
  <c r="D44" i="6"/>
  <c r="A44" i="6"/>
  <c r="A35" i="6"/>
  <c r="A36" i="6"/>
  <c r="A37" i="6"/>
  <c r="A38" i="6"/>
  <c r="A39" i="6"/>
  <c r="A40" i="6"/>
  <c r="A41" i="6"/>
  <c r="A42" i="6"/>
  <c r="A43" i="6"/>
  <c r="H43" i="6"/>
  <c r="D43" i="6"/>
</calcChain>
</file>

<file path=xl/sharedStrings.xml><?xml version="1.0" encoding="utf-8"?>
<sst xmlns="http://schemas.openxmlformats.org/spreadsheetml/2006/main" count="399" uniqueCount="147">
  <si>
    <t>n1</t>
  </si>
  <si>
    <t>n2</t>
  </si>
  <si>
    <t>Units</t>
  </si>
  <si>
    <t>%</t>
  </si>
  <si>
    <t>mg/dL</t>
  </si>
  <si>
    <t>mg/dl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</si>
  <si>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</si>
  <si>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</si>
  <si>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</si>
  <si>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</si>
  <si>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</si>
  <si>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</si>
  <si>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</si>
  <si>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</si>
  <si>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</si>
  <si>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26980442, SF2B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</si>
  <si>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</si>
  <si>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</si>
  <si>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</si>
  <si>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mmol/L</t>
  </si>
  <si>
    <t>32472014, T2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</si>
  <si>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</si>
  <si>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</si>
  <si>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</si>
  <si>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</si>
  <si>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</si>
  <si>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</si>
  <si>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</si>
  <si>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</si>
  <si>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</si>
  <si>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</si>
  <si>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</si>
  <si>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</si>
  <si>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</si>
  <si>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</si>
  <si>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</si>
  <si>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</si>
  <si>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</si>
  <si>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</si>
  <si>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</si>
  <si>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</si>
  <si>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</si>
  <si>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</si>
  <si>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</si>
  <si>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</si>
  <si>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</si>
  <si>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</si>
  <si>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</si>
  <si>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</si>
  <si>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</si>
  <si>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</si>
  <si>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</si>
  <si>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</si>
  <si>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</si>
  <si>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</si>
  <si>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</si>
  <si>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WT WTD -IF</t>
  </si>
  <si>
    <t>WT WTD +IF</t>
  </si>
  <si>
    <t>9614153, F2B</t>
  </si>
  <si>
    <t>21475195, 5F</t>
  </si>
  <si>
    <t>27683551, F5C</t>
  </si>
  <si>
    <t>28143903, F7F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</si>
  <si>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</si>
  <si>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</si>
  <si>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</si>
  <si>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</si>
  <si>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</si>
  <si>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</si>
  <si>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</si>
  <si>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</si>
  <si>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</si>
  <si>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</si>
  <si>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</si>
  <si>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</si>
  <si>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</si>
  <si>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</si>
  <si>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</si>
  <si>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Vehicle</t>
  </si>
  <si>
    <t>Saline</t>
  </si>
  <si>
    <t>LDE-etoposide</t>
  </si>
  <si>
    <t>22072867, T3</t>
  </si>
  <si>
    <t>Progression Cotrol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</si>
  <si>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</si>
  <si>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</si>
  <si>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</si>
  <si>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</si>
  <si>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</si>
  <si>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</si>
  <si>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</si>
  <si>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</si>
  <si>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</si>
  <si>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mk</t>
  </si>
  <si>
    <t>3795393, T3</t>
  </si>
  <si>
    <t>Distal Aorta +Stenosis</t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</si>
  <si>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</si>
  <si>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</si>
  <si>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</si>
  <si>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</si>
  <si>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</si>
  <si>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</si>
  <si>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</si>
  <si>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</si>
  <si>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</si>
  <si>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Placebo</t>
  </si>
  <si>
    <t>150 mg Atorvastatin</t>
  </si>
  <si>
    <t>22716983, ST9</t>
  </si>
  <si>
    <t>hu</t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</si>
  <si>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</si>
  <si>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</si>
  <si>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</si>
  <si>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Positive Results for Plaque Area</t>
  </si>
  <si>
    <t>0.05/7</t>
  </si>
  <si>
    <t>0.05/3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</si>
  <si>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</si>
  <si>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</si>
  <si>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t>Positive Results for Total Plasma Cholesterol</t>
  </si>
  <si>
    <t>Group A</t>
  </si>
  <si>
    <t>Group B</t>
  </si>
  <si>
    <r>
      <t>x</t>
    </r>
    <r>
      <rPr>
        <b/>
        <sz val="8"/>
        <color theme="1"/>
        <rFont val="Calibri"/>
        <family val="2"/>
      </rPr>
      <t>̅</t>
    </r>
  </si>
  <si>
    <t>m</t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</si>
  <si>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</si>
  <si>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</si>
  <si>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</si>
  <si>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t>n</t>
  </si>
  <si>
    <t>CD</t>
  </si>
  <si>
    <t>BF</t>
  </si>
  <si>
    <t>0.05/2</t>
  </si>
  <si>
    <t>rcred_bound_hi</t>
  </si>
  <si>
    <r>
      <t>rx̅</t>
    </r>
    <r>
      <rPr>
        <b/>
        <vertAlign val="subscript"/>
        <sz val="9"/>
        <color theme="1"/>
        <rFont val="Calibri"/>
        <family val="2"/>
        <scheme val="minor"/>
      </rPr>
      <t>DM</t>
    </r>
  </si>
  <si>
    <r>
      <t>P</t>
    </r>
    <r>
      <rPr>
        <b/>
        <vertAlign val="subscript"/>
        <sz val="9"/>
        <color theme="1"/>
        <rFont val="Calibri"/>
        <family val="2"/>
      </rPr>
      <t>δ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</si>
  <si>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</si>
  <si>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N</t>
    </r>
  </si>
  <si>
    <r>
      <t>δ</t>
    </r>
    <r>
      <rPr>
        <b/>
        <vertAlign val="subscript"/>
        <sz val="9"/>
        <color theme="1"/>
        <rFont val="Calibri"/>
        <family val="2"/>
        <scheme val="minor"/>
      </rPr>
      <t>M</t>
    </r>
  </si>
  <si>
    <r>
      <t>rδ</t>
    </r>
    <r>
      <rPr>
        <b/>
        <vertAlign val="subscript"/>
        <sz val="9"/>
        <color theme="1"/>
        <rFont val="Calibri"/>
        <family val="2"/>
        <scheme val="minor"/>
      </rPr>
      <t>M</t>
    </r>
  </si>
  <si>
    <r>
      <t>rδ</t>
    </r>
    <r>
      <rPr>
        <b/>
        <vertAlign val="subscript"/>
        <sz val="9"/>
        <color theme="1"/>
        <rFont val="Calibri"/>
        <family val="2"/>
        <scheme val="minor"/>
      </rPr>
      <t>L</t>
    </r>
  </si>
  <si>
    <r>
      <t>δ</t>
    </r>
    <r>
      <rPr>
        <b/>
        <vertAlign val="subscript"/>
        <sz val="9"/>
        <color theme="1"/>
        <rFont val="Calibri"/>
        <family val="2"/>
        <scheme val="minor"/>
      </rPr>
      <t>L</t>
    </r>
  </si>
  <si>
    <t>HFD -Ezetimibe</t>
  </si>
  <si>
    <t>HFD +Ezetimibe</t>
  </si>
  <si>
    <t>11245855, F4</t>
  </si>
  <si>
    <t>0.05/5</t>
  </si>
  <si>
    <t>HFD -Simvastin</t>
  </si>
  <si>
    <t>HFD +Simvastin</t>
  </si>
  <si>
    <t>hm</t>
  </si>
  <si>
    <t>9162756, T2</t>
  </si>
  <si>
    <t>WT</t>
  </si>
  <si>
    <r>
      <t>Pcsk9</t>
    </r>
    <r>
      <rPr>
        <vertAlign val="superscript"/>
        <sz val="8"/>
        <color theme="1"/>
        <rFont val="Calibri"/>
        <family val="2"/>
        <scheme val="minor"/>
      </rPr>
      <t>–/–</t>
    </r>
  </si>
  <si>
    <t>15805190,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</si>
</sst>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E+00"/>
    <numFmt numFmtId="167" formatCode="0.0E+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rgb="FF2A2A2A"/>
      <name val="Source Sans Pro"/>
      <family val="2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</font>
    <font>
      <b/>
      <sz val="9"/>
      <color rgb="FF0070C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readingOrder="1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5" fillId="0" borderId="0" xfId="0" applyFont="1" applyAlignment="1">
      <alignment horizontal="left"/>
    </xf>
    <xf numFmtId="9" fontId="2" fillId="2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5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center" vertical="center" readingOrder="1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Border="1"/>
    <xf numFmtId="9" fontId="5" fillId="0" borderId="2" xfId="1" applyFont="1" applyBorder="1" applyAlignment="1">
      <alignment horizontal="center"/>
    </xf>
    <xf numFmtId="0" fontId="13" fillId="3" borderId="3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9" fontId="5" fillId="0" borderId="4" xfId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9" fontId="16" fillId="0" borderId="2" xfId="1" applyFont="1" applyBorder="1" applyAlignment="1">
      <alignment horizontal="center"/>
    </xf>
    <xf numFmtId="9" fontId="16" fillId="0" borderId="4" xfId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9" fontId="17" fillId="0" borderId="2" xfId="1" applyFont="1" applyBorder="1" applyAlignment="1">
      <alignment horizontal="center"/>
    </xf>
    <xf numFmtId="9" fontId="17" fillId="0" borderId="4" xfId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7" fontId="17" fillId="0" borderId="4" xfId="0" applyNumberFormat="1" applyFont="1" applyBorder="1" applyAlignment="1">
      <alignment horizontal="center"/>
    </xf>
    <xf numFmtId="9" fontId="16" fillId="0" borderId="5" xfId="1" applyFont="1" applyBorder="1" applyAlignment="1">
      <alignment horizontal="center"/>
    </xf>
    <xf numFmtId="9" fontId="16" fillId="0" borderId="6" xfId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167" fontId="16" fillId="0" borderId="4" xfId="0" applyNumberFormat="1" applyFont="1" applyBorder="1" applyAlignment="1">
      <alignment horizontal="center"/>
    </xf>
    <xf numFmtId="167" fontId="16" fillId="0" borderId="2" xfId="0" applyNumberFormat="1" applyFont="1" applyBorder="1" applyAlignment="1">
      <alignment horizontal="center"/>
    </xf>
    <xf numFmtId="9" fontId="2" fillId="3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</cellXfs>
  <cellStyles count="2">
    <cellStyle name="Normal" xfId="0" builtinId="0"/>
    <cellStyle name="Percent" xfId="1" builtinId="5"/>
  </cellStyles>
  <dxfs count="28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W46"/>
  <sheetViews>
    <sheetView showGridLines="0" zoomScale="145" zoomScaleNormal="145" workbookViewId="0">
      <selection activeCell="A2" sqref="A2:M16"/>
    </sheetView>
  </sheetViews>
  <sheetFormatPr defaultColWidth="9.140625" defaultRowHeight="12" x14ac:dyDescent="0.2"/>
  <cols>
    <col min="1" max="1" width="4.28515625" style="2" customWidth="1"/>
    <col min="2" max="2" width="14.7109375" style="2" customWidth="1"/>
    <col min="3" max="4" width="4.42578125" style="2" customWidth="1"/>
    <col min="5" max="5" width="3.85546875" style="2" customWidth="1"/>
    <col min="6" max="6" width="15.140625" style="2" customWidth="1"/>
    <col min="7" max="7" width="5.42578125" style="2" customWidth="1"/>
    <col min="8" max="8" width="4.140625" style="2" customWidth="1"/>
    <col min="9" max="9" width="3.5703125" style="2" customWidth="1"/>
    <col min="10" max="10" width="5.7109375" style="2" customWidth="1"/>
    <col min="11" max="11" width="6.28515625" style="2" customWidth="1"/>
    <col min="12" max="12" width="2.7109375" style="2" customWidth="1"/>
    <col min="13" max="13" width="10.28515625" style="4" customWidth="1"/>
    <col min="14" max="14" width="6.85546875" style="5" customWidth="1"/>
    <col min="15" max="15" width="2.7109375" style="5" customWidth="1"/>
    <col min="16" max="16" width="4.42578125" style="5" customWidth="1"/>
    <col min="17" max="17" width="4.140625" style="5" customWidth="1"/>
    <col min="18" max="18" width="5.7109375" style="5" customWidth="1"/>
    <col min="19" max="19" width="18.28515625" style="5" customWidth="1"/>
    <col min="20" max="20" width="5.140625" style="1" customWidth="1"/>
    <col min="21" max="22" width="4.7109375" style="1" customWidth="1"/>
    <col min="23" max="23" width="17.42578125" style="1" customWidth="1"/>
    <col min="24" max="24" width="5.28515625" style="1" customWidth="1"/>
    <col min="25" max="25" width="4.42578125" style="1" customWidth="1"/>
    <col min="26" max="26" width="4.28515625" style="1" customWidth="1"/>
    <col min="27" max="27" width="6.140625" style="1" customWidth="1"/>
    <col min="28" max="28" width="7.5703125" style="1" customWidth="1"/>
    <col min="29" max="29" width="11.85546875" style="1" customWidth="1"/>
    <col min="30" max="30" width="3.85546875" style="1" customWidth="1"/>
    <col min="31" max="16384" width="9.140625" style="1"/>
  </cols>
  <sheetData>
    <row r="1" spans="1:23" ht="12" customHeight="1" x14ac:dyDescent="0.2">
      <c r="A1" s="24" t="s">
        <v>115</v>
      </c>
    </row>
    <row r="2" spans="1:23" s="34" customFormat="1" ht="12" customHeight="1" x14ac:dyDescent="0.25">
      <c r="A2" s="31" t="s">
        <v>113</v>
      </c>
      <c r="B2" s="32" t="s">
        <v>116</v>
      </c>
      <c r="C2" s="35" t="s">
        <v>118</v>
      </c>
      <c r="D2" s="35" t="s">
        <v>122</v>
      </c>
      <c r="E2" s="35" t="s">
        <v>119</v>
      </c>
      <c r="F2" s="32" t="s">
        <v>117</v>
      </c>
      <c r="G2" s="35" t="s">
        <v>120</v>
      </c>
      <c r="H2" s="35" t="s">
        <v>121</v>
      </c>
      <c r="I2" s="35" t="s">
        <v>123</v>
      </c>
      <c r="J2" s="31" t="s">
        <v>2</v>
      </c>
      <c r="K2" s="31" t="s">
        <v>114</v>
      </c>
      <c r="L2" s="31" t="s">
        <v>84</v>
      </c>
      <c r="M2" s="32" t="s">
        <v>10</v>
      </c>
      <c r="N2" s="1" t="s">
        <v>127</v>
      </c>
      <c r="O2" s="33"/>
      <c r="P2" s="33"/>
      <c r="Q2" s="33"/>
      <c r="R2" s="33"/>
      <c r="S2" s="33"/>
    </row>
    <row r="3" spans="1:23" ht="12" customHeight="1" x14ac:dyDescent="0.2">
      <c r="A3" s="3">
        <v>-0.30037453183520602</v>
      </c>
      <c r="B3" s="5" t="s">
        <v>77</v>
      </c>
      <c r="C3" s="2">
        <v>1335</v>
      </c>
      <c r="D3" s="12">
        <f>(1430-C3)*SQRT(E3)</f>
        <v>268.70057685088807</v>
      </c>
      <c r="E3" s="2">
        <v>8</v>
      </c>
      <c r="F3" s="1" t="s">
        <v>87</v>
      </c>
      <c r="G3" s="2">
        <v>934</v>
      </c>
      <c r="H3" s="2">
        <f>(G3-852)*SQRT(I3)</f>
        <v>231.93102422918761</v>
      </c>
      <c r="I3" s="2">
        <v>8</v>
      </c>
      <c r="J3" s="13" t="s">
        <v>4</v>
      </c>
      <c r="K3" s="2" t="s">
        <v>28</v>
      </c>
      <c r="L3" s="2" t="s">
        <v>90</v>
      </c>
      <c r="M3" s="4" t="s">
        <v>85</v>
      </c>
      <c r="N3" s="1">
        <v>-2.4844186767257598E-2</v>
      </c>
    </row>
    <row r="4" spans="1:23" s="29" customFormat="1" ht="12" customHeight="1" x14ac:dyDescent="0.2">
      <c r="A4" s="3">
        <v>-0.33069306930693099</v>
      </c>
      <c r="B4" s="4" t="s">
        <v>103</v>
      </c>
      <c r="C4" s="2">
        <v>202</v>
      </c>
      <c r="D4" s="2">
        <f>12.59</f>
        <v>12.59</v>
      </c>
      <c r="E4" s="2">
        <v>5</v>
      </c>
      <c r="F4" s="4" t="s">
        <v>104</v>
      </c>
      <c r="G4" s="2">
        <v>135.19999999999999</v>
      </c>
      <c r="H4" s="2">
        <f>28.72</f>
        <v>28.72</v>
      </c>
      <c r="I4" s="2">
        <v>5</v>
      </c>
      <c r="J4" s="13" t="s">
        <v>4</v>
      </c>
      <c r="K4" s="2" t="s">
        <v>28</v>
      </c>
      <c r="L4" s="2" t="s">
        <v>106</v>
      </c>
      <c r="M4" s="4" t="s">
        <v>105</v>
      </c>
      <c r="N4" s="1">
        <v>-6.6189329278212194E-2</v>
      </c>
      <c r="O4" s="38"/>
      <c r="P4" s="38"/>
      <c r="Q4" s="38"/>
      <c r="R4" s="38"/>
      <c r="S4" s="38"/>
    </row>
    <row r="5" spans="1:23" ht="12" customHeight="1" x14ac:dyDescent="0.2">
      <c r="A5" s="3">
        <v>-0.20735117858569699</v>
      </c>
      <c r="B5" s="7" t="s">
        <v>40</v>
      </c>
      <c r="C5" s="2">
        <v>2503</v>
      </c>
      <c r="D5" s="2">
        <v>266</v>
      </c>
      <c r="E5" s="2">
        <v>11</v>
      </c>
      <c r="F5" s="7" t="s">
        <v>41</v>
      </c>
      <c r="G5" s="2">
        <v>1984</v>
      </c>
      <c r="H5" s="2">
        <v>252</v>
      </c>
      <c r="I5" s="2">
        <v>13</v>
      </c>
      <c r="J5" s="2" t="s">
        <v>5</v>
      </c>
      <c r="K5" s="2">
        <v>0.05</v>
      </c>
      <c r="L5" s="2" t="s">
        <v>89</v>
      </c>
      <c r="M5" s="4" t="s">
        <v>12</v>
      </c>
      <c r="N5" s="1">
        <v>-0.134886230157099</v>
      </c>
    </row>
    <row r="6" spans="1:23" s="29" customFormat="1" ht="12" customHeight="1" x14ac:dyDescent="0.2">
      <c r="A6" s="3">
        <v>-0.45140388768898498</v>
      </c>
      <c r="B6" s="1" t="s">
        <v>37</v>
      </c>
      <c r="C6" s="2">
        <v>463</v>
      </c>
      <c r="D6" s="2">
        <v>103</v>
      </c>
      <c r="E6" s="2">
        <v>12</v>
      </c>
      <c r="F6" s="1" t="s">
        <v>17</v>
      </c>
      <c r="G6" s="2">
        <v>254</v>
      </c>
      <c r="H6" s="2">
        <v>108</v>
      </c>
      <c r="I6" s="2">
        <v>10</v>
      </c>
      <c r="J6" s="2" t="s">
        <v>5</v>
      </c>
      <c r="K6" s="2" t="s">
        <v>36</v>
      </c>
      <c r="L6" s="2" t="s">
        <v>89</v>
      </c>
      <c r="M6" s="1" t="s">
        <v>18</v>
      </c>
      <c r="N6" s="23">
        <v>-0.13934928786244699</v>
      </c>
      <c r="O6" s="38"/>
      <c r="P6" s="38"/>
      <c r="Q6" s="38"/>
      <c r="R6" s="38"/>
      <c r="S6" s="38"/>
    </row>
    <row r="7" spans="1:23" ht="12" customHeight="1" x14ac:dyDescent="0.2">
      <c r="A7" s="26">
        <v>-0.28749401054144702</v>
      </c>
      <c r="B7" s="42" t="s">
        <v>38</v>
      </c>
      <c r="C7" s="43">
        <v>2087</v>
      </c>
      <c r="D7" s="44">
        <v>530.59871843041617</v>
      </c>
      <c r="E7" s="28">
        <v>15</v>
      </c>
      <c r="F7" s="42" t="s">
        <v>39</v>
      </c>
      <c r="G7" s="43">
        <v>1487</v>
      </c>
      <c r="H7" s="28">
        <v>364</v>
      </c>
      <c r="I7" s="28">
        <v>16</v>
      </c>
      <c r="J7" s="28" t="s">
        <v>5</v>
      </c>
      <c r="K7" s="28">
        <v>0.05</v>
      </c>
      <c r="L7" s="28" t="s">
        <v>89</v>
      </c>
      <c r="M7" s="45" t="s">
        <v>15</v>
      </c>
      <c r="N7" s="29">
        <v>-0.16428051608425101</v>
      </c>
    </row>
    <row r="8" spans="1:23" s="29" customFormat="1" ht="12" customHeight="1" x14ac:dyDescent="0.2">
      <c r="A8" s="26">
        <v>-0.35714285714285698</v>
      </c>
      <c r="B8" s="29" t="s">
        <v>31</v>
      </c>
      <c r="C8" s="28">
        <v>238</v>
      </c>
      <c r="D8" s="28">
        <f>(245-C8)*SQRT(E8)</f>
        <v>15.652475842498529</v>
      </c>
      <c r="E8" s="28">
        <v>5</v>
      </c>
      <c r="F8" s="29" t="s">
        <v>29</v>
      </c>
      <c r="G8" s="28">
        <v>153</v>
      </c>
      <c r="H8" s="39">
        <f>(163-G8)*SQRT(I8)</f>
        <v>22.360679774997898</v>
      </c>
      <c r="I8" s="28">
        <v>5</v>
      </c>
      <c r="J8" s="40" t="s">
        <v>4</v>
      </c>
      <c r="K8" s="28" t="s">
        <v>28</v>
      </c>
      <c r="L8" s="28" t="s">
        <v>89</v>
      </c>
      <c r="M8" s="29" t="s">
        <v>30</v>
      </c>
      <c r="N8" s="29">
        <v>-0.17134575423015799</v>
      </c>
      <c r="O8" s="38"/>
      <c r="P8" s="38"/>
      <c r="Q8" s="38"/>
      <c r="R8" s="38"/>
      <c r="S8" s="38"/>
    </row>
    <row r="9" spans="1:23" ht="12" customHeight="1" x14ac:dyDescent="0.2">
      <c r="A9" s="26">
        <v>-0.30962343096234302</v>
      </c>
      <c r="B9" s="29" t="s">
        <v>49</v>
      </c>
      <c r="C9" s="28">
        <v>4.78</v>
      </c>
      <c r="D9" s="28">
        <f>(5.05-4.78)*SQRT(E9)</f>
        <v>1.2074767078498845</v>
      </c>
      <c r="E9" s="28">
        <v>20</v>
      </c>
      <c r="F9" s="29" t="s">
        <v>50</v>
      </c>
      <c r="G9" s="28">
        <v>3.3</v>
      </c>
      <c r="H9" s="41">
        <f>(3.45-G9)*SQRT(I9)</f>
        <v>0.67082039324993858</v>
      </c>
      <c r="I9" s="28">
        <v>20</v>
      </c>
      <c r="J9" s="40" t="s">
        <v>19</v>
      </c>
      <c r="K9" s="28" t="s">
        <v>32</v>
      </c>
      <c r="L9" s="28" t="s">
        <v>89</v>
      </c>
      <c r="M9" s="29" t="s">
        <v>33</v>
      </c>
      <c r="N9" s="29">
        <v>-0.17471020283654001</v>
      </c>
    </row>
    <row r="10" spans="1:23" s="29" customFormat="1" ht="12" customHeight="1" x14ac:dyDescent="0.2">
      <c r="A10" s="3">
        <v>-0.30962343096234302</v>
      </c>
      <c r="B10" s="1" t="s">
        <v>34</v>
      </c>
      <c r="C10" s="2">
        <v>4.78</v>
      </c>
      <c r="D10" s="2">
        <f>(5.05-4.78)*SQRT(E10)</f>
        <v>1.2074767078498845</v>
      </c>
      <c r="E10" s="2">
        <v>20</v>
      </c>
      <c r="F10" s="1" t="s">
        <v>35</v>
      </c>
      <c r="G10" s="2">
        <v>3.3</v>
      </c>
      <c r="H10" s="2">
        <f>(3.45-G10)*SQRT(I10)</f>
        <v>0.67082039324993858</v>
      </c>
      <c r="I10" s="2">
        <v>20</v>
      </c>
      <c r="J10" s="13" t="s">
        <v>19</v>
      </c>
      <c r="K10" s="2" t="s">
        <v>32</v>
      </c>
      <c r="L10" s="2" t="s">
        <v>89</v>
      </c>
      <c r="M10" s="1" t="s">
        <v>33</v>
      </c>
      <c r="N10" s="1">
        <v>-0.17477379644529401</v>
      </c>
      <c r="O10" s="38"/>
      <c r="P10" s="38"/>
      <c r="Q10" s="38"/>
      <c r="R10" s="38"/>
      <c r="S10" s="38"/>
    </row>
    <row r="11" spans="1:23" ht="12" customHeight="1" x14ac:dyDescent="0.2">
      <c r="A11" s="3">
        <v>-0.45140388768898498</v>
      </c>
      <c r="B11" s="1" t="s">
        <v>51</v>
      </c>
      <c r="C11" s="2">
        <v>463</v>
      </c>
      <c r="D11" s="2">
        <v>103</v>
      </c>
      <c r="E11" s="2">
        <v>12</v>
      </c>
      <c r="F11" s="1" t="s">
        <v>52</v>
      </c>
      <c r="G11" s="2">
        <v>254</v>
      </c>
      <c r="H11" s="2">
        <v>108</v>
      </c>
      <c r="I11" s="2">
        <v>10</v>
      </c>
      <c r="J11" s="2" t="s">
        <v>5</v>
      </c>
      <c r="K11" s="2">
        <v>0.05</v>
      </c>
      <c r="L11" s="2" t="s">
        <v>89</v>
      </c>
      <c r="M11" s="1" t="s">
        <v>18</v>
      </c>
      <c r="N11" s="1">
        <v>-0.295786280202745</v>
      </c>
    </row>
    <row r="12" spans="1:23" s="23" customFormat="1" ht="12.75" x14ac:dyDescent="0.2">
      <c r="A12" s="3">
        <f>(G12-C12)/C12</f>
        <v>-0.51619644723093006</v>
      </c>
      <c r="B12" s="4" t="s">
        <v>144</v>
      </c>
      <c r="C12" s="2">
        <v>95.7</v>
      </c>
      <c r="D12" s="2">
        <v>9.4</v>
      </c>
      <c r="E12" s="2">
        <v>4</v>
      </c>
      <c r="F12" s="4" t="s">
        <v>145</v>
      </c>
      <c r="G12" s="2">
        <v>46.3</v>
      </c>
      <c r="H12" s="2">
        <v>1.9</v>
      </c>
      <c r="I12" s="2">
        <v>4</v>
      </c>
      <c r="J12" s="2" t="s">
        <v>4</v>
      </c>
      <c r="K12" s="2">
        <v>0.05</v>
      </c>
      <c r="L12" s="2" t="s">
        <v>89</v>
      </c>
      <c r="M12" s="4" t="s">
        <v>146</v>
      </c>
      <c r="N12" s="1">
        <v>-0.44201349509253401</v>
      </c>
      <c r="O12" s="37"/>
      <c r="P12" s="37"/>
      <c r="Q12" s="37"/>
      <c r="R12" s="37"/>
      <c r="S12" s="37"/>
    </row>
    <row r="13" spans="1:23" ht="12.75" x14ac:dyDescent="0.2">
      <c r="A13" s="3">
        <v>-0.57999999999999996</v>
      </c>
      <c r="B13" s="4" t="s">
        <v>42</v>
      </c>
      <c r="C13" s="2">
        <v>300</v>
      </c>
      <c r="D13" s="2">
        <v>97</v>
      </c>
      <c r="E13" s="2">
        <v>13</v>
      </c>
      <c r="F13" s="4" t="s">
        <v>53</v>
      </c>
      <c r="G13" s="2">
        <v>126</v>
      </c>
      <c r="H13" s="2">
        <v>41</v>
      </c>
      <c r="I13" s="2">
        <v>14</v>
      </c>
      <c r="J13" s="2" t="s">
        <v>5</v>
      </c>
      <c r="K13" s="2">
        <v>0.05</v>
      </c>
      <c r="L13" s="2" t="s">
        <v>89</v>
      </c>
      <c r="M13" s="4" t="s">
        <v>14</v>
      </c>
      <c r="N13" s="1">
        <v>-0.46949572295293701</v>
      </c>
    </row>
    <row r="14" spans="1:23" x14ac:dyDescent="0.2">
      <c r="A14" s="26">
        <v>-0.55919003115264798</v>
      </c>
      <c r="B14" s="27" t="s">
        <v>8</v>
      </c>
      <c r="C14" s="28">
        <v>642</v>
      </c>
      <c r="D14" s="28">
        <v>63</v>
      </c>
      <c r="E14" s="28">
        <v>9</v>
      </c>
      <c r="F14" s="27" t="s">
        <v>9</v>
      </c>
      <c r="G14" s="28">
        <v>283</v>
      </c>
      <c r="H14" s="28">
        <v>69</v>
      </c>
      <c r="I14" s="28">
        <v>10</v>
      </c>
      <c r="J14" s="28" t="s">
        <v>5</v>
      </c>
      <c r="K14" s="28">
        <v>0.05</v>
      </c>
      <c r="L14" s="28" t="s">
        <v>89</v>
      </c>
      <c r="M14" s="27" t="s">
        <v>13</v>
      </c>
      <c r="N14" s="29">
        <v>-0.48827479402393598</v>
      </c>
    </row>
    <row r="15" spans="1:23" x14ac:dyDescent="0.2">
      <c r="A15" s="3">
        <f>(G15-C15)/C15</f>
        <v>-0.69333979352241815</v>
      </c>
      <c r="B15" s="4" t="s">
        <v>136</v>
      </c>
      <c r="C15" s="12">
        <v>268.31</v>
      </c>
      <c r="D15" s="14">
        <v>53.83</v>
      </c>
      <c r="E15" s="2">
        <v>6</v>
      </c>
      <c r="F15" s="4" t="s">
        <v>137</v>
      </c>
      <c r="G15" s="14">
        <v>82.28</v>
      </c>
      <c r="H15" s="2">
        <v>30.7</v>
      </c>
      <c r="I15" s="2">
        <v>10</v>
      </c>
      <c r="J15" s="2" t="s">
        <v>4</v>
      </c>
      <c r="K15" s="2" t="s">
        <v>139</v>
      </c>
      <c r="L15" s="2" t="s">
        <v>91</v>
      </c>
      <c r="M15" s="4" t="s">
        <v>138</v>
      </c>
      <c r="N15" s="1">
        <v>-0.537663083644214</v>
      </c>
    </row>
    <row r="16" spans="1:23" x14ac:dyDescent="0.2">
      <c r="A16" s="3">
        <f>(G16-C16)/C16</f>
        <v>-0.81742738589211617</v>
      </c>
      <c r="B16" s="7" t="s">
        <v>140</v>
      </c>
      <c r="C16" s="2">
        <v>241</v>
      </c>
      <c r="D16" s="2">
        <v>10</v>
      </c>
      <c r="E16" s="2">
        <v>10</v>
      </c>
      <c r="F16" s="7" t="s">
        <v>141</v>
      </c>
      <c r="G16" s="2">
        <v>44</v>
      </c>
      <c r="H16" s="2">
        <v>15</v>
      </c>
      <c r="I16" s="2">
        <v>5</v>
      </c>
      <c r="J16" s="2" t="s">
        <v>4</v>
      </c>
      <c r="K16" s="2" t="s">
        <v>28</v>
      </c>
      <c r="L16" s="2" t="s">
        <v>142</v>
      </c>
      <c r="M16" s="4" t="s">
        <v>143</v>
      </c>
      <c r="N16" s="1">
        <v>-0.70784557884844101</v>
      </c>
      <c r="W16" s="5"/>
    </row>
    <row r="17" spans="1:23" x14ac:dyDescent="0.2">
      <c r="A17" s="3"/>
      <c r="B17" s="4"/>
      <c r="F17" s="4"/>
      <c r="W17" s="5"/>
    </row>
    <row r="18" spans="1:23" x14ac:dyDescent="0.2">
      <c r="A18" s="3"/>
      <c r="B18" s="1"/>
      <c r="F18" s="1"/>
      <c r="M18" s="1"/>
    </row>
    <row r="19" spans="1:23" ht="12" customHeight="1" x14ac:dyDescent="0.2">
      <c r="A19" s="3"/>
      <c r="B19" s="1"/>
      <c r="F19" s="1"/>
      <c r="J19" s="13"/>
      <c r="M19" s="1"/>
    </row>
    <row r="20" spans="1:23" ht="12" customHeight="1" x14ac:dyDescent="0.2">
      <c r="A20" s="3"/>
      <c r="B20" s="1"/>
      <c r="F20" s="1"/>
      <c r="J20" s="13"/>
      <c r="M20" s="1"/>
    </row>
    <row r="21" spans="1:23" ht="12" customHeight="1" x14ac:dyDescent="0.2"/>
    <row r="22" spans="1:23" ht="12" customHeight="1" x14ac:dyDescent="0.2">
      <c r="A22" s="3"/>
      <c r="B22" s="5"/>
      <c r="D22" s="12"/>
      <c r="F22" s="1"/>
      <c r="J22" s="13"/>
    </row>
    <row r="23" spans="1:23" ht="12" customHeight="1" x14ac:dyDescent="0.2">
      <c r="A23" s="3"/>
      <c r="B23" s="4"/>
      <c r="F23" s="4"/>
      <c r="J23" s="13"/>
    </row>
    <row r="24" spans="1:23" ht="12" customHeight="1" x14ac:dyDescent="0.2"/>
    <row r="25" spans="1:23" ht="12" customHeight="1" x14ac:dyDescent="0.2"/>
    <row r="26" spans="1:23" ht="12" customHeight="1" x14ac:dyDescent="0.2"/>
    <row r="27" spans="1:23" ht="12" customHeight="1" x14ac:dyDescent="0.2"/>
    <row r="28" spans="1:23" ht="12" customHeight="1" x14ac:dyDescent="0.2"/>
    <row r="29" spans="1:23" ht="12" customHeight="1" x14ac:dyDescent="0.2"/>
    <row r="30" spans="1:23" ht="12" customHeight="1" x14ac:dyDescent="0.2"/>
    <row r="31" spans="1:23" x14ac:dyDescent="0.2">
      <c r="A31" s="3"/>
    </row>
    <row r="32" spans="1:23" x14ac:dyDescent="0.2">
      <c r="A32" s="3"/>
      <c r="B32" s="7"/>
      <c r="C32" s="15"/>
      <c r="E32" s="15"/>
      <c r="F32" s="6"/>
      <c r="G32" s="15"/>
    </row>
    <row r="33" spans="1:19" x14ac:dyDescent="0.2">
      <c r="B33" s="1"/>
      <c r="F33" s="1"/>
    </row>
    <row r="34" spans="1:19" x14ac:dyDescent="0.2">
      <c r="A34" s="8" t="s">
        <v>21</v>
      </c>
      <c r="B34" s="9" t="s">
        <v>6</v>
      </c>
      <c r="C34" s="8" t="s">
        <v>22</v>
      </c>
      <c r="D34" s="8" t="s">
        <v>23</v>
      </c>
      <c r="E34" s="8" t="s">
        <v>0</v>
      </c>
      <c r="F34" s="9" t="s">
        <v>7</v>
      </c>
      <c r="G34" s="8" t="s">
        <v>24</v>
      </c>
      <c r="H34" s="8" t="s">
        <v>25</v>
      </c>
      <c r="I34" s="8" t="s">
        <v>1</v>
      </c>
      <c r="J34" s="8" t="s">
        <v>2</v>
      </c>
      <c r="K34" s="8" t="s">
        <v>26</v>
      </c>
      <c r="L34" s="8" t="s">
        <v>84</v>
      </c>
      <c r="M34" s="9" t="s">
        <v>10</v>
      </c>
    </row>
    <row r="35" spans="1:19" ht="12.75" x14ac:dyDescent="0.2">
      <c r="A35" s="3">
        <f t="shared" ref="A35:A42" si="0">(G35-C35)/C35</f>
        <v>-0.28749401054144708</v>
      </c>
      <c r="B35" s="10" t="s">
        <v>38</v>
      </c>
      <c r="C35" s="11">
        <v>2087</v>
      </c>
      <c r="D35" s="12">
        <v>530.59871843041617</v>
      </c>
      <c r="E35" s="2">
        <v>15</v>
      </c>
      <c r="F35" s="10" t="s">
        <v>39</v>
      </c>
      <c r="G35" s="11">
        <v>1487</v>
      </c>
      <c r="H35" s="2">
        <v>364</v>
      </c>
      <c r="I35" s="2">
        <v>16</v>
      </c>
      <c r="J35" s="2" t="s">
        <v>5</v>
      </c>
      <c r="K35" s="2">
        <v>0.05</v>
      </c>
      <c r="L35" s="2" t="s">
        <v>89</v>
      </c>
      <c r="M35" s="7" t="s">
        <v>15</v>
      </c>
      <c r="P35" s="1"/>
      <c r="Q35" s="1"/>
      <c r="R35" s="1"/>
      <c r="S35" s="1"/>
    </row>
    <row r="36" spans="1:19" ht="12.75" customHeight="1" x14ac:dyDescent="0.2">
      <c r="A36" s="3">
        <f t="shared" si="0"/>
        <v>0.40384615384615385</v>
      </c>
      <c r="B36" s="4" t="s">
        <v>43</v>
      </c>
      <c r="C36" s="2">
        <v>104</v>
      </c>
      <c r="D36" s="2">
        <v>16</v>
      </c>
      <c r="E36" s="2">
        <v>8</v>
      </c>
      <c r="F36" s="4" t="s">
        <v>44</v>
      </c>
      <c r="G36" s="2">
        <v>146</v>
      </c>
      <c r="H36" s="2">
        <v>34</v>
      </c>
      <c r="I36" s="2">
        <v>9</v>
      </c>
      <c r="J36" s="2" t="s">
        <v>5</v>
      </c>
      <c r="K36" s="2">
        <v>0.05</v>
      </c>
      <c r="L36" s="2" t="s">
        <v>89</v>
      </c>
      <c r="M36" s="4" t="s">
        <v>11</v>
      </c>
    </row>
    <row r="37" spans="1:19" ht="12.75" customHeight="1" x14ac:dyDescent="0.2">
      <c r="A37" s="3">
        <f t="shared" si="0"/>
        <v>0.35576923076923078</v>
      </c>
      <c r="B37" s="4" t="s">
        <v>45</v>
      </c>
      <c r="C37" s="2">
        <v>104</v>
      </c>
      <c r="D37" s="2">
        <v>16</v>
      </c>
      <c r="E37" s="2">
        <v>8</v>
      </c>
      <c r="F37" s="4" t="s">
        <v>46</v>
      </c>
      <c r="G37" s="2">
        <v>141</v>
      </c>
      <c r="H37" s="2">
        <v>34</v>
      </c>
      <c r="I37" s="2">
        <v>8</v>
      </c>
      <c r="J37" s="2" t="s">
        <v>5</v>
      </c>
      <c r="K37" s="2">
        <v>0.05</v>
      </c>
      <c r="L37" s="2" t="s">
        <v>89</v>
      </c>
      <c r="M37" s="4" t="s">
        <v>11</v>
      </c>
    </row>
    <row r="38" spans="1:19" ht="12.75" customHeight="1" x14ac:dyDescent="0.2">
      <c r="A38" s="3">
        <f t="shared" si="0"/>
        <v>-0.20735117858569715</v>
      </c>
      <c r="B38" s="7" t="s">
        <v>27</v>
      </c>
      <c r="C38" s="2">
        <v>2503</v>
      </c>
      <c r="D38" s="2">
        <v>266</v>
      </c>
      <c r="E38" s="2">
        <v>11</v>
      </c>
      <c r="F38" s="7" t="s">
        <v>41</v>
      </c>
      <c r="G38" s="2">
        <v>1984</v>
      </c>
      <c r="H38" s="2">
        <v>252</v>
      </c>
      <c r="I38" s="2">
        <v>13</v>
      </c>
      <c r="J38" s="2" t="s">
        <v>5</v>
      </c>
      <c r="K38" s="2">
        <v>0.05</v>
      </c>
      <c r="L38" s="2" t="s">
        <v>89</v>
      </c>
      <c r="M38" s="4" t="s">
        <v>12</v>
      </c>
    </row>
    <row r="39" spans="1:19" ht="12.75" customHeight="1" x14ac:dyDescent="0.2">
      <c r="A39" s="3">
        <f t="shared" si="0"/>
        <v>-0.55919003115264798</v>
      </c>
      <c r="B39" s="4" t="s">
        <v>8</v>
      </c>
      <c r="C39" s="2">
        <v>642</v>
      </c>
      <c r="D39" s="2">
        <v>63</v>
      </c>
      <c r="E39" s="2">
        <v>9</v>
      </c>
      <c r="F39" s="4" t="s">
        <v>9</v>
      </c>
      <c r="G39" s="2">
        <v>283</v>
      </c>
      <c r="H39" s="2">
        <v>69</v>
      </c>
      <c r="I39" s="2">
        <v>10</v>
      </c>
      <c r="J39" s="2" t="s">
        <v>5</v>
      </c>
      <c r="K39" s="2">
        <v>0.05</v>
      </c>
      <c r="L39" s="2" t="s">
        <v>89</v>
      </c>
      <c r="M39" s="4" t="s">
        <v>13</v>
      </c>
    </row>
    <row r="40" spans="1:19" ht="12.75" customHeight="1" x14ac:dyDescent="0.2">
      <c r="A40" s="3">
        <f t="shared" si="0"/>
        <v>-0.57999999999999996</v>
      </c>
      <c r="B40" s="4" t="s">
        <v>42</v>
      </c>
      <c r="C40" s="2">
        <v>300</v>
      </c>
      <c r="D40" s="2">
        <v>97</v>
      </c>
      <c r="E40" s="2">
        <v>13</v>
      </c>
      <c r="F40" s="4" t="s">
        <v>16</v>
      </c>
      <c r="G40" s="2">
        <v>126</v>
      </c>
      <c r="H40" s="2">
        <v>41</v>
      </c>
      <c r="I40" s="2">
        <v>14</v>
      </c>
      <c r="J40" s="2" t="s">
        <v>5</v>
      </c>
      <c r="K40" s="2">
        <v>0.05</v>
      </c>
      <c r="L40" s="2" t="s">
        <v>89</v>
      </c>
      <c r="M40" s="4" t="s">
        <v>14</v>
      </c>
    </row>
    <row r="41" spans="1:19" ht="12.75" customHeight="1" x14ac:dyDescent="0.2">
      <c r="A41" s="3">
        <f t="shared" si="0"/>
        <v>-0.45140388768898487</v>
      </c>
      <c r="B41" s="1" t="s">
        <v>37</v>
      </c>
      <c r="C41" s="2">
        <v>463</v>
      </c>
      <c r="D41" s="2">
        <v>103</v>
      </c>
      <c r="E41" s="2">
        <v>12</v>
      </c>
      <c r="F41" s="1" t="s">
        <v>17</v>
      </c>
      <c r="G41" s="2">
        <v>254</v>
      </c>
      <c r="H41" s="2">
        <v>108</v>
      </c>
      <c r="I41" s="2">
        <v>10</v>
      </c>
      <c r="J41" s="2" t="s">
        <v>5</v>
      </c>
      <c r="K41" s="2" t="s">
        <v>36</v>
      </c>
      <c r="L41" s="2" t="s">
        <v>89</v>
      </c>
      <c r="M41" s="1" t="s">
        <v>18</v>
      </c>
    </row>
    <row r="42" spans="1:19" ht="12.75" x14ac:dyDescent="0.2">
      <c r="A42" s="3">
        <f t="shared" si="0"/>
        <v>0.30452674897119331</v>
      </c>
      <c r="B42" s="1" t="s">
        <v>47</v>
      </c>
      <c r="C42" s="2">
        <v>2.4300000000000002</v>
      </c>
      <c r="D42" s="2">
        <v>0.7103520254071215</v>
      </c>
      <c r="E42" s="2">
        <v>6</v>
      </c>
      <c r="F42" s="1" t="s">
        <v>48</v>
      </c>
      <c r="G42" s="2">
        <v>3.17</v>
      </c>
      <c r="H42" s="2">
        <v>0.51961524227066314</v>
      </c>
      <c r="I42" s="2">
        <v>12</v>
      </c>
      <c r="J42" s="13" t="s">
        <v>19</v>
      </c>
      <c r="K42" s="2">
        <v>0.05</v>
      </c>
      <c r="L42" s="2" t="s">
        <v>89</v>
      </c>
      <c r="M42" s="1" t="s">
        <v>20</v>
      </c>
    </row>
    <row r="43" spans="1:19" x14ac:dyDescent="0.2">
      <c r="A43" s="3">
        <f>(G43-C43)/C43</f>
        <v>-0.35714285714285715</v>
      </c>
      <c r="B43" s="1" t="s">
        <v>31</v>
      </c>
      <c r="C43" s="2">
        <v>238</v>
      </c>
      <c r="D43" s="2">
        <f>(245-C43)*SQRT(E43)</f>
        <v>15.652475842498529</v>
      </c>
      <c r="E43" s="2">
        <v>5</v>
      </c>
      <c r="F43" s="1" t="s">
        <v>29</v>
      </c>
      <c r="G43" s="2">
        <v>153</v>
      </c>
      <c r="H43" s="2">
        <f>(163-G43)*SQRT(I43)</f>
        <v>22.360679774997898</v>
      </c>
      <c r="I43" s="2">
        <v>5</v>
      </c>
      <c r="J43" s="13" t="s">
        <v>4</v>
      </c>
      <c r="K43" s="2" t="s">
        <v>28</v>
      </c>
      <c r="L43" s="2" t="s">
        <v>89</v>
      </c>
      <c r="M43" s="1" t="s">
        <v>30</v>
      </c>
    </row>
    <row r="44" spans="1:19" x14ac:dyDescent="0.2">
      <c r="A44" s="3">
        <f>(G44-C44)/C44</f>
        <v>-0.30962343096234318</v>
      </c>
      <c r="B44" s="1" t="s">
        <v>34</v>
      </c>
      <c r="C44" s="2">
        <v>4.78</v>
      </c>
      <c r="D44" s="2">
        <f>(5.05-4.78)*SQRT(E44)</f>
        <v>1.2074767078498845</v>
      </c>
      <c r="E44" s="2">
        <v>20</v>
      </c>
      <c r="F44" s="1" t="s">
        <v>35</v>
      </c>
      <c r="G44" s="2">
        <v>3.3</v>
      </c>
      <c r="H44" s="2">
        <f>(3.45-G44)*SQRT(I44)</f>
        <v>0.67082039324993858</v>
      </c>
      <c r="I44" s="2">
        <v>20</v>
      </c>
      <c r="J44" s="13" t="s">
        <v>19</v>
      </c>
      <c r="K44" s="2" t="s">
        <v>32</v>
      </c>
      <c r="L44" s="2" t="s">
        <v>89</v>
      </c>
      <c r="M44" s="1" t="s">
        <v>33</v>
      </c>
    </row>
    <row r="45" spans="1:19" x14ac:dyDescent="0.2">
      <c r="A45" s="3">
        <f>(G45-C45)/C45</f>
        <v>-0.30037453183520602</v>
      </c>
      <c r="B45" s="5" t="s">
        <v>77</v>
      </c>
      <c r="C45" s="2">
        <v>1335</v>
      </c>
      <c r="D45" s="12">
        <f>(1430-C45)*SQRT(E45)</f>
        <v>268.70057685088807</v>
      </c>
      <c r="E45" s="2">
        <v>8</v>
      </c>
      <c r="F45" s="1" t="s">
        <v>87</v>
      </c>
      <c r="G45" s="2">
        <v>934</v>
      </c>
      <c r="H45" s="2">
        <f>(G45-852)*SQRT(I45)</f>
        <v>231.93102422918761</v>
      </c>
      <c r="I45" s="2">
        <v>8</v>
      </c>
      <c r="J45" s="13" t="s">
        <v>4</v>
      </c>
      <c r="K45" s="2" t="s">
        <v>88</v>
      </c>
      <c r="L45" s="2" t="s">
        <v>90</v>
      </c>
      <c r="M45" s="4" t="s">
        <v>85</v>
      </c>
    </row>
    <row r="46" spans="1:19" x14ac:dyDescent="0.2">
      <c r="A46" s="3">
        <f>(G46-C46)/C46</f>
        <v>-0.33069306930693076</v>
      </c>
      <c r="B46" s="4" t="s">
        <v>103</v>
      </c>
      <c r="C46" s="2">
        <v>202</v>
      </c>
      <c r="D46" s="2">
        <f>12.59*SQRT(E46)</f>
        <v>28.152095836722353</v>
      </c>
      <c r="E46" s="2">
        <v>5</v>
      </c>
      <c r="F46" s="4" t="s">
        <v>104</v>
      </c>
      <c r="G46" s="2">
        <v>135.19999999999999</v>
      </c>
      <c r="H46" s="2">
        <f>28.72*SQRT(I46)</f>
        <v>64.219872313793957</v>
      </c>
      <c r="I46" s="2">
        <v>5</v>
      </c>
      <c r="J46" s="13" t="s">
        <v>4</v>
      </c>
      <c r="K46" s="2" t="s">
        <v>28</v>
      </c>
      <c r="L46" s="2" t="s">
        <v>106</v>
      </c>
      <c r="M46" s="4" t="s">
        <v>105</v>
      </c>
    </row>
  </sheetData>
  <sortState xmlns:xlrd2="http://schemas.microsoft.com/office/spreadsheetml/2017/richdata2" ref="A3:N16">
    <sortCondition descending="1" ref="N3:N16"/>
  </sortState>
  <conditionalFormatting sqref="Q7:XFD7 N7:O7 Q13:XFD13 N2:XFD6 AB35:XFD35 N13:O13 A31:I31 K31:M31 A34:M44 B1:XFD1 N8:XFD12 A35:O35 A3:M9 A2 J2:M2 A22:M23 A32:XFD34 A36:XFD1048576 N18:XFD31 N17:R17 T17:V17 N14:XFD16 X17:XFD17 A12:M20">
    <cfRule type="expression" dxfId="285" priority="45">
      <formula>MOD(ROW(),2)=0</formula>
    </cfRule>
    <cfRule type="expression" dxfId="284" priority="46">
      <formula>"MOD(ROW(),2)=0"</formula>
    </cfRule>
  </conditionalFormatting>
  <conditionalFormatting sqref="B45:D45">
    <cfRule type="expression" dxfId="283" priority="21">
      <formula>MOD(ROW(),2)=0</formula>
    </cfRule>
    <cfRule type="expression" dxfId="282" priority="22">
      <formula>"MOD(ROW(),2)=0"</formula>
    </cfRule>
  </conditionalFormatting>
  <conditionalFormatting sqref="M45">
    <cfRule type="expression" dxfId="281" priority="19">
      <formula>MOD(ROW(),2)=0</formula>
    </cfRule>
    <cfRule type="expression" dxfId="280" priority="20">
      <formula>"MOD(ROW(),2)=0"</formula>
    </cfRule>
  </conditionalFormatting>
  <conditionalFormatting sqref="J31">
    <cfRule type="expression" dxfId="279" priority="17">
      <formula>MOD(ROW(),2)=0</formula>
    </cfRule>
    <cfRule type="expression" dxfId="278" priority="18">
      <formula>"MOD(ROW(),2)=0"</formula>
    </cfRule>
  </conditionalFormatting>
  <conditionalFormatting sqref="A10 E10:L10 A11:M11">
    <cfRule type="expression" dxfId="277" priority="13">
      <formula>MOD(ROW(),2)=0</formula>
    </cfRule>
    <cfRule type="expression" dxfId="276" priority="14">
      <formula>"MOD(ROW(),2)=0"</formula>
    </cfRule>
  </conditionalFormatting>
  <conditionalFormatting sqref="B10:D10">
    <cfRule type="expression" dxfId="275" priority="11">
      <formula>MOD(ROW(),2)=0</formula>
    </cfRule>
    <cfRule type="expression" dxfId="274" priority="12">
      <formula>"MOD(ROW(),2)=0"</formula>
    </cfRule>
  </conditionalFormatting>
  <conditionalFormatting sqref="M10">
    <cfRule type="expression" dxfId="273" priority="9">
      <formula>MOD(ROW(),2)=0</formula>
    </cfRule>
    <cfRule type="expression" dxfId="272" priority="10">
      <formula>"MOD(ROW(),2)=0"</formula>
    </cfRule>
  </conditionalFormatting>
  <conditionalFormatting sqref="B2:I2">
    <cfRule type="expression" dxfId="271" priority="7">
      <formula>MOD(ROW(),2)=0</formula>
    </cfRule>
    <cfRule type="expression" dxfId="270" priority="8">
      <formula>"MOD(ROW(),2)=0"</formula>
    </cfRule>
  </conditionalFormatting>
  <conditionalFormatting sqref="B22:D22">
    <cfRule type="expression" dxfId="269" priority="3">
      <formula>MOD(ROW(),2)=0</formula>
    </cfRule>
    <cfRule type="expression" dxfId="268" priority="4">
      <formula>"MOD(ROW(),2)=0"</formula>
    </cfRule>
  </conditionalFormatting>
  <conditionalFormatting sqref="M22">
    <cfRule type="expression" dxfId="267" priority="1">
      <formula>MOD(ROW(),2)=0</formula>
    </cfRule>
    <cfRule type="expression" dxfId="266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B6AE-7AA4-4191-8738-3273BDA7BA8A}">
  <dimension ref="A2:O12"/>
  <sheetViews>
    <sheetView workbookViewId="0">
      <selection activeCell="M16" sqref="M16"/>
    </sheetView>
  </sheetViews>
  <sheetFormatPr defaultRowHeight="15" x14ac:dyDescent="0.25"/>
  <cols>
    <col min="1" max="1" width="5.140625" customWidth="1"/>
    <col min="2" max="15" width="6.5703125" customWidth="1"/>
  </cols>
  <sheetData>
    <row r="2" spans="1:15" x14ac:dyDescent="0.25">
      <c r="B2" s="63">
        <v>1</v>
      </c>
      <c r="C2" s="63">
        <v>2</v>
      </c>
      <c r="D2" s="63">
        <v>3</v>
      </c>
      <c r="E2" s="63">
        <v>4</v>
      </c>
      <c r="F2" s="72">
        <v>5</v>
      </c>
      <c r="G2" s="72">
        <v>6</v>
      </c>
      <c r="H2" s="72">
        <v>7</v>
      </c>
      <c r="I2" s="72">
        <v>8</v>
      </c>
      <c r="J2" s="72">
        <v>9</v>
      </c>
      <c r="K2" s="64">
        <v>10</v>
      </c>
      <c r="L2" s="64">
        <v>11</v>
      </c>
      <c r="M2" s="64">
        <v>12</v>
      </c>
      <c r="N2" s="64">
        <v>13</v>
      </c>
      <c r="O2" s="64">
        <v>14</v>
      </c>
    </row>
    <row r="3" spans="1:15" x14ac:dyDescent="0.25">
      <c r="A3" s="52" t="s">
        <v>134</v>
      </c>
      <c r="B3" s="56">
        <v>-2.2424099999999999E-2</v>
      </c>
      <c r="C3" s="61">
        <v>-7.2117310000000004E-2</v>
      </c>
      <c r="D3" s="51">
        <v>-0.13601857000000001</v>
      </c>
      <c r="E3" s="61">
        <v>-0.12677645000000001</v>
      </c>
      <c r="F3" s="73">
        <v>-0.16351801999999999</v>
      </c>
      <c r="G3" s="74">
        <v>-0.17801268000000001</v>
      </c>
      <c r="H3" s="74">
        <v>-0.17375414</v>
      </c>
      <c r="I3" s="74">
        <v>-0.17375217000000001</v>
      </c>
      <c r="J3" s="74">
        <v>-0.29610052999999997</v>
      </c>
      <c r="K3" s="66">
        <v>-0.44526922000000002</v>
      </c>
      <c r="L3" s="66">
        <v>-0.47197214999999998</v>
      </c>
      <c r="M3" s="82">
        <v>-0.49067498999999998</v>
      </c>
      <c r="N3" s="83">
        <v>-0.53482061000000003</v>
      </c>
      <c r="O3" s="82">
        <v>-0.71100450000000004</v>
      </c>
    </row>
    <row r="4" spans="1:15" x14ac:dyDescent="0.25">
      <c r="A4" s="52" t="s">
        <v>135</v>
      </c>
      <c r="B4" s="57">
        <v>-25.1359973</v>
      </c>
      <c r="C4" s="58">
        <v>-14.05086</v>
      </c>
      <c r="D4" s="54">
        <v>-324.44111290000001</v>
      </c>
      <c r="E4" s="62">
        <v>-52.777092099999997</v>
      </c>
      <c r="F4" s="75">
        <v>-310.6961392</v>
      </c>
      <c r="G4" s="76">
        <v>-40.153052500000001</v>
      </c>
      <c r="H4" s="77">
        <v>-0.73589329999999997</v>
      </c>
      <c r="I4" s="77">
        <v>-0.73674289999999998</v>
      </c>
      <c r="J4" s="78">
        <v>-126.78891369999999</v>
      </c>
      <c r="K4" s="70">
        <v>-37.896928799999998</v>
      </c>
      <c r="L4" s="70">
        <v>-121.092555</v>
      </c>
      <c r="M4" s="68">
        <v>-301.10334590000002</v>
      </c>
      <c r="N4" s="67">
        <v>-108.6828478</v>
      </c>
      <c r="O4" s="69">
        <v>-170.78759590000001</v>
      </c>
    </row>
    <row r="5" spans="1:15" x14ac:dyDescent="0.25">
      <c r="A5" s="52" t="s">
        <v>133</v>
      </c>
      <c r="B5" s="56">
        <v>0.51454909999999998</v>
      </c>
      <c r="C5" s="61">
        <v>0.58971410000000002</v>
      </c>
      <c r="D5" s="51">
        <v>0.27222030000000003</v>
      </c>
      <c r="E5" s="61">
        <v>0.72924770000000005</v>
      </c>
      <c r="F5" s="73">
        <v>0.39168209999999998</v>
      </c>
      <c r="G5" s="74">
        <v>0.53185729999999998</v>
      </c>
      <c r="H5" s="74">
        <v>0.4185606</v>
      </c>
      <c r="I5" s="74">
        <v>0.41860190000000003</v>
      </c>
      <c r="J5" s="74">
        <v>0.5911305</v>
      </c>
      <c r="K5" s="66">
        <v>0.5712083</v>
      </c>
      <c r="L5" s="66">
        <v>0.66348560000000001</v>
      </c>
      <c r="M5" s="66">
        <v>0.62428790000000001</v>
      </c>
      <c r="N5" s="65">
        <v>0.80576579999999998</v>
      </c>
      <c r="O5" s="66">
        <v>0.92869020000000002</v>
      </c>
    </row>
    <row r="6" spans="1:15" x14ac:dyDescent="0.25">
      <c r="A6" s="52" t="s">
        <v>132</v>
      </c>
      <c r="B6" s="62">
        <v>782.81803000000002</v>
      </c>
      <c r="C6" s="62">
        <v>121.46755</v>
      </c>
      <c r="D6" s="54">
        <v>708.99442999999997</v>
      </c>
      <c r="E6" s="55">
        <v>365.46436999999997</v>
      </c>
      <c r="F6" s="78">
        <v>890.14868999999999</v>
      </c>
      <c r="G6" s="76">
        <v>132.85361</v>
      </c>
      <c r="H6" s="77">
        <v>2.22173</v>
      </c>
      <c r="I6" s="76">
        <v>2.2217699999999998</v>
      </c>
      <c r="J6" s="78">
        <v>291.11387000000002</v>
      </c>
      <c r="K6" s="70">
        <v>60.633920000000003</v>
      </c>
      <c r="L6" s="70">
        <v>225.29853</v>
      </c>
      <c r="M6" s="69">
        <v>414.04214000000002</v>
      </c>
      <c r="N6" s="67">
        <v>263.62266</v>
      </c>
      <c r="O6" s="69">
        <v>224.50574</v>
      </c>
    </row>
    <row r="7" spans="1:15" x14ac:dyDescent="0.25">
      <c r="A7" s="52" t="s">
        <v>124</v>
      </c>
      <c r="B7" s="58">
        <v>-1.5976729999999999</v>
      </c>
      <c r="C7" s="58">
        <v>-3.0125769999999998</v>
      </c>
      <c r="D7" s="55">
        <v>-2.0031300000000001</v>
      </c>
      <c r="E7" s="55">
        <v>-1.9804870000000001</v>
      </c>
      <c r="F7" s="76">
        <v>-1.3187120000000001</v>
      </c>
      <c r="G7" s="76">
        <v>-4.4040860000000004</v>
      </c>
      <c r="H7" s="76">
        <v>-1.515261</v>
      </c>
      <c r="I7" s="76">
        <v>-1.515261</v>
      </c>
      <c r="J7" s="76">
        <v>-1.9804870000000001</v>
      </c>
      <c r="K7" s="68">
        <v>-7.2848199999999999</v>
      </c>
      <c r="L7" s="68">
        <v>-2.3366760000000002</v>
      </c>
      <c r="M7" s="68">
        <v>-5.433783</v>
      </c>
      <c r="N7" s="84">
        <v>-4.2454470000000004</v>
      </c>
      <c r="O7" s="68">
        <v>-15.453951</v>
      </c>
    </row>
    <row r="8" spans="1:15" x14ac:dyDescent="0.25">
      <c r="A8" s="52" t="s">
        <v>131</v>
      </c>
      <c r="B8" s="79">
        <v>6.6307429999999997E-3</v>
      </c>
      <c r="C8" s="79">
        <v>3.9619360000000001E-3</v>
      </c>
      <c r="D8" s="80">
        <v>8.0807630000000004E-5</v>
      </c>
      <c r="E8" s="80">
        <v>1.906244E-4</v>
      </c>
      <c r="F8" s="81">
        <v>1.238254E-3</v>
      </c>
      <c r="G8" s="81">
        <v>1.967971E-4</v>
      </c>
      <c r="H8" s="81">
        <v>4.285749E-5</v>
      </c>
      <c r="I8" s="81">
        <v>4.285749E-5</v>
      </c>
      <c r="J8" s="81">
        <v>1.906244E-4</v>
      </c>
      <c r="K8" s="85">
        <v>1.3766060000000001E-3</v>
      </c>
      <c r="L8" s="85">
        <v>1.934521E-5</v>
      </c>
      <c r="M8" s="85">
        <v>1.2183520000000001E-9</v>
      </c>
      <c r="N8" s="86">
        <v>1.126911E-4</v>
      </c>
      <c r="O8" s="85">
        <v>2.5421510000000002E-7</v>
      </c>
    </row>
    <row r="9" spans="1:15" x14ac:dyDescent="0.25">
      <c r="A9" s="52" t="s">
        <v>130</v>
      </c>
      <c r="B9" s="60">
        <v>1</v>
      </c>
      <c r="C9" s="58">
        <v>1</v>
      </c>
      <c r="D9" s="55">
        <v>0.90582720000000005</v>
      </c>
      <c r="E9" s="53">
        <v>1</v>
      </c>
      <c r="F9" s="77">
        <v>0.95619699999999996</v>
      </c>
      <c r="G9" s="77">
        <v>1</v>
      </c>
      <c r="H9" s="77">
        <v>1</v>
      </c>
      <c r="I9" s="77">
        <v>1</v>
      </c>
      <c r="J9" s="77">
        <v>0.99726179999999998</v>
      </c>
      <c r="K9" s="69">
        <v>0.99991920000000001</v>
      </c>
      <c r="L9" s="69">
        <v>0.99994660000000002</v>
      </c>
      <c r="M9" s="68">
        <v>1</v>
      </c>
      <c r="N9" s="84">
        <v>1</v>
      </c>
      <c r="O9" s="68">
        <v>1</v>
      </c>
    </row>
    <row r="10" spans="1:15" x14ac:dyDescent="0.25">
      <c r="A10" s="52" t="s">
        <v>129</v>
      </c>
      <c r="B10" s="59">
        <v>0.24025601999999999</v>
      </c>
      <c r="C10" s="59">
        <v>0.17670304000000001</v>
      </c>
      <c r="D10" s="53">
        <v>0.17565860999999999</v>
      </c>
      <c r="E10" s="53">
        <v>6.8964979999999995E-2</v>
      </c>
      <c r="F10" s="77">
        <v>7.6774469999999997E-2</v>
      </c>
      <c r="G10" s="77">
        <v>0</v>
      </c>
      <c r="H10" s="77">
        <v>3.5485330000000002E-2</v>
      </c>
      <c r="I10" s="77">
        <v>3.5485330000000002E-2</v>
      </c>
      <c r="J10" s="77">
        <v>0</v>
      </c>
      <c r="K10" s="71">
        <v>0</v>
      </c>
      <c r="L10" s="71">
        <v>0</v>
      </c>
      <c r="M10" s="68">
        <v>0</v>
      </c>
      <c r="N10" s="84">
        <v>0</v>
      </c>
      <c r="O10" s="68">
        <v>0</v>
      </c>
    </row>
    <row r="11" spans="1:15" x14ac:dyDescent="0.25">
      <c r="A11" s="52" t="s">
        <v>125</v>
      </c>
      <c r="B11" s="58">
        <v>7.0102854600000004</v>
      </c>
      <c r="C11" s="58">
        <v>11.21964135</v>
      </c>
      <c r="D11" s="55">
        <v>326.11052028</v>
      </c>
      <c r="E11" s="54">
        <v>67.837690640000005</v>
      </c>
      <c r="F11" s="76">
        <v>41.542026290000003</v>
      </c>
      <c r="G11" s="76">
        <v>4.10793447</v>
      </c>
      <c r="H11" s="78">
        <v>868.86427735999996</v>
      </c>
      <c r="I11" s="78">
        <v>868.86427735999996</v>
      </c>
      <c r="J11" s="76">
        <v>67.837690640000005</v>
      </c>
      <c r="K11" s="70">
        <v>0.13995236</v>
      </c>
      <c r="L11" s="70">
        <v>187.79701904999999</v>
      </c>
      <c r="M11" s="68">
        <v>363.21263273</v>
      </c>
      <c r="N11" s="84">
        <v>0.90225056000000003</v>
      </c>
      <c r="O11" s="68">
        <v>9.926807E-2</v>
      </c>
    </row>
    <row r="12" spans="1:15" x14ac:dyDescent="0.25">
      <c r="A12" s="52" t="s">
        <v>128</v>
      </c>
      <c r="B12" s="61">
        <v>-0.30037449999999999</v>
      </c>
      <c r="C12" s="61">
        <v>-0.33069310000000002</v>
      </c>
      <c r="D12" s="51">
        <v>-0.20735120000000001</v>
      </c>
      <c r="E12" s="51">
        <v>-0.45140390000000002</v>
      </c>
      <c r="F12" s="74">
        <v>-0.28749400000000003</v>
      </c>
      <c r="G12" s="74">
        <v>-0.35714289999999999</v>
      </c>
      <c r="H12" s="74">
        <v>-0.30962339999999999</v>
      </c>
      <c r="I12" s="74">
        <v>-0.30962339999999999</v>
      </c>
      <c r="J12" s="74">
        <v>-0.45140390000000002</v>
      </c>
      <c r="K12" s="66">
        <v>-0.5161964</v>
      </c>
      <c r="L12" s="66">
        <v>-0.57999999999999996</v>
      </c>
      <c r="M12" s="66">
        <v>-0.55918999999999996</v>
      </c>
      <c r="N12" s="65">
        <v>-0.69333979999999995</v>
      </c>
      <c r="O12" s="66">
        <v>-0.81742740000000003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P53"/>
  <sheetViews>
    <sheetView showGridLines="0" tabSelected="1" zoomScale="145" zoomScaleNormal="145" workbookViewId="0">
      <selection activeCell="B2" sqref="B2:N16"/>
    </sheetView>
  </sheetViews>
  <sheetFormatPr defaultColWidth="9.140625" defaultRowHeight="11.25" x14ac:dyDescent="0.2"/>
  <cols>
    <col min="1" max="1" width="2.140625" style="1" customWidth="1"/>
    <col min="2" max="2" width="5.28515625" style="2" customWidth="1"/>
    <col min="3" max="3" width="16" style="2" customWidth="1"/>
    <col min="4" max="4" width="6.140625" style="2" customWidth="1"/>
    <col min="5" max="5" width="5.5703125" style="2" customWidth="1"/>
    <col min="6" max="6" width="3.28515625" style="2" customWidth="1"/>
    <col min="7" max="7" width="15.5703125" style="2" customWidth="1"/>
    <col min="8" max="8" width="5.85546875" style="2" customWidth="1"/>
    <col min="9" max="9" width="5" style="2" customWidth="1"/>
    <col min="10" max="10" width="3.140625" style="2" customWidth="1"/>
    <col min="11" max="11" width="5.7109375" style="2" customWidth="1"/>
    <col min="12" max="12" width="6.28515625" style="2" customWidth="1"/>
    <col min="13" max="13" width="2.5703125" style="2" customWidth="1"/>
    <col min="14" max="14" width="10.28515625" style="4" customWidth="1"/>
    <col min="15" max="15" width="5" style="1" customWidth="1"/>
    <col min="16" max="16" width="4.42578125" style="1" customWidth="1"/>
    <col min="17" max="17" width="5" style="1" customWidth="1"/>
    <col min="18" max="18" width="5.7109375" style="1" customWidth="1"/>
    <col min="19" max="19" width="18.28515625" style="1" customWidth="1"/>
    <col min="20" max="20" width="5.140625" style="1" customWidth="1"/>
    <col min="21" max="22" width="4.7109375" style="1" customWidth="1"/>
    <col min="23" max="23" width="17.42578125" style="1" customWidth="1"/>
    <col min="24" max="24" width="5.28515625" style="1" customWidth="1"/>
    <col min="25" max="25" width="4.42578125" style="1" customWidth="1"/>
    <col min="26" max="26" width="4.28515625" style="1" customWidth="1"/>
    <col min="27" max="27" width="6.140625" style="1" customWidth="1"/>
    <col min="28" max="28" width="7.5703125" style="1" customWidth="1"/>
    <col min="29" max="29" width="11.85546875" style="1" customWidth="1"/>
    <col min="30" max="30" width="3.85546875" style="1" customWidth="1"/>
    <col min="31" max="16384" width="9.140625" style="1"/>
  </cols>
  <sheetData>
    <row r="1" spans="1:16" ht="12" customHeight="1" x14ac:dyDescent="0.2">
      <c r="B1" s="24" t="s">
        <v>110</v>
      </c>
    </row>
    <row r="2" spans="1:16" s="47" customFormat="1" ht="12" customHeight="1" x14ac:dyDescent="0.25">
      <c r="A2" s="28"/>
      <c r="B2" s="36" t="s">
        <v>113</v>
      </c>
      <c r="C2" s="46" t="s">
        <v>116</v>
      </c>
      <c r="D2" s="35" t="s">
        <v>118</v>
      </c>
      <c r="E2" s="35" t="s">
        <v>122</v>
      </c>
      <c r="F2" s="35" t="s">
        <v>119</v>
      </c>
      <c r="G2" s="46" t="s">
        <v>117</v>
      </c>
      <c r="H2" s="35" t="s">
        <v>120</v>
      </c>
      <c r="I2" s="35" t="s">
        <v>121</v>
      </c>
      <c r="J2" s="35" t="s">
        <v>123</v>
      </c>
      <c r="K2" s="36" t="s">
        <v>2</v>
      </c>
      <c r="L2" s="36" t="s">
        <v>114</v>
      </c>
      <c r="M2" s="36" t="s">
        <v>84</v>
      </c>
      <c r="N2" s="46" t="s">
        <v>10</v>
      </c>
      <c r="O2" s="47" t="s">
        <v>127</v>
      </c>
    </row>
    <row r="3" spans="1:16" ht="12" customHeight="1" x14ac:dyDescent="0.2">
      <c r="A3" s="29">
        <v>1</v>
      </c>
      <c r="B3" s="3">
        <f t="shared" ref="B3" si="0">(H3-D3)/D3</f>
        <v>-0.5085797341102668</v>
      </c>
      <c r="C3" s="4" t="s">
        <v>77</v>
      </c>
      <c r="D3" s="2">
        <v>304788</v>
      </c>
      <c r="E3" s="2">
        <v>113425</v>
      </c>
      <c r="F3" s="2">
        <v>4</v>
      </c>
      <c r="G3" s="4" t="s">
        <v>102</v>
      </c>
      <c r="H3" s="2">
        <v>149779</v>
      </c>
      <c r="I3" s="2">
        <v>34576</v>
      </c>
      <c r="J3" s="2">
        <v>7</v>
      </c>
      <c r="K3" s="2" t="s">
        <v>63</v>
      </c>
      <c r="L3" s="2" t="s">
        <v>126</v>
      </c>
      <c r="M3" s="2" t="s">
        <v>94</v>
      </c>
      <c r="N3" s="4" t="s">
        <v>101</v>
      </c>
      <c r="O3" s="1">
        <v>6.5286094972273806E-2</v>
      </c>
    </row>
    <row r="4" spans="1:16" s="23" customFormat="1" ht="12" customHeight="1" x14ac:dyDescent="0.2">
      <c r="A4" s="29">
        <v>2</v>
      </c>
      <c r="B4" s="25">
        <f t="shared" ref="B4:B16" si="1">(H4-D4)/D4</f>
        <v>-0.52164502164502169</v>
      </c>
      <c r="C4" s="21" t="s">
        <v>42</v>
      </c>
      <c r="D4" s="20">
        <v>46.2</v>
      </c>
      <c r="E4" s="20">
        <v>10.6</v>
      </c>
      <c r="F4" s="20">
        <v>3</v>
      </c>
      <c r="G4" s="21" t="s">
        <v>107</v>
      </c>
      <c r="H4" s="20">
        <v>22.1</v>
      </c>
      <c r="I4" s="20">
        <v>8</v>
      </c>
      <c r="J4" s="20">
        <v>3</v>
      </c>
      <c r="K4" s="49" t="s">
        <v>3</v>
      </c>
      <c r="L4" s="20">
        <v>0.05</v>
      </c>
      <c r="M4" s="20" t="s">
        <v>94</v>
      </c>
      <c r="N4" s="23" t="s">
        <v>95</v>
      </c>
      <c r="O4" s="23">
        <v>0</v>
      </c>
    </row>
    <row r="5" spans="1:16" s="29" customFormat="1" ht="12" customHeight="1" x14ac:dyDescent="0.2">
      <c r="A5" s="29">
        <v>3</v>
      </c>
      <c r="B5" s="26">
        <f t="shared" si="1"/>
        <v>-0.28444444444444444</v>
      </c>
      <c r="C5" s="27" t="s">
        <v>54</v>
      </c>
      <c r="D5" s="28">
        <v>225000</v>
      </c>
      <c r="E5" s="44">
        <f>(248000-D5)*SQRT(F5)</f>
        <v>72732.386183872732</v>
      </c>
      <c r="F5" s="28">
        <v>10</v>
      </c>
      <c r="G5" s="27" t="s">
        <v>55</v>
      </c>
      <c r="H5" s="28">
        <v>161000</v>
      </c>
      <c r="I5" s="28">
        <f>(176000-H5)*SQRT(J5)</f>
        <v>47434.164902525692</v>
      </c>
      <c r="J5" s="28">
        <v>10</v>
      </c>
      <c r="K5" s="28" t="s">
        <v>63</v>
      </c>
      <c r="L5" s="28">
        <v>0.05</v>
      </c>
      <c r="M5" s="28" t="s">
        <v>89</v>
      </c>
      <c r="N5" s="27" t="s">
        <v>60</v>
      </c>
      <c r="O5" s="29">
        <v>-8.0860946054396296E-2</v>
      </c>
    </row>
    <row r="6" spans="1:16" s="23" customFormat="1" ht="12" customHeight="1" x14ac:dyDescent="0.2">
      <c r="A6" s="29">
        <v>4</v>
      </c>
      <c r="B6" s="3">
        <f t="shared" si="1"/>
        <v>-0.55223880597014929</v>
      </c>
      <c r="C6" s="4" t="s">
        <v>67</v>
      </c>
      <c r="D6" s="2">
        <v>2.68</v>
      </c>
      <c r="E6" s="2">
        <f>(3.15-D6)*SQRT(F6)</f>
        <v>1.151260179108093</v>
      </c>
      <c r="F6" s="2">
        <v>6</v>
      </c>
      <c r="G6" s="4" t="s">
        <v>68</v>
      </c>
      <c r="H6" s="2">
        <v>1.2</v>
      </c>
      <c r="I6" s="2">
        <f>(1.56-H6)*SQRT(J6)</f>
        <v>0.8049844718999245</v>
      </c>
      <c r="J6" s="2">
        <v>5</v>
      </c>
      <c r="K6" s="2" t="s">
        <v>3</v>
      </c>
      <c r="L6" s="2">
        <v>0.05</v>
      </c>
      <c r="M6" s="2" t="s">
        <v>89</v>
      </c>
      <c r="N6" s="4" t="s">
        <v>62</v>
      </c>
      <c r="O6" s="1">
        <v>-9.7694915091140602E-2</v>
      </c>
    </row>
    <row r="7" spans="1:16" ht="12" customHeight="1" x14ac:dyDescent="0.25">
      <c r="A7" s="29">
        <v>5</v>
      </c>
      <c r="B7" s="3">
        <f t="shared" si="1"/>
        <v>-0.24074074074074084</v>
      </c>
      <c r="C7" s="4" t="s">
        <v>54</v>
      </c>
      <c r="D7" s="2">
        <v>0.54</v>
      </c>
      <c r="E7" s="2">
        <f>0.03*SQRT(F7)</f>
        <v>0.12</v>
      </c>
      <c r="F7" s="2">
        <v>16</v>
      </c>
      <c r="G7" s="4" t="s">
        <v>74</v>
      </c>
      <c r="H7" s="2">
        <v>0.41</v>
      </c>
      <c r="I7" s="2">
        <f>0.03*SQRT(J7)</f>
        <v>0.1161895003862225</v>
      </c>
      <c r="J7" s="2">
        <f>15</f>
        <v>15</v>
      </c>
      <c r="K7" s="2" t="s">
        <v>64</v>
      </c>
      <c r="L7" s="2">
        <v>0.05</v>
      </c>
      <c r="M7" s="2" t="s">
        <v>89</v>
      </c>
      <c r="N7" s="1" t="s">
        <v>76</v>
      </c>
      <c r="O7" s="1">
        <v>-0.10628174824796199</v>
      </c>
    </row>
    <row r="8" spans="1:16" s="23" customFormat="1" ht="12" customHeight="1" x14ac:dyDescent="0.2">
      <c r="A8" s="29">
        <v>6</v>
      </c>
      <c r="B8" s="25">
        <f t="shared" si="1"/>
        <v>-0.46708074534161492</v>
      </c>
      <c r="C8" s="21" t="s">
        <v>54</v>
      </c>
      <c r="D8" s="20">
        <v>16.100000000000001</v>
      </c>
      <c r="E8" s="20">
        <v>7.7</v>
      </c>
      <c r="F8" s="20">
        <v>10</v>
      </c>
      <c r="G8" s="21" t="s">
        <v>109</v>
      </c>
      <c r="H8" s="20">
        <v>8.58</v>
      </c>
      <c r="I8" s="20">
        <v>3.3</v>
      </c>
      <c r="J8" s="20">
        <v>12</v>
      </c>
      <c r="K8" s="20" t="s">
        <v>3</v>
      </c>
      <c r="L8" s="20">
        <v>0.05</v>
      </c>
      <c r="M8" s="20" t="s">
        <v>89</v>
      </c>
      <c r="N8" s="21" t="s">
        <v>61</v>
      </c>
      <c r="O8" s="23">
        <v>-0.22300361090354601</v>
      </c>
    </row>
    <row r="9" spans="1:16" ht="12" customHeight="1" x14ac:dyDescent="0.2">
      <c r="A9" s="29">
        <v>7</v>
      </c>
      <c r="B9" s="26">
        <f t="shared" si="1"/>
        <v>-0.69004207573632537</v>
      </c>
      <c r="C9" s="27" t="s">
        <v>81</v>
      </c>
      <c r="D9" s="28">
        <v>0.71299999999999997</v>
      </c>
      <c r="E9" s="30">
        <f>0.105*SQRT(F9)</f>
        <v>0.29698484809834996</v>
      </c>
      <c r="F9" s="28">
        <v>8</v>
      </c>
      <c r="G9" s="27" t="s">
        <v>83</v>
      </c>
      <c r="H9" s="28">
        <v>0.221</v>
      </c>
      <c r="I9" s="30">
        <f>0.052*SQRT(J9)</f>
        <v>0.14707821048680189</v>
      </c>
      <c r="J9" s="28">
        <v>8</v>
      </c>
      <c r="K9" s="28" t="s">
        <v>64</v>
      </c>
      <c r="L9" s="28" t="s">
        <v>111</v>
      </c>
      <c r="M9" s="28" t="s">
        <v>90</v>
      </c>
      <c r="N9" s="27" t="s">
        <v>82</v>
      </c>
      <c r="O9" s="29">
        <v>-0.30553842482205601</v>
      </c>
      <c r="P9" s="29"/>
    </row>
    <row r="10" spans="1:16" s="50" customFormat="1" ht="12" customHeight="1" x14ac:dyDescent="0.2">
      <c r="A10" s="29">
        <v>8</v>
      </c>
      <c r="B10" s="3">
        <f t="shared" si="1"/>
        <v>-0.48387096774193544</v>
      </c>
      <c r="C10" s="4" t="s">
        <v>56</v>
      </c>
      <c r="D10" s="18">
        <v>3.1</v>
      </c>
      <c r="E10" s="12">
        <v>1</v>
      </c>
      <c r="F10" s="2">
        <v>16</v>
      </c>
      <c r="G10" s="4" t="s">
        <v>57</v>
      </c>
      <c r="H10" s="2">
        <v>1.6</v>
      </c>
      <c r="I10" s="14">
        <v>1</v>
      </c>
      <c r="J10" s="2">
        <v>20</v>
      </c>
      <c r="K10" s="2" t="s">
        <v>64</v>
      </c>
      <c r="L10" s="2">
        <v>0.05</v>
      </c>
      <c r="M10" s="2" t="s">
        <v>89</v>
      </c>
      <c r="N10" s="4" t="s">
        <v>58</v>
      </c>
      <c r="O10" s="1">
        <v>-0.33396091858598198</v>
      </c>
    </row>
    <row r="11" spans="1:16" s="29" customFormat="1" ht="12" customHeight="1" x14ac:dyDescent="0.2">
      <c r="A11" s="29">
        <v>9</v>
      </c>
      <c r="B11" s="87">
        <f t="shared" si="1"/>
        <v>-0.72793719545208446</v>
      </c>
      <c r="C11" s="88" t="s">
        <v>65</v>
      </c>
      <c r="D11" s="89">
        <v>7.3879999999999999</v>
      </c>
      <c r="E11" s="90">
        <v>6.74</v>
      </c>
      <c r="F11" s="91">
        <v>13</v>
      </c>
      <c r="G11" s="88" t="s">
        <v>66</v>
      </c>
      <c r="H11" s="91">
        <v>2.0099999999999998</v>
      </c>
      <c r="I11" s="90">
        <v>3.41</v>
      </c>
      <c r="J11" s="91">
        <v>15</v>
      </c>
      <c r="K11" s="91" t="s">
        <v>3</v>
      </c>
      <c r="L11" s="91">
        <v>0.05</v>
      </c>
      <c r="M11" s="91" t="s">
        <v>89</v>
      </c>
      <c r="N11" s="88" t="s">
        <v>58</v>
      </c>
      <c r="O11" s="92">
        <v>-0.37619832760231903</v>
      </c>
    </row>
    <row r="12" spans="1:16" s="23" customFormat="1" ht="12" customHeight="1" x14ac:dyDescent="0.2">
      <c r="A12" s="29">
        <v>10</v>
      </c>
      <c r="B12" s="25">
        <f t="shared" si="1"/>
        <v>-0.91329479768786115</v>
      </c>
      <c r="C12" s="23" t="s">
        <v>77</v>
      </c>
      <c r="D12" s="20">
        <v>0.17299999999999999</v>
      </c>
      <c r="E12" s="22">
        <f>(0.226-D12)*SQRT(F12)</f>
        <v>0.14990663761154813</v>
      </c>
      <c r="F12" s="20">
        <v>8</v>
      </c>
      <c r="G12" s="23" t="s">
        <v>86</v>
      </c>
      <c r="H12" s="20">
        <v>1.4999999999999999E-2</v>
      </c>
      <c r="I12" s="20">
        <f>(0.024-H12)*SQRT(J12)</f>
        <v>2.5455844122715714E-2</v>
      </c>
      <c r="J12" s="20">
        <v>8</v>
      </c>
      <c r="K12" s="20" t="s">
        <v>64</v>
      </c>
      <c r="L12" s="20" t="s">
        <v>28</v>
      </c>
      <c r="M12" s="20" t="s">
        <v>90</v>
      </c>
      <c r="N12" s="21" t="s">
        <v>85</v>
      </c>
      <c r="O12" s="23">
        <v>-0.38420449509048898</v>
      </c>
    </row>
    <row r="13" spans="1:16" ht="12.75" x14ac:dyDescent="0.2">
      <c r="A13" s="29">
        <v>11</v>
      </c>
      <c r="B13" s="3">
        <f t="shared" si="1"/>
        <v>-0.6587264150943396</v>
      </c>
      <c r="C13" s="1" t="s">
        <v>98</v>
      </c>
      <c r="D13" s="2">
        <v>42.4</v>
      </c>
      <c r="E13" s="2">
        <v>19.8</v>
      </c>
      <c r="F13" s="2">
        <v>13</v>
      </c>
      <c r="G13" s="1" t="s">
        <v>97</v>
      </c>
      <c r="H13" s="2">
        <v>14.47</v>
      </c>
      <c r="I13" s="2">
        <v>10.199999999999999</v>
      </c>
      <c r="J13" s="2">
        <v>13</v>
      </c>
      <c r="K13" s="2" t="s">
        <v>3</v>
      </c>
      <c r="L13" s="2" t="s">
        <v>126</v>
      </c>
      <c r="M13" s="2" t="s">
        <v>89</v>
      </c>
      <c r="N13" s="4" t="s">
        <v>96</v>
      </c>
      <c r="O13" s="1">
        <v>-0.45537402342294298</v>
      </c>
    </row>
    <row r="14" spans="1:16" x14ac:dyDescent="0.2">
      <c r="A14" s="29">
        <v>12</v>
      </c>
      <c r="B14" s="3">
        <f t="shared" si="1"/>
        <v>-0.82051282051282048</v>
      </c>
      <c r="C14" s="4" t="s">
        <v>93</v>
      </c>
      <c r="D14" s="2">
        <v>39</v>
      </c>
      <c r="E14" s="12">
        <f>12*SQRT(F14)</f>
        <v>46.475800154489008</v>
      </c>
      <c r="F14" s="2">
        <v>15</v>
      </c>
      <c r="G14" s="4" t="s">
        <v>93</v>
      </c>
      <c r="H14" s="2">
        <v>7</v>
      </c>
      <c r="I14" s="12">
        <f>3*SQRT(J14)</f>
        <v>10.816653826391967</v>
      </c>
      <c r="J14" s="2">
        <v>13</v>
      </c>
      <c r="K14" s="2" t="s">
        <v>3</v>
      </c>
      <c r="L14" s="2">
        <v>0.05</v>
      </c>
      <c r="M14" s="2" t="s">
        <v>91</v>
      </c>
      <c r="N14" s="1" t="s">
        <v>92</v>
      </c>
      <c r="O14" s="1">
        <v>-0.57901645446001404</v>
      </c>
    </row>
    <row r="15" spans="1:16" ht="12.75" x14ac:dyDescent="0.2">
      <c r="A15" s="29">
        <v>13</v>
      </c>
      <c r="B15" s="3">
        <f t="shared" si="1"/>
        <v>-0.73305084745762716</v>
      </c>
      <c r="C15" s="4" t="s">
        <v>99</v>
      </c>
      <c r="D15" s="2">
        <v>472</v>
      </c>
      <c r="E15" s="2">
        <v>118</v>
      </c>
      <c r="F15" s="2">
        <v>6</v>
      </c>
      <c r="G15" s="4" t="s">
        <v>100</v>
      </c>
      <c r="H15" s="2">
        <v>126</v>
      </c>
      <c r="I15" s="2">
        <v>43</v>
      </c>
      <c r="J15" s="2">
        <v>6</v>
      </c>
      <c r="K15" s="1"/>
      <c r="L15" s="2">
        <v>0.05</v>
      </c>
      <c r="M15" s="2" t="s">
        <v>89</v>
      </c>
      <c r="N15" s="4" t="s">
        <v>108</v>
      </c>
      <c r="O15" s="1">
        <v>-0.62305804661590303</v>
      </c>
    </row>
    <row r="16" spans="1:16" x14ac:dyDescent="0.2">
      <c r="A16" s="29">
        <v>14</v>
      </c>
      <c r="B16" s="3">
        <f t="shared" si="1"/>
        <v>-0.91176470588235303</v>
      </c>
      <c r="C16" s="4" t="s">
        <v>78</v>
      </c>
      <c r="D16" s="2">
        <v>0.68</v>
      </c>
      <c r="E16" s="2">
        <v>0.17</v>
      </c>
      <c r="F16" s="2">
        <v>9</v>
      </c>
      <c r="G16" s="4" t="s">
        <v>79</v>
      </c>
      <c r="H16" s="2">
        <v>0.06</v>
      </c>
      <c r="I16" s="2">
        <v>0.06</v>
      </c>
      <c r="J16" s="2">
        <v>9</v>
      </c>
      <c r="K16" s="2" t="s">
        <v>3</v>
      </c>
      <c r="L16" s="2">
        <v>0.05</v>
      </c>
      <c r="M16" s="2" t="s">
        <v>89</v>
      </c>
      <c r="N16" s="4" t="s">
        <v>80</v>
      </c>
      <c r="O16" s="1">
        <v>-0.85465667564238301</v>
      </c>
    </row>
    <row r="19" spans="2:15" x14ac:dyDescent="0.2">
      <c r="B19" s="25"/>
      <c r="C19" s="21"/>
      <c r="D19" s="20"/>
      <c r="E19" s="22"/>
      <c r="F19" s="20"/>
      <c r="G19" s="21"/>
      <c r="H19" s="20"/>
      <c r="I19" s="22"/>
      <c r="J19" s="20"/>
      <c r="K19" s="20"/>
      <c r="L19" s="20"/>
      <c r="M19" s="20"/>
      <c r="N19" s="21"/>
    </row>
    <row r="20" spans="2:15" x14ac:dyDescent="0.2">
      <c r="B20" s="3"/>
      <c r="C20" s="4"/>
      <c r="D20" s="17"/>
      <c r="E20" s="14"/>
      <c r="G20" s="4"/>
      <c r="I20" s="14"/>
    </row>
    <row r="25" spans="2:15" ht="13.5" x14ac:dyDescent="0.25">
      <c r="B25" s="3">
        <f>(H25-D25)/D25</f>
        <v>-0.41509433962264147</v>
      </c>
      <c r="C25" s="4" t="s">
        <v>54</v>
      </c>
      <c r="D25" s="2">
        <v>21.2</v>
      </c>
      <c r="E25" s="2">
        <f>3.3*SQRT(F25)</f>
        <v>8.0833161511844871</v>
      </c>
      <c r="F25" s="2">
        <v>6</v>
      </c>
      <c r="G25" s="4" t="s">
        <v>74</v>
      </c>
      <c r="H25" s="2">
        <v>12.4</v>
      </c>
      <c r="I25" s="2">
        <f>1.2*SQRT(J25)</f>
        <v>2.9393876913398134</v>
      </c>
      <c r="J25" s="2">
        <v>6</v>
      </c>
      <c r="K25" s="2" t="s">
        <v>3</v>
      </c>
      <c r="L25" s="2">
        <v>0.05</v>
      </c>
      <c r="M25" s="2" t="s">
        <v>89</v>
      </c>
      <c r="N25" s="4" t="s">
        <v>75</v>
      </c>
      <c r="O25" s="1">
        <v>-0.111409856967253</v>
      </c>
    </row>
    <row r="26" spans="2:15" ht="12.75" x14ac:dyDescent="0.2">
      <c r="B26" s="3">
        <f>(H26-D26)/D26</f>
        <v>-0.48577190230786466</v>
      </c>
      <c r="C26" s="4" t="s">
        <v>69</v>
      </c>
      <c r="D26" s="2">
        <v>44630</v>
      </c>
      <c r="E26" s="2">
        <f>(52020-D26)*SQRT(F26)</f>
        <v>26645.023925678881</v>
      </c>
      <c r="F26" s="2">
        <v>13</v>
      </c>
      <c r="G26" s="4" t="s">
        <v>70</v>
      </c>
      <c r="H26" s="2">
        <v>22950</v>
      </c>
      <c r="I26" s="2">
        <f>(25560-H26)*SQRT(J26)</f>
        <v>8656.3907028275935</v>
      </c>
      <c r="J26" s="2">
        <v>11</v>
      </c>
      <c r="K26" s="2" t="s">
        <v>63</v>
      </c>
      <c r="L26" s="2" t="s">
        <v>28</v>
      </c>
      <c r="M26" s="2" t="s">
        <v>89</v>
      </c>
      <c r="N26" s="4" t="s">
        <v>71</v>
      </c>
      <c r="O26" s="1">
        <v>1.5432662839536301E-3</v>
      </c>
    </row>
    <row r="27" spans="2:15" ht="12.75" x14ac:dyDescent="0.2">
      <c r="B27" s="25">
        <f>(H27-D27)/D27</f>
        <v>-0.47830138445154419</v>
      </c>
      <c r="C27" s="21" t="s">
        <v>72</v>
      </c>
      <c r="D27" s="20">
        <v>75120</v>
      </c>
      <c r="E27" s="48">
        <f>(89820-D27)*SQRT(F27)</f>
        <v>53001.603749320639</v>
      </c>
      <c r="F27" s="20">
        <v>13</v>
      </c>
      <c r="G27" s="21" t="s">
        <v>73</v>
      </c>
      <c r="H27" s="20">
        <v>39190</v>
      </c>
      <c r="I27" s="20">
        <f>(45180-H27)*SQRT(J27)</f>
        <v>21597.252140029294</v>
      </c>
      <c r="J27" s="20">
        <v>13</v>
      </c>
      <c r="K27" s="20" t="s">
        <v>63</v>
      </c>
      <c r="L27" s="20" t="s">
        <v>112</v>
      </c>
      <c r="M27" s="20" t="s">
        <v>89</v>
      </c>
      <c r="N27" s="21" t="s">
        <v>59</v>
      </c>
      <c r="O27" s="23">
        <v>2.7637208757462998E-2</v>
      </c>
    </row>
    <row r="28" spans="2:15" s="23" customFormat="1" ht="12.75" x14ac:dyDescent="0.2">
      <c r="B28" s="3">
        <f>(H28-D28)/D28</f>
        <v>-0.91329479768786115</v>
      </c>
      <c r="C28" s="1" t="s">
        <v>77</v>
      </c>
      <c r="D28" s="2">
        <v>0.17299999999999999</v>
      </c>
      <c r="E28" s="19">
        <f>(0.226-D28)*SQRT(F28)</f>
        <v>0.14990663761154813</v>
      </c>
      <c r="F28" s="2">
        <v>8</v>
      </c>
      <c r="G28" s="1" t="s">
        <v>86</v>
      </c>
      <c r="H28" s="2">
        <v>1.4999999999999999E-2</v>
      </c>
      <c r="I28" s="2">
        <f>(0.024-H28)*SQRT(J28)</f>
        <v>2.5455844122715714E-2</v>
      </c>
      <c r="J28" s="2">
        <v>8</v>
      </c>
      <c r="K28" s="2" t="s">
        <v>64</v>
      </c>
      <c r="L28" s="2" t="s">
        <v>28</v>
      </c>
      <c r="M28" s="2" t="s">
        <v>90</v>
      </c>
      <c r="N28" s="4" t="s">
        <v>85</v>
      </c>
      <c r="O28" s="1">
        <v>-0.39699464895717002</v>
      </c>
    </row>
    <row r="32" spans="2:15" ht="12.75" customHeight="1" x14ac:dyDescent="0.2"/>
    <row r="33" spans="2:14" ht="12.75" customHeight="1" x14ac:dyDescent="0.2"/>
    <row r="34" spans="2:14" ht="12.75" customHeight="1" x14ac:dyDescent="0.2"/>
    <row r="35" spans="2:14" ht="12.75" customHeight="1" x14ac:dyDescent="0.2"/>
    <row r="36" spans="2:14" ht="12.75" customHeight="1" x14ac:dyDescent="0.2">
      <c r="B36" s="8" t="s">
        <v>21</v>
      </c>
      <c r="C36" s="9" t="s">
        <v>6</v>
      </c>
      <c r="D36" s="8" t="s">
        <v>22</v>
      </c>
      <c r="E36" s="8" t="s">
        <v>23</v>
      </c>
      <c r="F36" s="8" t="s">
        <v>0</v>
      </c>
      <c r="G36" s="9" t="s">
        <v>7</v>
      </c>
      <c r="H36" s="8" t="s">
        <v>24</v>
      </c>
      <c r="I36" s="8" t="s">
        <v>25</v>
      </c>
      <c r="J36" s="8" t="s">
        <v>1</v>
      </c>
      <c r="K36" s="8" t="s">
        <v>2</v>
      </c>
      <c r="L36" s="8" t="s">
        <v>26</v>
      </c>
      <c r="M36" s="8" t="s">
        <v>84</v>
      </c>
      <c r="N36" s="9" t="s">
        <v>10</v>
      </c>
    </row>
    <row r="37" spans="2:14" ht="12.75" customHeight="1" x14ac:dyDescent="0.25">
      <c r="B37" s="3">
        <f t="shared" ref="B37:B53" si="2">(H37-D37)/D37</f>
        <v>-0.24074074074074084</v>
      </c>
      <c r="C37" s="4" t="s">
        <v>54</v>
      </c>
      <c r="D37" s="2">
        <v>0.54</v>
      </c>
      <c r="E37" s="2">
        <f>0.03*SQRT(F37)</f>
        <v>0.12</v>
      </c>
      <c r="F37" s="2">
        <v>16</v>
      </c>
      <c r="G37" s="4" t="s">
        <v>74</v>
      </c>
      <c r="H37" s="2">
        <v>0.41</v>
      </c>
      <c r="I37" s="2">
        <f>0.03*SQRT(J37)</f>
        <v>0.1161895003862225</v>
      </c>
      <c r="J37" s="2">
        <f>15</f>
        <v>15</v>
      </c>
      <c r="K37" s="2" t="s">
        <v>64</v>
      </c>
      <c r="L37" s="2">
        <v>1</v>
      </c>
      <c r="M37" s="2" t="s">
        <v>89</v>
      </c>
      <c r="N37" s="1" t="s">
        <v>76</v>
      </c>
    </row>
    <row r="38" spans="2:14" ht="12.75" x14ac:dyDescent="0.2">
      <c r="B38" s="3">
        <f t="shared" si="2"/>
        <v>-0.28444444444444444</v>
      </c>
      <c r="C38" s="4" t="s">
        <v>54</v>
      </c>
      <c r="D38" s="2">
        <v>225000</v>
      </c>
      <c r="E38" s="12">
        <f>(248000-D38)*SQRT(F38)</f>
        <v>72732.386183872732</v>
      </c>
      <c r="F38" s="2">
        <v>10</v>
      </c>
      <c r="G38" s="4" t="s">
        <v>55</v>
      </c>
      <c r="H38" s="2">
        <v>161000</v>
      </c>
      <c r="I38" s="2">
        <f>(176000-H38)*SQRT(J38)</f>
        <v>47434.164902525692</v>
      </c>
      <c r="J38" s="2">
        <v>10</v>
      </c>
      <c r="K38" s="2" t="s">
        <v>63</v>
      </c>
      <c r="L38" s="2">
        <v>1</v>
      </c>
      <c r="M38" s="2" t="s">
        <v>89</v>
      </c>
      <c r="N38" s="4" t="s">
        <v>60</v>
      </c>
    </row>
    <row r="39" spans="2:14" ht="13.5" x14ac:dyDescent="0.25">
      <c r="B39" s="3">
        <f t="shared" si="2"/>
        <v>-0.41509433962264147</v>
      </c>
      <c r="C39" s="4" t="s">
        <v>54</v>
      </c>
      <c r="D39" s="2">
        <v>21.2</v>
      </c>
      <c r="E39" s="2">
        <f>3.3*SQRT(F39)</f>
        <v>8.0833161511844871</v>
      </c>
      <c r="F39" s="2">
        <v>6</v>
      </c>
      <c r="G39" s="4" t="s">
        <v>74</v>
      </c>
      <c r="H39" s="2">
        <v>12.4</v>
      </c>
      <c r="I39" s="2">
        <f>1.2*SQRT(J39)</f>
        <v>2.9393876913398134</v>
      </c>
      <c r="J39" s="2">
        <v>6</v>
      </c>
      <c r="K39" s="2" t="s">
        <v>3</v>
      </c>
      <c r="L39" s="2">
        <v>1</v>
      </c>
      <c r="M39" s="2" t="s">
        <v>89</v>
      </c>
      <c r="N39" s="4" t="s">
        <v>75</v>
      </c>
    </row>
    <row r="40" spans="2:14" ht="12.75" x14ac:dyDescent="0.2">
      <c r="B40" s="3">
        <f t="shared" si="2"/>
        <v>-0.46708074534161492</v>
      </c>
      <c r="C40" s="4" t="s">
        <v>54</v>
      </c>
      <c r="D40" s="2">
        <v>16.100000000000001</v>
      </c>
      <c r="E40" s="2">
        <v>7.7</v>
      </c>
      <c r="F40" s="2">
        <v>10</v>
      </c>
      <c r="G40" s="4" t="s">
        <v>109</v>
      </c>
      <c r="H40" s="2">
        <v>8.58</v>
      </c>
      <c r="I40" s="2">
        <v>3.3</v>
      </c>
      <c r="J40" s="2">
        <v>12</v>
      </c>
      <c r="K40" s="2" t="s">
        <v>3</v>
      </c>
      <c r="L40" s="2">
        <v>1</v>
      </c>
      <c r="M40" s="2" t="s">
        <v>89</v>
      </c>
      <c r="N40" s="4" t="s">
        <v>61</v>
      </c>
    </row>
    <row r="41" spans="2:14" ht="12.75" x14ac:dyDescent="0.2">
      <c r="B41" s="3">
        <f t="shared" si="2"/>
        <v>-0.47830138445154419</v>
      </c>
      <c r="C41" s="4" t="s">
        <v>72</v>
      </c>
      <c r="D41" s="2">
        <v>75120</v>
      </c>
      <c r="E41" s="12">
        <f>(89820-D41)*SQRT(F41)</f>
        <v>53001.603749320639</v>
      </c>
      <c r="F41" s="2">
        <v>13</v>
      </c>
      <c r="G41" s="4" t="s">
        <v>73</v>
      </c>
      <c r="H41" s="2">
        <v>39190</v>
      </c>
      <c r="I41" s="2">
        <f>(45180-H41)*SQRT(J41)</f>
        <v>21597.252140029294</v>
      </c>
      <c r="J41" s="2">
        <v>13</v>
      </c>
      <c r="K41" s="2" t="s">
        <v>63</v>
      </c>
      <c r="L41" s="2">
        <v>6</v>
      </c>
      <c r="M41" s="2" t="s">
        <v>89</v>
      </c>
      <c r="N41" s="4" t="s">
        <v>59</v>
      </c>
    </row>
    <row r="42" spans="2:14" ht="12.75" x14ac:dyDescent="0.2">
      <c r="B42" s="3">
        <f t="shared" si="2"/>
        <v>-0.48387096774193544</v>
      </c>
      <c r="C42" s="4" t="s">
        <v>56</v>
      </c>
      <c r="D42" s="18">
        <v>3.1</v>
      </c>
      <c r="E42" s="12">
        <v>1</v>
      </c>
      <c r="F42" s="2">
        <v>16</v>
      </c>
      <c r="G42" s="4" t="s">
        <v>57</v>
      </c>
      <c r="H42" s="2">
        <v>1.6</v>
      </c>
      <c r="I42" s="14">
        <v>1</v>
      </c>
      <c r="J42" s="2">
        <v>20</v>
      </c>
      <c r="K42" s="2" t="s">
        <v>64</v>
      </c>
      <c r="L42" s="2">
        <v>1</v>
      </c>
      <c r="M42" s="2" t="s">
        <v>89</v>
      </c>
      <c r="N42" s="4" t="s">
        <v>58</v>
      </c>
    </row>
    <row r="43" spans="2:14" ht="12.75" x14ac:dyDescent="0.2">
      <c r="B43" s="3">
        <f t="shared" si="2"/>
        <v>-0.48577190230786466</v>
      </c>
      <c r="C43" s="4" t="s">
        <v>69</v>
      </c>
      <c r="D43" s="2">
        <v>44630</v>
      </c>
      <c r="E43" s="2">
        <f>(52020-D43)*SQRT(F43)</f>
        <v>26645.023925678881</v>
      </c>
      <c r="F43" s="2">
        <v>13</v>
      </c>
      <c r="G43" s="4" t="s">
        <v>70</v>
      </c>
      <c r="H43" s="2">
        <v>22950</v>
      </c>
      <c r="I43" s="2">
        <f>(25560-H43)*SQRT(J43)</f>
        <v>8656.3907028275935</v>
      </c>
      <c r="J43" s="2">
        <v>11</v>
      </c>
      <c r="K43" s="2" t="s">
        <v>63</v>
      </c>
      <c r="L43" s="2">
        <v>6</v>
      </c>
      <c r="M43" s="2" t="s">
        <v>89</v>
      </c>
      <c r="N43" s="4" t="s">
        <v>71</v>
      </c>
    </row>
    <row r="44" spans="2:14" ht="12.75" x14ac:dyDescent="0.2">
      <c r="B44" s="3">
        <f t="shared" si="2"/>
        <v>-0.5085797341102668</v>
      </c>
      <c r="C44" s="4" t="s">
        <v>77</v>
      </c>
      <c r="D44" s="2">
        <v>304788</v>
      </c>
      <c r="E44" s="2">
        <v>113425</v>
      </c>
      <c r="F44" s="2">
        <v>4</v>
      </c>
      <c r="G44" s="4" t="s">
        <v>102</v>
      </c>
      <c r="H44" s="2">
        <v>149779</v>
      </c>
      <c r="I44" s="2">
        <v>34576</v>
      </c>
      <c r="J44" s="2">
        <v>7</v>
      </c>
      <c r="K44" s="2" t="s">
        <v>63</v>
      </c>
      <c r="L44" s="2">
        <v>3</v>
      </c>
      <c r="M44" s="2" t="s">
        <v>94</v>
      </c>
      <c r="N44" s="4" t="s">
        <v>101</v>
      </c>
    </row>
    <row r="45" spans="2:14" ht="12.75" x14ac:dyDescent="0.2">
      <c r="B45" s="3">
        <f t="shared" si="2"/>
        <v>-0.52164502164502169</v>
      </c>
      <c r="C45" s="4" t="s">
        <v>42</v>
      </c>
      <c r="D45" s="2">
        <v>46.2</v>
      </c>
      <c r="E45" s="2">
        <v>10.6</v>
      </c>
      <c r="F45" s="2">
        <v>3</v>
      </c>
      <c r="G45" s="4" t="s">
        <v>107</v>
      </c>
      <c r="H45" s="2">
        <v>22.1</v>
      </c>
      <c r="I45" s="2">
        <v>8</v>
      </c>
      <c r="J45" s="2">
        <v>3</v>
      </c>
      <c r="K45" s="13" t="s">
        <v>3</v>
      </c>
      <c r="L45" s="2">
        <v>0.05</v>
      </c>
      <c r="M45" s="16" t="s">
        <v>94</v>
      </c>
      <c r="N45" s="1" t="s">
        <v>95</v>
      </c>
    </row>
    <row r="46" spans="2:14" ht="12.75" x14ac:dyDescent="0.2">
      <c r="B46" s="3">
        <f t="shared" si="2"/>
        <v>-0.55223880597014929</v>
      </c>
      <c r="C46" s="4" t="s">
        <v>67</v>
      </c>
      <c r="D46" s="2">
        <v>2.68</v>
      </c>
      <c r="E46" s="2">
        <f>(3.15-D46)*SQRT(F46)</f>
        <v>1.151260179108093</v>
      </c>
      <c r="F46" s="2">
        <v>6</v>
      </c>
      <c r="G46" s="4" t="s">
        <v>68</v>
      </c>
      <c r="H46" s="2">
        <v>1.2</v>
      </c>
      <c r="I46" s="2">
        <f>(1.56-H46)*SQRT(J46)</f>
        <v>0.8049844718999245</v>
      </c>
      <c r="J46" s="2">
        <v>5</v>
      </c>
      <c r="K46" s="2" t="s">
        <v>3</v>
      </c>
      <c r="L46" s="2">
        <v>1</v>
      </c>
      <c r="M46" s="2" t="s">
        <v>89</v>
      </c>
      <c r="N46" s="4" t="s">
        <v>62</v>
      </c>
    </row>
    <row r="47" spans="2:14" ht="12.75" x14ac:dyDescent="0.2">
      <c r="B47" s="3">
        <f t="shared" si="2"/>
        <v>-0.6587264150943396</v>
      </c>
      <c r="C47" s="1" t="s">
        <v>98</v>
      </c>
      <c r="D47" s="2">
        <v>42.4</v>
      </c>
      <c r="E47" s="2">
        <v>19.8</v>
      </c>
      <c r="F47" s="2">
        <v>13</v>
      </c>
      <c r="G47" s="1" t="s">
        <v>97</v>
      </c>
      <c r="H47" s="2">
        <v>14.47</v>
      </c>
      <c r="I47" s="2">
        <v>10.199999999999999</v>
      </c>
      <c r="J47" s="2">
        <v>13</v>
      </c>
      <c r="K47" s="2" t="s">
        <v>3</v>
      </c>
      <c r="L47" s="2">
        <v>2</v>
      </c>
      <c r="M47" s="2" t="s">
        <v>89</v>
      </c>
      <c r="N47" s="4" t="s">
        <v>96</v>
      </c>
    </row>
    <row r="48" spans="2:14" ht="12.75" x14ac:dyDescent="0.2">
      <c r="B48" s="25">
        <f t="shared" si="2"/>
        <v>-0.69004207573632537</v>
      </c>
      <c r="C48" s="21" t="s">
        <v>81</v>
      </c>
      <c r="D48" s="20">
        <v>0.71299999999999997</v>
      </c>
      <c r="E48" s="22">
        <f>0.105*SQRT(F48)</f>
        <v>0.29698484809834996</v>
      </c>
      <c r="F48" s="20">
        <v>8</v>
      </c>
      <c r="G48" s="21" t="s">
        <v>83</v>
      </c>
      <c r="H48" s="20">
        <v>0.221</v>
      </c>
      <c r="I48" s="22">
        <f>0.052*SQRT(J48)</f>
        <v>0.14707821048680189</v>
      </c>
      <c r="J48" s="20">
        <v>8</v>
      </c>
      <c r="K48" s="20" t="s">
        <v>64</v>
      </c>
      <c r="L48" s="20">
        <v>7</v>
      </c>
      <c r="M48" s="20" t="s">
        <v>90</v>
      </c>
      <c r="N48" s="21" t="s">
        <v>82</v>
      </c>
    </row>
    <row r="49" spans="2:14" ht="12.75" x14ac:dyDescent="0.2">
      <c r="B49" s="3">
        <f t="shared" si="2"/>
        <v>-0.72793719545208446</v>
      </c>
      <c r="C49" s="4" t="s">
        <v>65</v>
      </c>
      <c r="D49" s="17">
        <v>7.3879999999999999</v>
      </c>
      <c r="E49" s="14">
        <v>6.74</v>
      </c>
      <c r="F49" s="2">
        <v>13</v>
      </c>
      <c r="G49" s="4" t="s">
        <v>66</v>
      </c>
      <c r="H49" s="2">
        <v>2.0099999999999998</v>
      </c>
      <c r="I49" s="14">
        <v>3.41</v>
      </c>
      <c r="J49" s="2">
        <v>15</v>
      </c>
      <c r="K49" s="2" t="s">
        <v>3</v>
      </c>
      <c r="L49" s="2">
        <v>1</v>
      </c>
      <c r="M49" s="2" t="s">
        <v>89</v>
      </c>
      <c r="N49" s="4" t="s">
        <v>58</v>
      </c>
    </row>
    <row r="50" spans="2:14" ht="12.75" x14ac:dyDescent="0.2">
      <c r="B50" s="3">
        <f t="shared" si="2"/>
        <v>-0.73305084745762716</v>
      </c>
      <c r="C50" s="4" t="s">
        <v>99</v>
      </c>
      <c r="D50" s="2">
        <v>472</v>
      </c>
      <c r="E50" s="2">
        <v>118</v>
      </c>
      <c r="F50" s="2">
        <v>6</v>
      </c>
      <c r="G50" s="4" t="s">
        <v>100</v>
      </c>
      <c r="H50" s="2">
        <v>126</v>
      </c>
      <c r="I50" s="2">
        <v>43</v>
      </c>
      <c r="J50" s="2">
        <v>6</v>
      </c>
      <c r="K50" s="1"/>
      <c r="L50" s="2">
        <v>0.05</v>
      </c>
      <c r="M50" s="2" t="s">
        <v>89</v>
      </c>
      <c r="N50" s="4" t="s">
        <v>108</v>
      </c>
    </row>
    <row r="51" spans="2:14" x14ac:dyDescent="0.2">
      <c r="B51" s="3">
        <f t="shared" si="2"/>
        <v>-0.82051282051282048</v>
      </c>
      <c r="C51" s="4" t="s">
        <v>93</v>
      </c>
      <c r="D51" s="2">
        <v>39</v>
      </c>
      <c r="E51" s="12">
        <f>12*SQRT(F51)</f>
        <v>46.475800154489008</v>
      </c>
      <c r="F51" s="2">
        <v>15</v>
      </c>
      <c r="G51" s="4" t="s">
        <v>93</v>
      </c>
      <c r="H51" s="2">
        <v>7</v>
      </c>
      <c r="I51" s="12">
        <f>3*SQRT(J51)</f>
        <v>10.816653826391967</v>
      </c>
      <c r="J51" s="2">
        <v>13</v>
      </c>
      <c r="K51" s="2" t="s">
        <v>3</v>
      </c>
      <c r="L51" s="2">
        <v>1</v>
      </c>
      <c r="M51" s="2" t="s">
        <v>91</v>
      </c>
      <c r="N51" s="1" t="s">
        <v>92</v>
      </c>
    </row>
    <row r="52" spans="2:14" x14ac:dyDescent="0.2">
      <c r="B52" s="3">
        <f t="shared" si="2"/>
        <v>-0.91176470588235303</v>
      </c>
      <c r="C52" s="4" t="s">
        <v>78</v>
      </c>
      <c r="D52" s="2">
        <v>0.68</v>
      </c>
      <c r="E52" s="2">
        <v>0.17</v>
      </c>
      <c r="F52" s="2">
        <v>9</v>
      </c>
      <c r="G52" s="4" t="s">
        <v>79</v>
      </c>
      <c r="H52" s="2">
        <v>0.06</v>
      </c>
      <c r="I52" s="2">
        <v>0.06</v>
      </c>
      <c r="J52" s="2">
        <v>9</v>
      </c>
      <c r="K52" s="2" t="s">
        <v>3</v>
      </c>
      <c r="L52" s="2">
        <v>1</v>
      </c>
      <c r="M52" s="2" t="s">
        <v>89</v>
      </c>
      <c r="N52" s="4" t="s">
        <v>80</v>
      </c>
    </row>
    <row r="53" spans="2:14" ht="12.75" x14ac:dyDescent="0.2">
      <c r="B53" s="3">
        <f t="shared" si="2"/>
        <v>-0.91329479768786115</v>
      </c>
      <c r="C53" s="1" t="s">
        <v>77</v>
      </c>
      <c r="D53" s="2">
        <v>0.17299999999999999</v>
      </c>
      <c r="E53" s="19">
        <f>(0.226-D53)*SQRT(F53)</f>
        <v>0.14990663761154813</v>
      </c>
      <c r="F53" s="2">
        <v>8</v>
      </c>
      <c r="G53" s="1" t="s">
        <v>86</v>
      </c>
      <c r="H53" s="2">
        <v>1.4999999999999999E-2</v>
      </c>
      <c r="I53" s="2">
        <f>(0.024-H53)*SQRT(J53)</f>
        <v>2.5455844122715714E-2</v>
      </c>
      <c r="J53" s="2">
        <v>8</v>
      </c>
      <c r="K53" s="2" t="s">
        <v>64</v>
      </c>
      <c r="L53" s="2">
        <v>6</v>
      </c>
      <c r="M53" s="2" t="s">
        <v>90</v>
      </c>
      <c r="N53" s="4" t="s">
        <v>85</v>
      </c>
    </row>
  </sheetData>
  <sortState xmlns:xlrd2="http://schemas.microsoft.com/office/spreadsheetml/2017/richdata2" ref="A3:O16">
    <sortCondition descending="1" ref="O3:O16"/>
  </sortState>
  <conditionalFormatting sqref="Q9:XFD9 Q15:XFD15 AB31:XFD31 B2 O29:XFD30 O31 K2:N2 O32:XFD33 B19:N20 A1:XFD1 A34:XFD1048576 O2:XFD3 B9:N16 B28:O28 P4:XFD8 P10:XFD14 O17:XFD27 P16:XFD16 O4:O16">
    <cfRule type="expression" dxfId="265" priority="359">
      <formula>MOD(ROW(),2)=0</formula>
    </cfRule>
  </conditionalFormatting>
  <conditionalFormatting sqref="B1 B20 B13 B3 B27">
    <cfRule type="expression" dxfId="264" priority="349">
      <formula>MOD(ROW(),2)=0</formula>
    </cfRule>
    <cfRule type="expression" dxfId="263" priority="350">
      <formula>"MOD(ROW(),2)=0"</formula>
    </cfRule>
  </conditionalFormatting>
  <conditionalFormatting sqref="C37 E37:L37 N37">
    <cfRule type="expression" dxfId="262" priority="347">
      <formula>MOD(ROW(),2)=0</formula>
    </cfRule>
    <cfRule type="expression" dxfId="261" priority="348">
      <formula>"MOD(ROW(),2)=0"</formula>
    </cfRule>
  </conditionalFormatting>
  <conditionalFormatting sqref="N38">
    <cfRule type="expression" dxfId="260" priority="345">
      <formula>MOD(ROW(),2)=0</formula>
    </cfRule>
    <cfRule type="expression" dxfId="259" priority="346">
      <formula>"MOD(ROW(),2)=0"</formula>
    </cfRule>
  </conditionalFormatting>
  <conditionalFormatting sqref="N39">
    <cfRule type="expression" dxfId="258" priority="343">
      <formula>MOD(ROW(),2)=0</formula>
    </cfRule>
    <cfRule type="expression" dxfId="257" priority="344">
      <formula>"MOD(ROW(),2)=0"</formula>
    </cfRule>
  </conditionalFormatting>
  <conditionalFormatting sqref="N40">
    <cfRule type="expression" dxfId="256" priority="341">
      <formula>MOD(ROW(),2)=0</formula>
    </cfRule>
    <cfRule type="expression" dxfId="255" priority="342">
      <formula>"MOD(ROW(),2)=0"</formula>
    </cfRule>
  </conditionalFormatting>
  <conditionalFormatting sqref="N42">
    <cfRule type="expression" dxfId="254" priority="337">
      <formula>MOD(ROW(),2)=0</formula>
    </cfRule>
    <cfRule type="expression" dxfId="253" priority="338">
      <formula>"MOD(ROW(),2)=0"</formula>
    </cfRule>
  </conditionalFormatting>
  <conditionalFormatting sqref="N43">
    <cfRule type="expression" dxfId="252" priority="335">
      <formula>MOD(ROW(),2)=0</formula>
    </cfRule>
    <cfRule type="expression" dxfId="251" priority="336">
      <formula>"MOD(ROW(),2)=0"</formula>
    </cfRule>
  </conditionalFormatting>
  <conditionalFormatting sqref="H42">
    <cfRule type="expression" dxfId="250" priority="323">
      <formula>MOD(ROW(),2)=0</formula>
    </cfRule>
    <cfRule type="expression" dxfId="249" priority="324">
      <formula>"MOD(ROW(),2)=0"</formula>
    </cfRule>
  </conditionalFormatting>
  <conditionalFormatting sqref="C43">
    <cfRule type="expression" dxfId="248" priority="331">
      <formula>MOD(ROW(),2)=0</formula>
    </cfRule>
    <cfRule type="expression" dxfId="247" priority="332">
      <formula>"MOD(ROW(),2)=0"</formula>
    </cfRule>
  </conditionalFormatting>
  <conditionalFormatting sqref="G43">
    <cfRule type="expression" dxfId="246" priority="329">
      <formula>MOD(ROW(),2)=0</formula>
    </cfRule>
    <cfRule type="expression" dxfId="245" priority="330">
      <formula>"MOD(ROW(),2)=0"</formula>
    </cfRule>
  </conditionalFormatting>
  <conditionalFormatting sqref="K47">
    <cfRule type="expression" dxfId="244" priority="327">
      <formula>MOD(ROW(),2)=0</formula>
    </cfRule>
    <cfRule type="expression" dxfId="243" priority="328">
      <formula>"MOD(ROW(),2)=0"</formula>
    </cfRule>
  </conditionalFormatting>
  <conditionalFormatting sqref="C42">
    <cfRule type="expression" dxfId="242" priority="321">
      <formula>MOD(ROW(),2)=0</formula>
    </cfRule>
    <cfRule type="expression" dxfId="241" priority="322">
      <formula>"MOD(ROW(),2)=0"</formula>
    </cfRule>
  </conditionalFormatting>
  <conditionalFormatting sqref="G42">
    <cfRule type="expression" dxfId="240" priority="319">
      <formula>MOD(ROW(),2)=0</formula>
    </cfRule>
    <cfRule type="expression" dxfId="239" priority="320">
      <formula>"MOD(ROW(),2)=0"</formula>
    </cfRule>
  </conditionalFormatting>
  <conditionalFormatting sqref="K40">
    <cfRule type="expression" dxfId="238" priority="317">
      <formula>MOD(ROW(),2)=0</formula>
    </cfRule>
    <cfRule type="expression" dxfId="237" priority="318">
      <formula>"MOD(ROW(),2)=0"</formula>
    </cfRule>
  </conditionalFormatting>
  <conditionalFormatting sqref="C40">
    <cfRule type="expression" dxfId="236" priority="315">
      <formula>MOD(ROW(),2)=0</formula>
    </cfRule>
    <cfRule type="expression" dxfId="235" priority="316">
      <formula>"MOD(ROW(),2)=0"</formula>
    </cfRule>
  </conditionalFormatting>
  <conditionalFormatting sqref="G40">
    <cfRule type="expression" dxfId="234" priority="313">
      <formula>MOD(ROW(),2)=0</formula>
    </cfRule>
    <cfRule type="expression" dxfId="233" priority="314">
      <formula>"MOD(ROW(),2)=0"</formula>
    </cfRule>
  </conditionalFormatting>
  <conditionalFormatting sqref="N41">
    <cfRule type="expression" dxfId="232" priority="311">
      <formula>MOD(ROW(),2)=0</formula>
    </cfRule>
    <cfRule type="expression" dxfId="231" priority="312">
      <formula>"MOD(ROW(),2)=0"</formula>
    </cfRule>
  </conditionalFormatting>
  <conditionalFormatting sqref="C41">
    <cfRule type="expression" dxfId="230" priority="309">
      <formula>MOD(ROW(),2)=0</formula>
    </cfRule>
    <cfRule type="expression" dxfId="229" priority="310">
      <formula>"MOD(ROW(),2)=0"</formula>
    </cfRule>
  </conditionalFormatting>
  <conditionalFormatting sqref="C41">
    <cfRule type="expression" dxfId="228" priority="307">
      <formula>MOD(ROW(),2)=0</formula>
    </cfRule>
    <cfRule type="expression" dxfId="227" priority="308">
      <formula>"MOD(ROW(),2)=0"</formula>
    </cfRule>
  </conditionalFormatting>
  <conditionalFormatting sqref="G41">
    <cfRule type="expression" dxfId="226" priority="305">
      <formula>MOD(ROW(),2)=0</formula>
    </cfRule>
    <cfRule type="expression" dxfId="225" priority="306">
      <formula>"MOD(ROW(),2)=0"</formula>
    </cfRule>
  </conditionalFormatting>
  <conditionalFormatting sqref="G41">
    <cfRule type="expression" dxfId="224" priority="303">
      <formula>MOD(ROW(),2)=0</formula>
    </cfRule>
    <cfRule type="expression" dxfId="223" priority="304">
      <formula>"MOD(ROW(),2)=0"</formula>
    </cfRule>
  </conditionalFormatting>
  <conditionalFormatting sqref="K41">
    <cfRule type="expression" dxfId="222" priority="301">
      <formula>MOD(ROW(),2)=0</formula>
    </cfRule>
    <cfRule type="expression" dxfId="221" priority="302">
      <formula>"MOD(ROW(),2)=0"</formula>
    </cfRule>
  </conditionalFormatting>
  <conditionalFormatting sqref="K41">
    <cfRule type="expression" dxfId="220" priority="299">
      <formula>MOD(ROW(),2)=0</formula>
    </cfRule>
    <cfRule type="expression" dxfId="219" priority="300">
      <formula>"MOD(ROW(),2)=0"</formula>
    </cfRule>
  </conditionalFormatting>
  <conditionalFormatting sqref="G44">
    <cfRule type="expression" dxfId="218" priority="287">
      <formula>MOD(ROW(),2)=0</formula>
    </cfRule>
    <cfRule type="expression" dxfId="217" priority="288">
      <formula>"MOD(ROW(),2)=0"</formula>
    </cfRule>
  </conditionalFormatting>
  <conditionalFormatting sqref="D44:F44 H44:L44 N44">
    <cfRule type="expression" dxfId="216" priority="295">
      <formula>MOD(ROW(),2)=0</formula>
    </cfRule>
    <cfRule type="expression" dxfId="215" priority="296">
      <formula>"MOD(ROW(),2)=0"</formula>
    </cfRule>
  </conditionalFormatting>
  <conditionalFormatting sqref="C44">
    <cfRule type="expression" dxfId="214" priority="293">
      <formula>MOD(ROW(),2)=0</formula>
    </cfRule>
    <cfRule type="expression" dxfId="213" priority="294">
      <formula>"MOD(ROW(),2)=0"</formula>
    </cfRule>
  </conditionalFormatting>
  <conditionalFormatting sqref="C44">
    <cfRule type="expression" dxfId="212" priority="291">
      <formula>MOD(ROW(),2)=0</formula>
    </cfRule>
    <cfRule type="expression" dxfId="211" priority="292">
      <formula>"MOD(ROW(),2)=0"</formula>
    </cfRule>
  </conditionalFormatting>
  <conditionalFormatting sqref="G44">
    <cfRule type="expression" dxfId="210" priority="289">
      <formula>MOD(ROW(),2)=0</formula>
    </cfRule>
    <cfRule type="expression" dxfId="209" priority="290">
      <formula>"MOD(ROW(),2)=0"</formula>
    </cfRule>
  </conditionalFormatting>
  <conditionalFormatting sqref="K45">
    <cfRule type="expression" dxfId="208" priority="285">
      <formula>MOD(ROW(),2)=0</formula>
    </cfRule>
    <cfRule type="expression" dxfId="207" priority="286">
      <formula>"MOD(ROW(),2)=0"</formula>
    </cfRule>
  </conditionalFormatting>
  <conditionalFormatting sqref="C45">
    <cfRule type="expression" dxfId="206" priority="283">
      <formula>MOD(ROW(),2)=0</formula>
    </cfRule>
    <cfRule type="expression" dxfId="205" priority="284">
      <formula>"MOD(ROW(),2)=0"</formula>
    </cfRule>
  </conditionalFormatting>
  <conditionalFormatting sqref="C45">
    <cfRule type="expression" dxfId="204" priority="281">
      <formula>MOD(ROW(),2)=0</formula>
    </cfRule>
    <cfRule type="expression" dxfId="203" priority="282">
      <formula>"MOD(ROW(),2)=0"</formula>
    </cfRule>
  </conditionalFormatting>
  <conditionalFormatting sqref="G45">
    <cfRule type="expression" dxfId="202" priority="277">
      <formula>MOD(ROW(),2)=0</formula>
    </cfRule>
    <cfRule type="expression" dxfId="201" priority="278">
      <formula>"MOD(ROW(),2)=0"</formula>
    </cfRule>
  </conditionalFormatting>
  <conditionalFormatting sqref="G45">
    <cfRule type="expression" dxfId="200" priority="279">
      <formula>MOD(ROW(),2)=0</formula>
    </cfRule>
    <cfRule type="expression" dxfId="199" priority="280">
      <formula>"MOD(ROW(),2)=0"</formula>
    </cfRule>
  </conditionalFormatting>
  <conditionalFormatting sqref="C46:N46">
    <cfRule type="expression" dxfId="198" priority="275">
      <formula>MOD(ROW(),2)=0</formula>
    </cfRule>
    <cfRule type="expression" dxfId="197" priority="276">
      <formula>"MOD(ROW(),2)=0"</formula>
    </cfRule>
  </conditionalFormatting>
  <conditionalFormatting sqref="Q28:XFD28">
    <cfRule type="expression" dxfId="196" priority="273">
      <formula>MOD(ROW(),2)=0</formula>
    </cfRule>
    <cfRule type="expression" dxfId="195" priority="274">
      <formula>"MOD(ROW(),2)=0"</formula>
    </cfRule>
  </conditionalFormatting>
  <conditionalFormatting sqref="K48">
    <cfRule type="expression" dxfId="194" priority="271">
      <formula>MOD(ROW(),2)=0</formula>
    </cfRule>
    <cfRule type="expression" dxfId="193" priority="272">
      <formula>"MOD(ROW(),2)=0"</formula>
    </cfRule>
  </conditionalFormatting>
  <conditionalFormatting sqref="B48">
    <cfRule type="expression" dxfId="192" priority="263">
      <formula>MOD(ROW(),2)=0</formula>
    </cfRule>
    <cfRule type="expression" dxfId="191" priority="264">
      <formula>"MOD(ROW(),2)=0"</formula>
    </cfRule>
  </conditionalFormatting>
  <conditionalFormatting sqref="N49">
    <cfRule type="expression" dxfId="190" priority="261">
      <formula>MOD(ROW(),2)=0</formula>
    </cfRule>
    <cfRule type="expression" dxfId="189" priority="262">
      <formula>"MOD(ROW(),2)=0"</formula>
    </cfRule>
  </conditionalFormatting>
  <conditionalFormatting sqref="K49">
    <cfRule type="expression" dxfId="188" priority="259">
      <formula>MOD(ROW(),2)=0</formula>
    </cfRule>
    <cfRule type="expression" dxfId="187" priority="260">
      <formula>"MOD(ROW(),2)=0"</formula>
    </cfRule>
  </conditionalFormatting>
  <conditionalFormatting sqref="D49:E49">
    <cfRule type="expression" dxfId="186" priority="257">
      <formula>MOD(ROW(),2)=0</formula>
    </cfRule>
    <cfRule type="expression" dxfId="185" priority="258">
      <formula>"MOD(ROW(),2)=0"</formula>
    </cfRule>
  </conditionalFormatting>
  <conditionalFormatting sqref="B49:B50">
    <cfRule type="expression" dxfId="184" priority="255">
      <formula>MOD(ROW(),2)=0</formula>
    </cfRule>
    <cfRule type="expression" dxfId="183" priority="256">
      <formula>"MOD(ROW(),2)=0"</formula>
    </cfRule>
  </conditionalFormatting>
  <conditionalFormatting sqref="M50">
    <cfRule type="expression" dxfId="182" priority="247">
      <formula>MOD(ROW(),2)=0</formula>
    </cfRule>
    <cfRule type="expression" dxfId="181" priority="248">
      <formula>"MOD(ROW(),2)=0"</formula>
    </cfRule>
  </conditionalFormatting>
  <conditionalFormatting sqref="C50:L50">
    <cfRule type="expression" dxfId="180" priority="251">
      <formula>MOD(ROW(),2)=0</formula>
    </cfRule>
    <cfRule type="expression" dxfId="179" priority="252">
      <formula>"MOD(ROW(),2)=0"</formula>
    </cfRule>
  </conditionalFormatting>
  <conditionalFormatting sqref="N50">
    <cfRule type="expression" dxfId="178" priority="249">
      <formula>MOD(ROW(),2)=0</formula>
    </cfRule>
    <cfRule type="expression" dxfId="177" priority="250">
      <formula>"MOD(ROW(),2)=0"</formula>
    </cfRule>
  </conditionalFormatting>
  <conditionalFormatting sqref="M37">
    <cfRule type="expression" dxfId="176" priority="245">
      <formula>MOD(ROW(),2)=0</formula>
    </cfRule>
    <cfRule type="expression" dxfId="175" priority="246">
      <formula>"MOD(ROW(),2)=0"</formula>
    </cfRule>
  </conditionalFormatting>
  <conditionalFormatting sqref="N51">
    <cfRule type="expression" dxfId="174" priority="243">
      <formula>MOD(ROW(),2)=0</formula>
    </cfRule>
    <cfRule type="expression" dxfId="173" priority="244">
      <formula>"MOD(ROW(),2)=0"</formula>
    </cfRule>
  </conditionalFormatting>
  <conditionalFormatting sqref="G51">
    <cfRule type="expression" dxfId="172" priority="241">
      <formula>MOD(ROW(),2)=0</formula>
    </cfRule>
    <cfRule type="expression" dxfId="171" priority="242">
      <formula>"MOD(ROW(),2)=0"</formula>
    </cfRule>
  </conditionalFormatting>
  <conditionalFormatting sqref="C51">
    <cfRule type="expression" dxfId="170" priority="239">
      <formula>MOD(ROW(),2)=0</formula>
    </cfRule>
    <cfRule type="expression" dxfId="169" priority="240">
      <formula>"MOD(ROW(),2)=0"</formula>
    </cfRule>
  </conditionalFormatting>
  <conditionalFormatting sqref="K51">
    <cfRule type="expression" dxfId="168" priority="237">
      <formula>MOD(ROW(),2)=0</formula>
    </cfRule>
    <cfRule type="expression" dxfId="167" priority="238">
      <formula>"MOD(ROW(),2)=0"</formula>
    </cfRule>
  </conditionalFormatting>
  <conditionalFormatting sqref="B51:B52">
    <cfRule type="expression" dxfId="166" priority="235">
      <formula>MOD(ROW(),2)=0</formula>
    </cfRule>
    <cfRule type="expression" dxfId="165" priority="236">
      <formula>"MOD(ROW(),2)=0"</formula>
    </cfRule>
  </conditionalFormatting>
  <conditionalFormatting sqref="K38">
    <cfRule type="expression" dxfId="164" priority="233">
      <formula>MOD(ROW(),2)=0</formula>
    </cfRule>
    <cfRule type="expression" dxfId="163" priority="234">
      <formula>"MOD(ROW(),2)=0"</formula>
    </cfRule>
  </conditionalFormatting>
  <conditionalFormatting sqref="G38">
    <cfRule type="expression" dxfId="162" priority="231">
      <formula>MOD(ROW(),2)=0</formula>
    </cfRule>
    <cfRule type="expression" dxfId="161" priority="232">
      <formula>"MOD(ROW(),2)=0"</formula>
    </cfRule>
  </conditionalFormatting>
  <conditionalFormatting sqref="C38">
    <cfRule type="expression" dxfId="160" priority="229">
      <formula>MOD(ROW(),2)=0</formula>
    </cfRule>
    <cfRule type="expression" dxfId="159" priority="230">
      <formula>"MOD(ROW(),2)=0"</formula>
    </cfRule>
  </conditionalFormatting>
  <conditionalFormatting sqref="K52">
    <cfRule type="expression" dxfId="158" priority="223">
      <formula>MOD(ROW(),2)=0</formula>
    </cfRule>
    <cfRule type="expression" dxfId="157" priority="224">
      <formula>"MOD(ROW(),2)=0"</formula>
    </cfRule>
  </conditionalFormatting>
  <conditionalFormatting sqref="K52">
    <cfRule type="expression" dxfId="156" priority="225">
      <formula>MOD(ROW(),2)=0</formula>
    </cfRule>
    <cfRule type="expression" dxfId="155" priority="226">
      <formula>"MOD(ROW(),2)=0"</formula>
    </cfRule>
  </conditionalFormatting>
  <conditionalFormatting sqref="C39">
    <cfRule type="expression" dxfId="154" priority="221">
      <formula>MOD(ROW(),2)=0</formula>
    </cfRule>
    <cfRule type="expression" dxfId="153" priority="222">
      <formula>"MOD(ROW(),2)=0"</formula>
    </cfRule>
  </conditionalFormatting>
  <conditionalFormatting sqref="C39">
    <cfRule type="expression" dxfId="152" priority="219">
      <formula>MOD(ROW(),2)=0</formula>
    </cfRule>
    <cfRule type="expression" dxfId="151" priority="220">
      <formula>"MOD(ROW(),2)=0"</formula>
    </cfRule>
  </conditionalFormatting>
  <conditionalFormatting sqref="G39">
    <cfRule type="expression" dxfId="150" priority="217">
      <formula>MOD(ROW(),2)=0</formula>
    </cfRule>
    <cfRule type="expression" dxfId="149" priority="218">
      <formula>"MOD(ROW(),2)=0"</formula>
    </cfRule>
  </conditionalFormatting>
  <conditionalFormatting sqref="G39">
    <cfRule type="expression" dxfId="148" priority="215">
      <formula>MOD(ROW(),2)=0</formula>
    </cfRule>
    <cfRule type="expression" dxfId="147" priority="216">
      <formula>"MOD(ROW(),2)=0"</formula>
    </cfRule>
  </conditionalFormatting>
  <conditionalFormatting sqref="B53:N53">
    <cfRule type="expression" dxfId="146" priority="213">
      <formula>MOD(ROW(),2)=0</formula>
    </cfRule>
    <cfRule type="expression" dxfId="145" priority="214">
      <formula>"MOD(ROW(),2)=0"</formula>
    </cfRule>
  </conditionalFormatting>
  <conditionalFormatting sqref="D27:F27 H27:K27 M27">
    <cfRule type="expression" dxfId="144" priority="211">
      <formula>MOD(ROW(),2)=0</formula>
    </cfRule>
    <cfRule type="expression" dxfId="143" priority="212">
      <formula>"MOD(ROW(),2)=0"</formula>
    </cfRule>
  </conditionalFormatting>
  <conditionalFormatting sqref="C3 E3:L3 N3">
    <cfRule type="expression" dxfId="142" priority="209">
      <formula>MOD(ROW(),2)=0</formula>
    </cfRule>
    <cfRule type="expression" dxfId="141" priority="210">
      <formula>"MOD(ROW(),2)=0"</formula>
    </cfRule>
  </conditionalFormatting>
  <conditionalFormatting sqref="N27">
    <cfRule type="expression" dxfId="140" priority="207">
      <formula>MOD(ROW(),2)=0</formula>
    </cfRule>
    <cfRule type="expression" dxfId="139" priority="208">
      <formula>"MOD(ROW(),2)=0"</formula>
    </cfRule>
  </conditionalFormatting>
  <conditionalFormatting sqref="M3">
    <cfRule type="expression" dxfId="138" priority="205">
      <formula>MOD(ROW(),2)=0</formula>
    </cfRule>
    <cfRule type="expression" dxfId="137" priority="206">
      <formula>"MOD(ROW(),2)=0"</formula>
    </cfRule>
  </conditionalFormatting>
  <conditionalFormatting sqref="K27">
    <cfRule type="expression" dxfId="136" priority="203">
      <formula>MOD(ROW(),2)=0</formula>
    </cfRule>
    <cfRule type="expression" dxfId="135" priority="204">
      <formula>"MOD(ROW(),2)=0"</formula>
    </cfRule>
  </conditionalFormatting>
  <conditionalFormatting sqref="G27">
    <cfRule type="expression" dxfId="134" priority="201">
      <formula>MOD(ROW(),2)=0</formula>
    </cfRule>
    <cfRule type="expression" dxfId="133" priority="202">
      <formula>"MOD(ROW(),2)=0"</formula>
    </cfRule>
  </conditionalFormatting>
  <conditionalFormatting sqref="C27">
    <cfRule type="expression" dxfId="132" priority="199">
      <formula>MOD(ROW(),2)=0</formula>
    </cfRule>
    <cfRule type="expression" dxfId="131" priority="200">
      <formula>"MOD(ROW(),2)=0"</formula>
    </cfRule>
  </conditionalFormatting>
  <conditionalFormatting sqref="L6:N6 D6:F6 H6:J6 M5 B5:B6">
    <cfRule type="expression" dxfId="130" priority="197">
      <formula>MOD(ROW(),2)=0</formula>
    </cfRule>
    <cfRule type="expression" dxfId="129" priority="198">
      <formula>"MOD(ROW(),2)=0"</formula>
    </cfRule>
  </conditionalFormatting>
  <conditionalFormatting sqref="G5">
    <cfRule type="expression" dxfId="128" priority="187">
      <formula>MOD(ROW(),2)=0</formula>
    </cfRule>
    <cfRule type="expression" dxfId="127" priority="188">
      <formula>"MOD(ROW(),2)=0"</formula>
    </cfRule>
  </conditionalFormatting>
  <conditionalFormatting sqref="D5:F5 H5:L5 N5">
    <cfRule type="expression" dxfId="126" priority="195">
      <formula>MOD(ROW(),2)=0</formula>
    </cfRule>
    <cfRule type="expression" dxfId="125" priority="196">
      <formula>"MOD(ROW(),2)=0"</formula>
    </cfRule>
  </conditionalFormatting>
  <conditionalFormatting sqref="C5">
    <cfRule type="expression" dxfId="124" priority="193">
      <formula>MOD(ROW(),2)=0</formula>
    </cfRule>
    <cfRule type="expression" dxfId="123" priority="194">
      <formula>"MOD(ROW(),2)=0"</formula>
    </cfRule>
  </conditionalFormatting>
  <conditionalFormatting sqref="C5">
    <cfRule type="expression" dxfId="122" priority="191">
      <formula>MOD(ROW(),2)=0</formula>
    </cfRule>
    <cfRule type="expression" dxfId="121" priority="192">
      <formula>"MOD(ROW(),2)=0"</formula>
    </cfRule>
  </conditionalFormatting>
  <conditionalFormatting sqref="G5">
    <cfRule type="expression" dxfId="120" priority="189">
      <formula>MOD(ROW(),2)=0</formula>
    </cfRule>
    <cfRule type="expression" dxfId="119" priority="190">
      <formula>"MOD(ROW(),2)=0"</formula>
    </cfRule>
  </conditionalFormatting>
  <conditionalFormatting sqref="K6">
    <cfRule type="expression" dxfId="118" priority="185">
      <formula>MOD(ROW(),2)=0</formula>
    </cfRule>
    <cfRule type="expression" dxfId="117" priority="186">
      <formula>"MOD(ROW(),2)=0"</formula>
    </cfRule>
  </conditionalFormatting>
  <conditionalFormatting sqref="C6">
    <cfRule type="expression" dxfId="116" priority="183">
      <formula>MOD(ROW(),2)=0</formula>
    </cfRule>
    <cfRule type="expression" dxfId="115" priority="184">
      <formula>"MOD(ROW(),2)=0"</formula>
    </cfRule>
  </conditionalFormatting>
  <conditionalFormatting sqref="C6">
    <cfRule type="expression" dxfId="114" priority="181">
      <formula>MOD(ROW(),2)=0</formula>
    </cfRule>
    <cfRule type="expression" dxfId="113" priority="182">
      <formula>"MOD(ROW(),2)=0"</formula>
    </cfRule>
  </conditionalFormatting>
  <conditionalFormatting sqref="G6">
    <cfRule type="expression" dxfId="112" priority="177">
      <formula>MOD(ROW(),2)=0</formula>
    </cfRule>
    <cfRule type="expression" dxfId="111" priority="178">
      <formula>"MOD(ROW(),2)=0"</formula>
    </cfRule>
  </conditionalFormatting>
  <conditionalFormatting sqref="G6">
    <cfRule type="expression" dxfId="110" priority="179">
      <formula>MOD(ROW(),2)=0</formula>
    </cfRule>
    <cfRule type="expression" dxfId="109" priority="180">
      <formula>"MOD(ROW(),2)=0"</formula>
    </cfRule>
  </conditionalFormatting>
  <conditionalFormatting sqref="B8:N8">
    <cfRule type="expression" dxfId="108" priority="175">
      <formula>MOD(ROW(),2)=0</formula>
    </cfRule>
    <cfRule type="expression" dxfId="107" priority="176">
      <formula>"MOD(ROW(),2)=0"</formula>
    </cfRule>
  </conditionalFormatting>
  <conditionalFormatting sqref="K7">
    <cfRule type="expression" dxfId="106" priority="161">
      <formula>MOD(ROW(),2)=0</formula>
    </cfRule>
    <cfRule type="expression" dxfId="105" priority="162">
      <formula>"MOD(ROW(),2)=0"</formula>
    </cfRule>
  </conditionalFormatting>
  <conditionalFormatting sqref="B7">
    <cfRule type="expression" dxfId="104" priority="159">
      <formula>MOD(ROW(),2)=0</formula>
    </cfRule>
    <cfRule type="expression" dxfId="103" priority="160">
      <formula>"MOD(ROW(),2)=0"</formula>
    </cfRule>
  </conditionalFormatting>
  <conditionalFormatting sqref="C25 M25 F25:J25">
    <cfRule type="expression" dxfId="102" priority="158">
      <formula>MOD(ROW(),2)=0</formula>
    </cfRule>
  </conditionalFormatting>
  <conditionalFormatting sqref="N25">
    <cfRule type="expression" dxfId="101" priority="156">
      <formula>MOD(ROW(),2)=0</formula>
    </cfRule>
    <cfRule type="expression" dxfId="100" priority="157">
      <formula>"MOD(ROW(),2)=0"</formula>
    </cfRule>
  </conditionalFormatting>
  <conditionalFormatting sqref="K25">
    <cfRule type="expression" dxfId="99" priority="154">
      <formula>MOD(ROW(),2)=0</formula>
    </cfRule>
    <cfRule type="expression" dxfId="98" priority="155">
      <formula>"MOD(ROW(),2)=0"</formula>
    </cfRule>
  </conditionalFormatting>
  <conditionalFormatting sqref="D25:E25">
    <cfRule type="expression" dxfId="97" priority="152">
      <formula>MOD(ROW(),2)=0</formula>
    </cfRule>
    <cfRule type="expression" dxfId="96" priority="153">
      <formula>"MOD(ROW(),2)=0"</formula>
    </cfRule>
  </conditionalFormatting>
  <conditionalFormatting sqref="B25">
    <cfRule type="expression" dxfId="95" priority="150">
      <formula>MOD(ROW(),2)=0</formula>
    </cfRule>
    <cfRule type="expression" dxfId="94" priority="151">
      <formula>"MOD(ROW(),2)=0"</formula>
    </cfRule>
  </conditionalFormatting>
  <conditionalFormatting sqref="D26:F26 H26:K26 B26 M26">
    <cfRule type="expression" dxfId="93" priority="149">
      <formula>MOD(ROW(),2)=0</formula>
    </cfRule>
  </conditionalFormatting>
  <conditionalFormatting sqref="N26">
    <cfRule type="expression" dxfId="92" priority="147">
      <formula>MOD(ROW(),2)=0</formula>
    </cfRule>
    <cfRule type="expression" dxfId="91" priority="148">
      <formula>"MOD(ROW(),2)=0"</formula>
    </cfRule>
  </conditionalFormatting>
  <conditionalFormatting sqref="C26">
    <cfRule type="expression" dxfId="90" priority="145">
      <formula>MOD(ROW(),2)=0</formula>
    </cfRule>
    <cfRule type="expression" dxfId="89" priority="146">
      <formula>"MOD(ROW(),2)=0"</formula>
    </cfRule>
  </conditionalFormatting>
  <conditionalFormatting sqref="C26">
    <cfRule type="expression" dxfId="88" priority="143">
      <formula>MOD(ROW(),2)=0</formula>
    </cfRule>
    <cfRule type="expression" dxfId="87" priority="144">
      <formula>"MOD(ROW(),2)=0"</formula>
    </cfRule>
  </conditionalFormatting>
  <conditionalFormatting sqref="G26">
    <cfRule type="expression" dxfId="86" priority="141">
      <formula>MOD(ROW(),2)=0</formula>
    </cfRule>
    <cfRule type="expression" dxfId="85" priority="142">
      <formula>"MOD(ROW(),2)=0"</formula>
    </cfRule>
  </conditionalFormatting>
  <conditionalFormatting sqref="G26">
    <cfRule type="expression" dxfId="84" priority="139">
      <formula>MOD(ROW(),2)=0</formula>
    </cfRule>
    <cfRule type="expression" dxfId="83" priority="140">
      <formula>"MOD(ROW(),2)=0"</formula>
    </cfRule>
  </conditionalFormatting>
  <conditionalFormatting sqref="B4:K4 M4">
    <cfRule type="expression" dxfId="82" priority="138">
      <formula>MOD(ROW(),2)=0</formula>
    </cfRule>
  </conditionalFormatting>
  <conditionalFormatting sqref="N4">
    <cfRule type="expression" dxfId="81" priority="136">
      <formula>MOD(ROW(),2)=0</formula>
    </cfRule>
    <cfRule type="expression" dxfId="80" priority="137">
      <formula>"MOD(ROW(),2)=0"</formula>
    </cfRule>
  </conditionalFormatting>
  <conditionalFormatting sqref="K4">
    <cfRule type="expression" dxfId="79" priority="134">
      <formula>MOD(ROW(),2)=0</formula>
    </cfRule>
    <cfRule type="expression" dxfId="78" priority="135">
      <formula>"MOD(ROW(),2)=0"</formula>
    </cfRule>
  </conditionalFormatting>
  <conditionalFormatting sqref="C4">
    <cfRule type="expression" dxfId="77" priority="132">
      <formula>MOD(ROW(),2)=0</formula>
    </cfRule>
    <cfRule type="expression" dxfId="76" priority="133">
      <formula>"MOD(ROW(),2)=0"</formula>
    </cfRule>
  </conditionalFormatting>
  <conditionalFormatting sqref="G4">
    <cfRule type="expression" dxfId="75" priority="130">
      <formula>MOD(ROW(),2)=0</formula>
    </cfRule>
    <cfRule type="expression" dxfId="74" priority="131">
      <formula>"MOD(ROW(),2)=0"</formula>
    </cfRule>
  </conditionalFormatting>
  <conditionalFormatting sqref="L27">
    <cfRule type="expression" dxfId="73" priority="128">
      <formula>MOD(ROW(),2)=0</formula>
    </cfRule>
    <cfRule type="expression" dxfId="72" priority="129">
      <formula>"MOD(ROW(),2)=0"</formula>
    </cfRule>
  </conditionalFormatting>
  <conditionalFormatting sqref="L26">
    <cfRule type="expression" dxfId="71" priority="126">
      <formula>MOD(ROW(),2)=0</formula>
    </cfRule>
    <cfRule type="expression" dxfId="70" priority="127">
      <formula>"MOD(ROW(),2)=0"</formula>
    </cfRule>
  </conditionalFormatting>
  <conditionalFormatting sqref="L4">
    <cfRule type="expression" dxfId="69" priority="124">
      <formula>MOD(ROW(),2)=0</formula>
    </cfRule>
    <cfRule type="expression" dxfId="68" priority="125">
      <formula>"MOD(ROW(),2)=0"</formula>
    </cfRule>
  </conditionalFormatting>
  <conditionalFormatting sqref="L25">
    <cfRule type="expression" dxfId="67" priority="122">
      <formula>MOD(ROW(),2)=0</formula>
    </cfRule>
    <cfRule type="expression" dxfId="66" priority="123">
      <formula>"MOD(ROW(),2)=0"</formula>
    </cfRule>
  </conditionalFormatting>
  <conditionalFormatting sqref="C2:J2">
    <cfRule type="expression" dxfId="65" priority="118">
      <formula>MOD(ROW(),2)=0</formula>
    </cfRule>
    <cfRule type="expression" dxfId="64" priority="119">
      <formula>"MOD(ROW(),2)=0"</formula>
    </cfRule>
  </conditionalFormatting>
  <conditionalFormatting sqref="N10">
    <cfRule type="expression" dxfId="63" priority="107">
      <formula>MOD(ROW(),2)=0</formula>
    </cfRule>
    <cfRule type="expression" dxfId="62" priority="108">
      <formula>"MOD(ROW(),2)=0"</formula>
    </cfRule>
  </conditionalFormatting>
  <conditionalFormatting sqref="N11">
    <cfRule type="expression" dxfId="61" priority="105">
      <formula>MOD(ROW(),2)=0</formula>
    </cfRule>
    <cfRule type="expression" dxfId="60" priority="106">
      <formula>"MOD(ROW(),2)=0"</formula>
    </cfRule>
  </conditionalFormatting>
  <conditionalFormatting sqref="H10">
    <cfRule type="expression" dxfId="59" priority="97">
      <formula>MOD(ROW(),2)=0</formula>
    </cfRule>
    <cfRule type="expression" dxfId="58" priority="98">
      <formula>"MOD(ROW(),2)=0"</formula>
    </cfRule>
  </conditionalFormatting>
  <conditionalFormatting sqref="C11">
    <cfRule type="expression" dxfId="57" priority="103">
      <formula>MOD(ROW(),2)=0</formula>
    </cfRule>
    <cfRule type="expression" dxfId="56" priority="104">
      <formula>"MOD(ROW(),2)=0"</formula>
    </cfRule>
  </conditionalFormatting>
  <conditionalFormatting sqref="G11">
    <cfRule type="expression" dxfId="55" priority="101">
      <formula>MOD(ROW(),2)=0</formula>
    </cfRule>
    <cfRule type="expression" dxfId="54" priority="102">
      <formula>"MOD(ROW(),2)=0"</formula>
    </cfRule>
  </conditionalFormatting>
  <conditionalFormatting sqref="K28">
    <cfRule type="expression" dxfId="53" priority="99">
      <formula>MOD(ROW(),2)=0</formula>
    </cfRule>
    <cfRule type="expression" dxfId="52" priority="100">
      <formula>"MOD(ROW(),2)=0"</formula>
    </cfRule>
  </conditionalFormatting>
  <conditionalFormatting sqref="C10">
    <cfRule type="expression" dxfId="51" priority="95">
      <formula>MOD(ROW(),2)=0</formula>
    </cfRule>
    <cfRule type="expression" dxfId="50" priority="96">
      <formula>"MOD(ROW(),2)=0"</formula>
    </cfRule>
  </conditionalFormatting>
  <conditionalFormatting sqref="G10">
    <cfRule type="expression" dxfId="49" priority="93">
      <formula>MOD(ROW(),2)=0</formula>
    </cfRule>
    <cfRule type="expression" dxfId="48" priority="94">
      <formula>"MOD(ROW(),2)=0"</formula>
    </cfRule>
  </conditionalFormatting>
  <conditionalFormatting sqref="N9">
    <cfRule type="expression" dxfId="47" priority="85">
      <formula>MOD(ROW(),2)=0</formula>
    </cfRule>
    <cfRule type="expression" dxfId="46" priority="86">
      <formula>"MOD(ROW(),2)=0"</formula>
    </cfRule>
  </conditionalFormatting>
  <conditionalFormatting sqref="C9">
    <cfRule type="expression" dxfId="45" priority="83">
      <formula>MOD(ROW(),2)=0</formula>
    </cfRule>
    <cfRule type="expression" dxfId="44" priority="84">
      <formula>"MOD(ROW(),2)=0"</formula>
    </cfRule>
  </conditionalFormatting>
  <conditionalFormatting sqref="C9">
    <cfRule type="expression" dxfId="43" priority="81">
      <formula>MOD(ROW(),2)=0</formula>
    </cfRule>
    <cfRule type="expression" dxfId="42" priority="82">
      <formula>"MOD(ROW(),2)=0"</formula>
    </cfRule>
  </conditionalFormatting>
  <conditionalFormatting sqref="G9">
    <cfRule type="expression" dxfId="41" priority="79">
      <formula>MOD(ROW(),2)=0</formula>
    </cfRule>
    <cfRule type="expression" dxfId="40" priority="80">
      <formula>"MOD(ROW(),2)=0"</formula>
    </cfRule>
  </conditionalFormatting>
  <conditionalFormatting sqref="G9">
    <cfRule type="expression" dxfId="39" priority="77">
      <formula>MOD(ROW(),2)=0</formula>
    </cfRule>
    <cfRule type="expression" dxfId="38" priority="78">
      <formula>"MOD(ROW(),2)=0"</formula>
    </cfRule>
  </conditionalFormatting>
  <conditionalFormatting sqref="K9">
    <cfRule type="expression" dxfId="37" priority="75">
      <formula>MOD(ROW(),2)=0</formula>
    </cfRule>
    <cfRule type="expression" dxfId="36" priority="76">
      <formula>"MOD(ROW(),2)=0"</formula>
    </cfRule>
  </conditionalFormatting>
  <conditionalFormatting sqref="K9">
    <cfRule type="expression" dxfId="35" priority="73">
      <formula>MOD(ROW(),2)=0</formula>
    </cfRule>
    <cfRule type="expression" dxfId="34" priority="74">
      <formula>"MOD(ROW(),2)=0"</formula>
    </cfRule>
  </conditionalFormatting>
  <conditionalFormatting sqref="C12:N12">
    <cfRule type="expression" dxfId="33" priority="51">
      <formula>MOD(ROW(),2)=0</formula>
    </cfRule>
    <cfRule type="expression" dxfId="32" priority="52">
      <formula>"MOD(ROW(),2)=0"</formula>
    </cfRule>
  </conditionalFormatting>
  <conditionalFormatting sqref="K19">
    <cfRule type="expression" dxfId="31" priority="49">
      <formula>MOD(ROW(),2)=0</formula>
    </cfRule>
    <cfRule type="expression" dxfId="30" priority="50">
      <formula>"MOD(ROW(),2)=0"</formula>
    </cfRule>
  </conditionalFormatting>
  <conditionalFormatting sqref="B19">
    <cfRule type="expression" dxfId="29" priority="47">
      <formula>MOD(ROW(),2)=0</formula>
    </cfRule>
    <cfRule type="expression" dxfId="28" priority="48">
      <formula>"MOD(ROW(),2)=0"</formula>
    </cfRule>
  </conditionalFormatting>
  <conditionalFormatting sqref="N20">
    <cfRule type="expression" dxfId="27" priority="45">
      <formula>MOD(ROW(),2)=0</formula>
    </cfRule>
    <cfRule type="expression" dxfId="26" priority="46">
      <formula>"MOD(ROW(),2)=0"</formula>
    </cfRule>
  </conditionalFormatting>
  <conditionalFormatting sqref="K20">
    <cfRule type="expression" dxfId="25" priority="43">
      <formula>MOD(ROW(),2)=0</formula>
    </cfRule>
    <cfRule type="expression" dxfId="24" priority="44">
      <formula>"MOD(ROW(),2)=0"</formula>
    </cfRule>
  </conditionalFormatting>
  <conditionalFormatting sqref="D20:E20">
    <cfRule type="expression" dxfId="23" priority="41">
      <formula>MOD(ROW(),2)=0</formula>
    </cfRule>
    <cfRule type="expression" dxfId="22" priority="42">
      <formula>"MOD(ROW(),2)=0"</formula>
    </cfRule>
  </conditionalFormatting>
  <conditionalFormatting sqref="M13">
    <cfRule type="expression" dxfId="21" priority="33">
      <formula>MOD(ROW(),2)=0</formula>
    </cfRule>
    <cfRule type="expression" dxfId="20" priority="34">
      <formula>"MOD(ROW(),2)=0"</formula>
    </cfRule>
  </conditionalFormatting>
  <conditionalFormatting sqref="C13:L13">
    <cfRule type="expression" dxfId="19" priority="37">
      <formula>MOD(ROW(),2)=0</formula>
    </cfRule>
    <cfRule type="expression" dxfId="18" priority="38">
      <formula>"MOD(ROW(),2)=0"</formula>
    </cfRule>
  </conditionalFormatting>
  <conditionalFormatting sqref="N13">
    <cfRule type="expression" dxfId="17" priority="35">
      <formula>MOD(ROW(),2)=0</formula>
    </cfRule>
    <cfRule type="expression" dxfId="16" priority="36">
      <formula>"MOD(ROW(),2)=0"</formula>
    </cfRule>
  </conditionalFormatting>
  <conditionalFormatting sqref="N14">
    <cfRule type="expression" dxfId="15" priority="29">
      <formula>MOD(ROW(),2)=0</formula>
    </cfRule>
    <cfRule type="expression" dxfId="14" priority="30">
      <formula>"MOD(ROW(),2)=0"</formula>
    </cfRule>
  </conditionalFormatting>
  <conditionalFormatting sqref="G14">
    <cfRule type="expression" dxfId="13" priority="27">
      <formula>MOD(ROW(),2)=0</formula>
    </cfRule>
    <cfRule type="expression" dxfId="12" priority="28">
      <formula>"MOD(ROW(),2)=0"</formula>
    </cfRule>
  </conditionalFormatting>
  <conditionalFormatting sqref="C14">
    <cfRule type="expression" dxfId="11" priority="25">
      <formula>MOD(ROW(),2)=0</formula>
    </cfRule>
    <cfRule type="expression" dxfId="10" priority="26">
      <formula>"MOD(ROW(),2)=0"</formula>
    </cfRule>
  </conditionalFormatting>
  <conditionalFormatting sqref="K14">
    <cfRule type="expression" dxfId="9" priority="23">
      <formula>MOD(ROW(),2)=0</formula>
    </cfRule>
    <cfRule type="expression" dxfId="8" priority="24">
      <formula>"MOD(ROW(),2)=0"</formula>
    </cfRule>
  </conditionalFormatting>
  <conditionalFormatting sqref="B14:B15">
    <cfRule type="expression" dxfId="7" priority="21">
      <formula>MOD(ROW(),2)=0</formula>
    </cfRule>
    <cfRule type="expression" dxfId="6" priority="22">
      <formula>"MOD(ROW(),2)=0"</formula>
    </cfRule>
  </conditionalFormatting>
  <conditionalFormatting sqref="K15">
    <cfRule type="expression" dxfId="5" priority="11">
      <formula>MOD(ROW(),2)=0</formula>
    </cfRule>
    <cfRule type="expression" dxfId="4" priority="12">
      <formula>"MOD(ROW(),2)=0"</formula>
    </cfRule>
  </conditionalFormatting>
  <conditionalFormatting sqref="K15">
    <cfRule type="expression" dxfId="3" priority="13">
      <formula>MOD(ROW(),2)=0</formula>
    </cfRule>
    <cfRule type="expression" dxfId="2" priority="14">
      <formula>"MOD(ROW(),2)=0"</formula>
    </cfRule>
  </conditionalFormatting>
  <conditionalFormatting sqref="B16:N16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39-5363-4E61-BF0F-109DAD0EE84E}">
  <dimension ref="A2:O12"/>
  <sheetViews>
    <sheetView workbookViewId="0">
      <selection sqref="A1:O1048576"/>
    </sheetView>
  </sheetViews>
  <sheetFormatPr defaultRowHeight="15" x14ac:dyDescent="0.25"/>
  <cols>
    <col min="1" max="1" width="5.140625" customWidth="1"/>
    <col min="2" max="15" width="6.5703125" customWidth="1"/>
  </cols>
  <sheetData>
    <row r="2" spans="1:15" x14ac:dyDescent="0.25">
      <c r="B2" s="63">
        <v>1</v>
      </c>
      <c r="C2" s="63">
        <v>2</v>
      </c>
      <c r="D2" s="63">
        <v>3</v>
      </c>
      <c r="E2" s="63">
        <v>4</v>
      </c>
      <c r="F2" s="72">
        <v>5</v>
      </c>
      <c r="G2" s="72">
        <v>6</v>
      </c>
      <c r="H2" s="72">
        <v>7</v>
      </c>
      <c r="I2" s="72">
        <v>8</v>
      </c>
      <c r="J2" s="72">
        <v>9</v>
      </c>
      <c r="K2" s="64">
        <v>10</v>
      </c>
      <c r="L2" s="64">
        <v>11</v>
      </c>
      <c r="M2" s="64">
        <v>12</v>
      </c>
      <c r="N2" s="64">
        <v>13</v>
      </c>
      <c r="O2" s="64">
        <v>14</v>
      </c>
    </row>
    <row r="3" spans="1:15" x14ac:dyDescent="0.25">
      <c r="A3" s="52" t="s">
        <v>134</v>
      </c>
      <c r="B3" s="56">
        <v>0</v>
      </c>
      <c r="C3" s="61">
        <v>-6.4906179999999994E-2</v>
      </c>
      <c r="D3" s="51">
        <v>-6.7009979999999997E-2</v>
      </c>
      <c r="E3" s="61">
        <v>-0.11196153</v>
      </c>
      <c r="F3" s="73">
        <v>-0.11245929</v>
      </c>
      <c r="G3" s="74">
        <v>-0.23049871</v>
      </c>
      <c r="H3" s="74">
        <v>-0.27554706000000001</v>
      </c>
      <c r="I3" s="74">
        <v>-0.32739695000000002</v>
      </c>
      <c r="J3" s="74">
        <v>-0.36799654999999998</v>
      </c>
      <c r="K3" s="66">
        <v>-0.37485175999999998</v>
      </c>
      <c r="L3" s="66">
        <v>-0.44528361</v>
      </c>
      <c r="M3" s="82">
        <v>-0.54342318000000001</v>
      </c>
      <c r="N3" s="83">
        <v>-0.61642129999999995</v>
      </c>
      <c r="O3" s="82">
        <v>-0.85342985999999998</v>
      </c>
    </row>
    <row r="4" spans="1:15" x14ac:dyDescent="0.25">
      <c r="A4" s="52" t="s">
        <v>135</v>
      </c>
      <c r="B4" s="57">
        <v>0</v>
      </c>
      <c r="C4" s="58">
        <v>-0.92954360000000003</v>
      </c>
      <c r="D4" s="54">
        <v>-12638.9</v>
      </c>
      <c r="E4" s="62">
        <v>-0.2102087</v>
      </c>
      <c r="F4" s="75">
        <v>-5.70395E-2</v>
      </c>
      <c r="G4" s="76">
        <v>-2.7061269999999999</v>
      </c>
      <c r="H4" s="77">
        <v>-0.1131419</v>
      </c>
      <c r="I4" s="77">
        <v>-0.90850359999999997</v>
      </c>
      <c r="J4" s="78">
        <v>-1.753231</v>
      </c>
      <c r="K4" s="70">
        <v>0</v>
      </c>
      <c r="L4" s="70">
        <v>-14.504569999999999</v>
      </c>
      <c r="M4" s="68">
        <v>-10.35238</v>
      </c>
      <c r="N4" s="67">
        <v>-237.74180000000001</v>
      </c>
      <c r="O4" s="69">
        <v>-0.50779490000000005</v>
      </c>
    </row>
    <row r="5" spans="1:15" x14ac:dyDescent="0.25">
      <c r="A5" s="52" t="s">
        <v>133</v>
      </c>
      <c r="B5" s="56">
        <v>0.75380349999999996</v>
      </c>
      <c r="C5" s="61">
        <v>0.89713339999999997</v>
      </c>
      <c r="D5" s="51">
        <v>0.4440924</v>
      </c>
      <c r="E5" s="61">
        <v>0.84643369999999996</v>
      </c>
      <c r="F5" s="73">
        <v>0.35648760000000002</v>
      </c>
      <c r="G5" s="74">
        <v>0.6153651</v>
      </c>
      <c r="H5" s="74">
        <v>0.93853189999999997</v>
      </c>
      <c r="I5" s="74">
        <v>0.61822679999999997</v>
      </c>
      <c r="J5" s="74">
        <v>0.93955469999999996</v>
      </c>
      <c r="K5" s="66">
        <v>1.1686915</v>
      </c>
      <c r="L5" s="66">
        <v>0.81227539999999998</v>
      </c>
      <c r="M5" s="66">
        <v>0.96036100000000002</v>
      </c>
      <c r="N5" s="65">
        <v>0.81731489999999996</v>
      </c>
      <c r="O5" s="66">
        <v>0.96542090000000003</v>
      </c>
    </row>
    <row r="6" spans="1:15" x14ac:dyDescent="0.25">
      <c r="A6" s="52" t="s">
        <v>132</v>
      </c>
      <c r="B6" s="62">
        <v>345095.7</v>
      </c>
      <c r="C6" s="62">
        <v>50.088200000000001</v>
      </c>
      <c r="D6" s="54">
        <v>113477.2</v>
      </c>
      <c r="E6" s="55">
        <v>2.7541410000000002</v>
      </c>
      <c r="F6" s="78">
        <v>0.2047274</v>
      </c>
      <c r="G6" s="76">
        <v>12.236789999999999</v>
      </c>
      <c r="H6" s="77">
        <v>0.86096280000000003</v>
      </c>
      <c r="I6" s="76">
        <v>2.0763379999999998</v>
      </c>
      <c r="J6" s="78">
        <v>9.060651</v>
      </c>
      <c r="K6" s="70">
        <v>0.32708569999999998</v>
      </c>
      <c r="L6" s="70">
        <v>41.019210000000001</v>
      </c>
      <c r="M6" s="69">
        <v>53.56756</v>
      </c>
      <c r="N6" s="67">
        <v>450.52820000000003</v>
      </c>
      <c r="O6" s="69">
        <v>0.73159370000000001</v>
      </c>
    </row>
    <row r="7" spans="1:15" x14ac:dyDescent="0.25">
      <c r="A7" s="52" t="s">
        <v>124</v>
      </c>
      <c r="B7" s="58">
        <v>-1.8487065</v>
      </c>
      <c r="C7" s="58">
        <v>-2.5664452</v>
      </c>
      <c r="D7" s="55">
        <v>-1.0423397000000001</v>
      </c>
      <c r="E7" s="55">
        <v>-1.4899412999999999</v>
      </c>
      <c r="F7" s="76">
        <v>-1.1006678000000001</v>
      </c>
      <c r="G7" s="76">
        <v>-1.2694809</v>
      </c>
      <c r="H7" s="76">
        <v>-2.0994988999999999</v>
      </c>
      <c r="I7" s="76">
        <v>-1.5</v>
      </c>
      <c r="J7" s="76">
        <v>-1.0068999000000001</v>
      </c>
      <c r="K7" s="68">
        <v>-1.4695290000000001</v>
      </c>
      <c r="L7" s="68">
        <v>-1.7734137999999999</v>
      </c>
      <c r="M7" s="68">
        <v>-0.94838230000000001</v>
      </c>
      <c r="N7" s="84">
        <v>-3.8961345000000001</v>
      </c>
      <c r="O7" s="68">
        <v>-4.8636802000000001</v>
      </c>
    </row>
    <row r="8" spans="1:15" x14ac:dyDescent="0.25">
      <c r="A8" s="52" t="s">
        <v>131</v>
      </c>
      <c r="B8" s="79">
        <v>6.8301000000000001E-2</v>
      </c>
      <c r="C8" s="79">
        <v>3.838536E-2</v>
      </c>
      <c r="D8" s="80">
        <v>3.3652590000000003E-2</v>
      </c>
      <c r="E8" s="80">
        <v>3.4420819999999998E-2</v>
      </c>
      <c r="F8" s="81">
        <v>4.6865659999999996E-3</v>
      </c>
      <c r="G8" s="81">
        <v>1.420635E-2</v>
      </c>
      <c r="H8" s="81">
        <v>1.739387E-3</v>
      </c>
      <c r="I8" s="81">
        <v>9.0009460000000003E-5</v>
      </c>
      <c r="J8" s="81">
        <v>1.8460250000000001E-2</v>
      </c>
      <c r="K8" s="85">
        <v>2.0412989999999999E-2</v>
      </c>
      <c r="L8" s="85">
        <v>2.6596289999999999E-4</v>
      </c>
      <c r="M8" s="85">
        <v>2.005061E-2</v>
      </c>
      <c r="N8" s="86">
        <v>4.1832609999999999E-4</v>
      </c>
      <c r="O8" s="85">
        <v>1.229675E-6</v>
      </c>
    </row>
    <row r="9" spans="1:15" x14ac:dyDescent="0.25">
      <c r="A9" s="52" t="s">
        <v>130</v>
      </c>
      <c r="B9" s="60">
        <v>1</v>
      </c>
      <c r="C9" s="58">
        <v>0.9623642</v>
      </c>
      <c r="D9" s="55">
        <v>0.85781070000000004</v>
      </c>
      <c r="E9" s="53">
        <v>0.94545869999999999</v>
      </c>
      <c r="F9" s="77">
        <v>0.87113370000000001</v>
      </c>
      <c r="G9" s="77">
        <v>0.97531579999999996</v>
      </c>
      <c r="H9" s="77">
        <v>1</v>
      </c>
      <c r="I9" s="77">
        <v>0.9980234</v>
      </c>
      <c r="J9" s="77">
        <v>0.9800683</v>
      </c>
      <c r="K9" s="69">
        <v>1</v>
      </c>
      <c r="L9" s="69">
        <v>1</v>
      </c>
      <c r="M9" s="68">
        <v>0.97089820000000004</v>
      </c>
      <c r="N9" s="84">
        <v>0.99988619999999995</v>
      </c>
      <c r="O9" s="68">
        <v>0.99999990000000005</v>
      </c>
    </row>
    <row r="10" spans="1:15" x14ac:dyDescent="0.25">
      <c r="A10" s="52" t="s">
        <v>129</v>
      </c>
      <c r="B10" s="59">
        <v>0.5</v>
      </c>
      <c r="C10" s="59">
        <v>0.17186384499999999</v>
      </c>
      <c r="D10" s="53">
        <v>0.240872472</v>
      </c>
      <c r="E10" s="53">
        <v>0.165355801</v>
      </c>
      <c r="F10" s="77">
        <v>0.217664626</v>
      </c>
      <c r="G10" s="77">
        <v>6.2717556999999993E-2</v>
      </c>
      <c r="H10" s="77">
        <v>1.7230210999999999E-2</v>
      </c>
      <c r="I10" s="77">
        <v>0</v>
      </c>
      <c r="J10" s="77">
        <v>1.9417217000000001E-2</v>
      </c>
      <c r="K10" s="71">
        <v>0.5</v>
      </c>
      <c r="L10" s="71">
        <v>0</v>
      </c>
      <c r="M10" s="68">
        <v>4.6151769999999998E-3</v>
      </c>
      <c r="N10" s="84">
        <v>0</v>
      </c>
      <c r="O10" s="68">
        <v>0</v>
      </c>
    </row>
    <row r="11" spans="1:15" x14ac:dyDescent="0.25">
      <c r="A11" s="52" t="s">
        <v>125</v>
      </c>
      <c r="B11" s="58">
        <v>2.0797628000000001</v>
      </c>
      <c r="C11" s="58">
        <v>1.3861676000000001</v>
      </c>
      <c r="D11" s="55">
        <v>2.8627924999999999</v>
      </c>
      <c r="E11" s="54">
        <v>1.485663</v>
      </c>
      <c r="F11" s="76">
        <v>11.563795600000001</v>
      </c>
      <c r="G11" s="76">
        <v>5.1020994999999996</v>
      </c>
      <c r="H11" s="78">
        <v>6.0154582999999997</v>
      </c>
      <c r="I11" s="78">
        <v>196.95522410000001</v>
      </c>
      <c r="J11" s="76">
        <v>2.5507219999999999</v>
      </c>
      <c r="K11" s="70">
        <v>1.6899242999999999</v>
      </c>
      <c r="L11" s="70">
        <v>34.605527700000003</v>
      </c>
      <c r="M11" s="68">
        <v>1.9032777000000001</v>
      </c>
      <c r="N11" s="84">
        <v>0.31674029999999997</v>
      </c>
      <c r="O11" s="68">
        <v>1.3010622000000001</v>
      </c>
    </row>
    <row r="12" spans="1:15" x14ac:dyDescent="0.25">
      <c r="A12" s="52" t="s">
        <v>128</v>
      </c>
      <c r="B12" s="61">
        <v>-0.50857969999999997</v>
      </c>
      <c r="C12" s="61">
        <v>-0.52164500000000003</v>
      </c>
      <c r="D12" s="51">
        <v>-0.28444439999999999</v>
      </c>
      <c r="E12" s="51">
        <v>-0.55223880000000003</v>
      </c>
      <c r="F12" s="74">
        <v>-0.2407407</v>
      </c>
      <c r="G12" s="74">
        <v>-0.46708070000000002</v>
      </c>
      <c r="H12" s="74">
        <v>-0.69004209999999999</v>
      </c>
      <c r="I12" s="74">
        <v>-0.483871</v>
      </c>
      <c r="J12" s="74">
        <v>-0.72793719999999995</v>
      </c>
      <c r="K12" s="66">
        <v>-0.91329479999999996</v>
      </c>
      <c r="L12" s="66">
        <v>-0.65872640000000005</v>
      </c>
      <c r="M12" s="66">
        <v>-0.82051280000000004</v>
      </c>
      <c r="N12" s="65">
        <v>-0.7330508</v>
      </c>
      <c r="O12" s="66">
        <v>-0.91176469999999998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Chol Crit</vt:lpstr>
      <vt:lpstr>Chol_Crit_Horz</vt:lpstr>
      <vt:lpstr>Plaque Crit</vt:lpstr>
      <vt:lpstr>Plaque_Crit_Horz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2022-04-15T18:57:38Z</dcterms:modified>
</cp:coreProperties>
</file>