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ce\Documents\GitHub\ACE\ldm_t\"/>
    </mc:Choice>
  </mc:AlternateContent>
  <xr:revisionPtr revIDLastSave="0" documentId="13_ncr:1_{2C9971A4-434C-4213-8672-DAA5E16FD303}" xr6:coauthVersionLast="47" xr6:coauthVersionMax="47" xr10:uidLastSave="{00000000-0000-0000-0000-000000000000}"/>
  <bookViews>
    <workbookView xWindow="-27990" yWindow="-120" windowWidth="28110" windowHeight="16440" activeTab="1" xr2:uid="{17CFB7B9-3BA9-45B4-964D-8FEC39BC2CDB}"/>
  </bookViews>
  <sheets>
    <sheet name="Chol Crit" sheetId="6" r:id="rId1"/>
    <sheet name="Plaque Crit" sheetId="8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O7" i="6"/>
  <c r="K7" i="6"/>
  <c r="O20" i="8"/>
  <c r="K20" i="8"/>
  <c r="O18" i="8"/>
  <c r="K18" i="8"/>
  <c r="O15" i="8"/>
  <c r="K15" i="8"/>
  <c r="O14" i="8"/>
  <c r="K14" i="8"/>
  <c r="O12" i="8"/>
  <c r="K12" i="8"/>
  <c r="O13" i="6"/>
  <c r="K13" i="6"/>
  <c r="O5" i="8" l="1"/>
  <c r="K5" i="8"/>
  <c r="O9" i="8"/>
  <c r="K9" i="8"/>
  <c r="O11" i="8"/>
  <c r="K11" i="8"/>
  <c r="O4" i="8"/>
  <c r="K4" i="8"/>
  <c r="P3" i="8"/>
  <c r="O3" i="8" s="1"/>
  <c r="K3" i="8"/>
  <c r="H49" i="8"/>
  <c r="O5" i="6"/>
  <c r="K5" i="6"/>
  <c r="H44" i="8"/>
  <c r="O46" i="6"/>
  <c r="K46" i="6"/>
  <c r="H46" i="6"/>
  <c r="H48" i="8"/>
  <c r="H42" i="8"/>
  <c r="O42" i="8"/>
  <c r="K42" i="8"/>
  <c r="H46" i="8"/>
  <c r="H54" i="8"/>
  <c r="H51" i="8"/>
  <c r="H55" i="8"/>
  <c r="O55" i="8"/>
  <c r="K55" i="8"/>
  <c r="H57" i="8"/>
  <c r="O57" i="8"/>
  <c r="K57" i="8"/>
  <c r="O45" i="6"/>
  <c r="H45" i="6"/>
  <c r="K45" i="6"/>
  <c r="H52" i="8"/>
  <c r="O52" i="8"/>
  <c r="K52" i="8"/>
  <c r="H56" i="8"/>
  <c r="P41" i="8"/>
  <c r="O41" i="8" s="1"/>
  <c r="K41" i="8"/>
  <c r="O43" i="8"/>
  <c r="K43" i="8"/>
  <c r="H43" i="8"/>
  <c r="H41" i="8"/>
  <c r="H45" i="8"/>
  <c r="K45" i="8"/>
  <c r="O45" i="8"/>
  <c r="H47" i="8"/>
  <c r="O47" i="8"/>
  <c r="K47" i="8"/>
  <c r="H53" i="8"/>
  <c r="H50" i="8"/>
  <c r="O50" i="8"/>
  <c r="K50" i="8"/>
  <c r="O6" i="6"/>
  <c r="K6" i="6"/>
  <c r="O8" i="6"/>
  <c r="K8" i="6"/>
  <c r="O44" i="6"/>
  <c r="K44" i="6"/>
  <c r="H44" i="6"/>
  <c r="H35" i="6"/>
  <c r="H36" i="6"/>
  <c r="H37" i="6"/>
  <c r="H38" i="6"/>
  <c r="H39" i="6"/>
  <c r="H40" i="6"/>
  <c r="H41" i="6"/>
  <c r="H42" i="6"/>
  <c r="H43" i="6"/>
  <c r="O43" i="6"/>
  <c r="K43" i="6"/>
  <c r="C26" i="1" l="1"/>
  <c r="C22" i="1"/>
</calcChain>
</file>

<file path=xl/sharedStrings.xml><?xml version="1.0" encoding="utf-8"?>
<sst xmlns="http://schemas.openxmlformats.org/spreadsheetml/2006/main" count="956" uniqueCount="293">
  <si>
    <t>Measure</t>
  </si>
  <si>
    <t>Reference</t>
  </si>
  <si>
    <t>Species</t>
  </si>
  <si>
    <t>Model</t>
  </si>
  <si>
    <t>Plaque Area</t>
  </si>
  <si>
    <t>Drug</t>
  </si>
  <si>
    <t>Mouse</t>
  </si>
  <si>
    <t>Cyclodextrin</t>
  </si>
  <si>
    <t>Name</t>
  </si>
  <si>
    <t>Type</t>
  </si>
  <si>
    <t>Intervention</t>
  </si>
  <si>
    <t>Result</t>
  </si>
  <si>
    <t>Nucleii/ plaque area</t>
  </si>
  <si>
    <t>CD68/ plaque area</t>
  </si>
  <si>
    <t>1A</t>
  </si>
  <si>
    <t>1E</t>
  </si>
  <si>
    <t>1F</t>
  </si>
  <si>
    <t>∅</t>
  </si>
  <si>
    <t>+</t>
  </si>
  <si>
    <t>1B</t>
  </si>
  <si>
    <t>1C</t>
  </si>
  <si>
    <t>IH</t>
  </si>
  <si>
    <t>1I</t>
  </si>
  <si>
    <t>1G</t>
  </si>
  <si>
    <t>1J</t>
  </si>
  <si>
    <t>Fig.</t>
  </si>
  <si>
    <t>Plaque area</t>
  </si>
  <si>
    <t>Chol. crystal/ plaque area</t>
  </si>
  <si>
    <r>
      <t>Il-1</t>
    </r>
    <r>
      <rPr>
        <sz val="11"/>
        <color theme="1"/>
        <rFont val="Calibri"/>
        <family val="2"/>
      </rPr>
      <t>β</t>
    </r>
    <r>
      <rPr>
        <sz val="11"/>
        <color theme="1"/>
        <rFont val="Calibri"/>
        <family val="2"/>
        <scheme val="minor"/>
      </rPr>
      <t xml:space="preserve"> concentration</t>
    </r>
  </si>
  <si>
    <r>
      <t>TNF-</t>
    </r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 xml:space="preserve"> concentration</t>
    </r>
  </si>
  <si>
    <t>Aortic ROS</t>
  </si>
  <si>
    <t>IL-6</t>
  </si>
  <si>
    <t>Data</t>
  </si>
  <si>
    <t>sem1</t>
  </si>
  <si>
    <t>sem2</t>
  </si>
  <si>
    <t>10.1126/scitranslmed.aad6100</t>
  </si>
  <si>
    <r>
      <t>rX</t>
    </r>
    <r>
      <rPr>
        <sz val="11"/>
        <color theme="1"/>
        <rFont val="Calibri"/>
        <family val="2"/>
      </rPr>
      <t>̅</t>
    </r>
    <r>
      <rPr>
        <vertAlign val="subscript"/>
        <sz val="11"/>
        <color theme="1"/>
        <rFont val="Calibri"/>
        <family val="2"/>
        <scheme val="minor"/>
      </rPr>
      <t>DM</t>
    </r>
  </si>
  <si>
    <r>
      <t>X</t>
    </r>
    <r>
      <rPr>
        <sz val="11"/>
        <color theme="1"/>
        <rFont val="Calibri"/>
        <family val="2"/>
      </rPr>
      <t>̅</t>
    </r>
    <r>
      <rPr>
        <sz val="11"/>
        <color theme="1"/>
        <rFont val="Calibri"/>
        <family val="2"/>
        <scheme val="minor"/>
      </rPr>
      <t>1</t>
    </r>
  </si>
  <si>
    <r>
      <t>X</t>
    </r>
    <r>
      <rPr>
        <sz val="11"/>
        <color theme="1"/>
        <rFont val="Calibri"/>
        <family val="2"/>
      </rPr>
      <t>̅</t>
    </r>
    <r>
      <rPr>
        <sz val="11"/>
        <color theme="1"/>
        <rFont val="Calibri"/>
        <family val="2"/>
        <scheme val="minor"/>
      </rPr>
      <t>2</t>
    </r>
  </si>
  <si>
    <t>n1</t>
  </si>
  <si>
    <t>n2</t>
  </si>
  <si>
    <t>10.1126/scitranslmed.abe1433</t>
  </si>
  <si>
    <t>Plaque volume</t>
  </si>
  <si>
    <t>mTORi-NB</t>
  </si>
  <si>
    <r>
      <t>ApoE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8 wks </t>
    </r>
  </si>
  <si>
    <r>
      <t>ApoE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12 wks </t>
    </r>
  </si>
  <si>
    <t>1D</t>
  </si>
  <si>
    <t>Units</t>
  </si>
  <si>
    <r>
      <t>mm</t>
    </r>
    <r>
      <rPr>
        <vertAlign val="superscript"/>
        <sz val="11"/>
        <color theme="1"/>
        <rFont val="Calibri"/>
        <family val="2"/>
        <scheme val="minor"/>
      </rPr>
      <t>3</t>
    </r>
  </si>
  <si>
    <t>%</t>
  </si>
  <si>
    <t>Unloaded NB</t>
  </si>
  <si>
    <r>
      <t>rδ</t>
    </r>
    <r>
      <rPr>
        <vertAlign val="subscript"/>
        <sz val="11"/>
        <color theme="1"/>
        <rFont val="Calibri"/>
        <family val="2"/>
      </rPr>
      <t>M</t>
    </r>
  </si>
  <si>
    <t>4D</t>
  </si>
  <si>
    <r>
      <t>Ldr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BMT Psap</t>
    </r>
    <r>
      <rPr>
        <vertAlign val="superscript"/>
        <sz val="11"/>
        <color theme="1"/>
        <rFont val="Calibri"/>
        <family val="2"/>
        <scheme val="minor"/>
      </rPr>
      <t>-/-</t>
    </r>
  </si>
  <si>
    <t>Genetic Model</t>
  </si>
  <si>
    <r>
      <t>Psap</t>
    </r>
    <r>
      <rPr>
        <vertAlign val="superscript"/>
        <sz val="11"/>
        <color theme="1"/>
        <rFont val="Calibri"/>
        <family val="2"/>
        <scheme val="minor"/>
      </rPr>
      <t>-/-</t>
    </r>
  </si>
  <si>
    <t>Collagen</t>
  </si>
  <si>
    <t>4F</t>
  </si>
  <si>
    <t>Count</t>
  </si>
  <si>
    <t>4H</t>
  </si>
  <si>
    <t>Macrophages per Aorta</t>
  </si>
  <si>
    <t xml:space="preserve"> 10.1126/scisignal.aad5578</t>
  </si>
  <si>
    <r>
      <t>Ldr</t>
    </r>
    <r>
      <rPr>
        <vertAlign val="superscript"/>
        <sz val="11"/>
        <color theme="1"/>
        <rFont val="Calibri"/>
        <family val="2"/>
        <scheme val="minor"/>
      </rPr>
      <t>-/-</t>
    </r>
  </si>
  <si>
    <r>
      <t>Reln</t>
    </r>
    <r>
      <rPr>
        <vertAlign val="superscript"/>
        <sz val="11"/>
        <color theme="1"/>
        <rFont val="Calibri"/>
        <family val="2"/>
        <scheme val="minor"/>
      </rPr>
      <t>-/-</t>
    </r>
  </si>
  <si>
    <t>Body Weight</t>
  </si>
  <si>
    <t>g</t>
  </si>
  <si>
    <t>Ad-Cre Reln-/-</t>
  </si>
  <si>
    <t>S2B</t>
  </si>
  <si>
    <t>Cholesterol</t>
  </si>
  <si>
    <t>mg/dL</t>
  </si>
  <si>
    <r>
      <rPr>
        <sz val="11"/>
        <color theme="1"/>
        <rFont val="Calibri"/>
        <family val="2"/>
      </rPr>
      <t>µm</t>
    </r>
    <r>
      <rPr>
        <vertAlign val="superscript"/>
        <sz val="11"/>
        <color theme="1"/>
        <rFont val="Calibri"/>
        <family val="2"/>
      </rPr>
      <t>2</t>
    </r>
  </si>
  <si>
    <r>
      <t>Ad-Cre Reln</t>
    </r>
    <r>
      <rPr>
        <vertAlign val="superscript"/>
        <sz val="11"/>
        <color theme="1"/>
        <rFont val="Calibri"/>
        <family val="2"/>
        <scheme val="minor"/>
      </rPr>
      <t>-/-</t>
    </r>
  </si>
  <si>
    <t>Triglyceride</t>
  </si>
  <si>
    <t>2A</t>
  </si>
  <si>
    <t>2B</t>
  </si>
  <si>
    <t>a-Actin Area</t>
  </si>
  <si>
    <t>ApoE-/-</t>
  </si>
  <si>
    <t>EC-TFEB</t>
  </si>
  <si>
    <t>Aortic Lesian Area</t>
  </si>
  <si>
    <t>7F</t>
  </si>
  <si>
    <t>10.1126/scisignal.aah4214</t>
  </si>
  <si>
    <t>Collagen Compsotion</t>
  </si>
  <si>
    <t>4-PBA Neutrophils</t>
  </si>
  <si>
    <r>
      <t>ApoE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HFD 4 wks</t>
    </r>
  </si>
  <si>
    <t>10.1126/sciadv.aav2309</t>
  </si>
  <si>
    <t>Biologic</t>
  </si>
  <si>
    <t>Cell Transplant</t>
  </si>
  <si>
    <t>10.1126/scitranslmed.aax0481</t>
  </si>
  <si>
    <t>a-CD42b</t>
  </si>
  <si>
    <t>Lesion Area</t>
  </si>
  <si>
    <t>4B</t>
  </si>
  <si>
    <t>5B</t>
  </si>
  <si>
    <t>Necrotic Area</t>
  </si>
  <si>
    <t>Atheroma Area</t>
  </si>
  <si>
    <t>Endothelial Area</t>
  </si>
  <si>
    <t>Lipid Deposition</t>
  </si>
  <si>
    <t>5B-1</t>
  </si>
  <si>
    <t>5B-2</t>
  </si>
  <si>
    <r>
      <t>ApoE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HFD 6 wks</t>
    </r>
  </si>
  <si>
    <t>Nec-1s</t>
  </si>
  <si>
    <t>5D</t>
  </si>
  <si>
    <t>5E</t>
  </si>
  <si>
    <t>10.1126/sciadv.1600224</t>
  </si>
  <si>
    <t>Macrophage Lesion Area</t>
  </si>
  <si>
    <t>5F</t>
  </si>
  <si>
    <t>Serum IL-1B</t>
  </si>
  <si>
    <t>5H</t>
  </si>
  <si>
    <t>Lesion Area Aortic Root</t>
  </si>
  <si>
    <t>Lesion Area Aortic Arch</t>
  </si>
  <si>
    <r>
      <t>mm</t>
    </r>
    <r>
      <rPr>
        <vertAlign val="superscript"/>
        <sz val="11"/>
        <color theme="1"/>
        <rFont val="Calibri"/>
        <family val="2"/>
      </rPr>
      <t>2</t>
    </r>
  </si>
  <si>
    <t>7A</t>
  </si>
  <si>
    <t>7B</t>
  </si>
  <si>
    <t>7D</t>
  </si>
  <si>
    <t>7E</t>
  </si>
  <si>
    <t>7G</t>
  </si>
  <si>
    <t>7H</t>
  </si>
  <si>
    <t>7I</t>
  </si>
  <si>
    <t>7M</t>
  </si>
  <si>
    <r>
      <t>p62</t>
    </r>
    <r>
      <rPr>
        <vertAlign val="superscript"/>
        <sz val="11"/>
        <color theme="1"/>
        <rFont val="Calibri"/>
        <family val="2"/>
        <scheme val="minor"/>
      </rPr>
      <t>-/-</t>
    </r>
  </si>
  <si>
    <t>Genetic</t>
  </si>
  <si>
    <t>10.1126/scisignal.aad5614</t>
  </si>
  <si>
    <r>
      <t>BMT from p62</t>
    </r>
    <r>
      <rPr>
        <vertAlign val="superscript"/>
        <sz val="11"/>
        <color theme="1"/>
        <rFont val="Calibri"/>
        <family val="2"/>
        <scheme val="minor"/>
      </rPr>
      <t>-/-</t>
    </r>
  </si>
  <si>
    <t>Cell Death Aortic Root</t>
  </si>
  <si>
    <t>Necrotic Area Aortic Root</t>
  </si>
  <si>
    <r>
      <t>m</t>
    </r>
    <r>
      <rPr>
        <sz val="11"/>
        <color theme="1"/>
        <rFont val="Calibri"/>
        <family val="2"/>
      </rPr>
      <t>ΦAT65</t>
    </r>
    <r>
      <rPr>
        <vertAlign val="superscript"/>
        <sz val="11"/>
        <color theme="1"/>
        <rFont val="Calibri"/>
        <family val="2"/>
      </rPr>
      <t>-/-</t>
    </r>
    <r>
      <rPr>
        <sz val="11"/>
        <color theme="1"/>
        <rFont val="Calibri"/>
        <family val="2"/>
      </rPr>
      <t>/</t>
    </r>
    <r>
      <rPr>
        <sz val="11"/>
        <color theme="1"/>
        <rFont val="Calibri"/>
        <family val="2"/>
        <scheme val="minor"/>
      </rPr>
      <t>p62</t>
    </r>
    <r>
      <rPr>
        <vertAlign val="superscript"/>
        <sz val="11"/>
        <color theme="1"/>
        <rFont val="Calibri"/>
        <family val="2"/>
        <scheme val="minor"/>
      </rPr>
      <t>-/-</t>
    </r>
  </si>
  <si>
    <t>7J</t>
  </si>
  <si>
    <t>IL-1B Aortic Lysate</t>
  </si>
  <si>
    <t>pg/ml</t>
  </si>
  <si>
    <t>Poor Null</t>
  </si>
  <si>
    <r>
      <t>m</t>
    </r>
    <r>
      <rPr>
        <sz val="11"/>
        <color theme="1"/>
        <rFont val="Calibri"/>
        <family val="2"/>
      </rPr>
      <t>ΦAT65</t>
    </r>
    <r>
      <rPr>
        <vertAlign val="superscript"/>
        <sz val="11"/>
        <color theme="1"/>
        <rFont val="Calibri"/>
        <family val="2"/>
      </rPr>
      <t>+/+</t>
    </r>
    <r>
      <rPr>
        <sz val="11"/>
        <color theme="1"/>
        <rFont val="Calibri"/>
        <family val="2"/>
      </rPr>
      <t>/</t>
    </r>
    <r>
      <rPr>
        <sz val="11"/>
        <color theme="1"/>
        <rFont val="Calibri"/>
        <family val="2"/>
        <scheme val="minor"/>
      </rPr>
      <t>p62</t>
    </r>
    <r>
      <rPr>
        <vertAlign val="superscript"/>
        <sz val="11"/>
        <color theme="1"/>
        <rFont val="Calibri"/>
        <family val="2"/>
        <scheme val="minor"/>
      </rPr>
      <t>-/-</t>
    </r>
  </si>
  <si>
    <t>TUNEL Area</t>
  </si>
  <si>
    <t>Necrotic Core Area</t>
  </si>
  <si>
    <r>
      <t>m</t>
    </r>
    <r>
      <rPr>
        <sz val="11"/>
        <color theme="1"/>
        <rFont val="Calibri"/>
        <family val="2"/>
      </rPr>
      <t>ΦAT65-</t>
    </r>
    <r>
      <rPr>
        <vertAlign val="superscript"/>
        <sz val="11"/>
        <color theme="1"/>
        <rFont val="Calibri"/>
        <family val="2"/>
      </rPr>
      <t>/-</t>
    </r>
    <r>
      <rPr>
        <sz val="11"/>
        <color theme="1"/>
        <rFont val="Calibri"/>
        <family val="2"/>
      </rPr>
      <t>/</t>
    </r>
    <r>
      <rPr>
        <sz val="11"/>
        <color theme="1"/>
        <rFont val="Calibri"/>
        <family val="2"/>
        <scheme val="minor"/>
      </rPr>
      <t>p62</t>
    </r>
    <r>
      <rPr>
        <vertAlign val="superscript"/>
        <sz val="11"/>
        <color theme="1"/>
        <rFont val="Calibri"/>
        <family val="2"/>
        <scheme val="minor"/>
      </rPr>
      <t>-/-</t>
    </r>
  </si>
  <si>
    <t>10.1126/scitranslmed.aaf9087</t>
  </si>
  <si>
    <t xml:space="preserve">Lesian Area </t>
  </si>
  <si>
    <t>PAO</t>
  </si>
  <si>
    <r>
      <rPr>
        <sz val="11"/>
        <color theme="1"/>
        <rFont val="Calibri"/>
        <family val="2"/>
      </rPr>
      <t>µm</t>
    </r>
    <r>
      <rPr>
        <vertAlign val="superscript"/>
        <sz val="11"/>
        <color theme="1"/>
        <rFont val="Calibri"/>
        <family val="2"/>
      </rPr>
      <t>3</t>
    </r>
  </si>
  <si>
    <t>5C</t>
  </si>
  <si>
    <r>
      <t>ApoE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HFD 12 wks</t>
    </r>
  </si>
  <si>
    <t>Total Cholesterol</t>
  </si>
  <si>
    <t>6A</t>
  </si>
  <si>
    <t>6B</t>
  </si>
  <si>
    <t>6E</t>
  </si>
  <si>
    <t>Necrotic Area (TUNEL)</t>
  </si>
  <si>
    <t>SMC Area</t>
  </si>
  <si>
    <t>Bad</t>
  </si>
  <si>
    <t>Good</t>
  </si>
  <si>
    <t>ST1</t>
  </si>
  <si>
    <t>6D</t>
  </si>
  <si>
    <t>vLDL</t>
  </si>
  <si>
    <t>mh/dL</t>
  </si>
  <si>
    <t>Necrotic Lesion Area</t>
  </si>
  <si>
    <t>Necrotic  Lesion Area</t>
  </si>
  <si>
    <t>Smooth Muscle  Lesion Area</t>
  </si>
  <si>
    <t>Macrophage Lesion Area (Mac-3)</t>
  </si>
  <si>
    <t>Macrophage Lesion Area (MOMA-2)</t>
  </si>
  <si>
    <t>Cells</t>
  </si>
  <si>
    <t>BAECs</t>
  </si>
  <si>
    <t>SF4</t>
  </si>
  <si>
    <t>TNAa</t>
  </si>
  <si>
    <t>Luciferase activity</t>
  </si>
  <si>
    <t>Total Cholersterol</t>
  </si>
  <si>
    <t>SF6</t>
  </si>
  <si>
    <t>LDL-C</t>
  </si>
  <si>
    <r>
      <t>rδ</t>
    </r>
    <r>
      <rPr>
        <vertAlign val="subscript"/>
        <sz val="11"/>
        <color theme="1"/>
        <rFont val="Calibri"/>
        <family val="2"/>
      </rPr>
      <t>L</t>
    </r>
  </si>
  <si>
    <t>mg/dl</t>
  </si>
  <si>
    <t>2F</t>
  </si>
  <si>
    <t>SF2B</t>
  </si>
  <si>
    <t>Group 1</t>
  </si>
  <si>
    <t>Group 2</t>
  </si>
  <si>
    <t>pCMV5</t>
  </si>
  <si>
    <t>PCMV-E3</t>
  </si>
  <si>
    <t>PMID, Loc</t>
  </si>
  <si>
    <t>11790777, T1</t>
  </si>
  <si>
    <t>10712412, T1</t>
  </si>
  <si>
    <t>11110410, F3</t>
  </si>
  <si>
    <t>11015467, T1</t>
  </si>
  <si>
    <t>26980442, SF2B</t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</si>
  <si>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 Palm-E</t>
    </r>
  </si>
  <si>
    <t>PCSK9-mAb1 + WTD</t>
  </si>
  <si>
    <t>31366894, F1A</t>
  </si>
  <si>
    <t>mmol/L</t>
  </si>
  <si>
    <t>32472014, T2</t>
  </si>
  <si>
    <t>rx̅DM</t>
  </si>
  <si>
    <t>x̅1</t>
  </si>
  <si>
    <t>s1</t>
  </si>
  <si>
    <t>x̅2</t>
  </si>
  <si>
    <t>s2</t>
  </si>
  <si>
    <t>αDM</t>
  </si>
  <si>
    <t xml:space="preserve">ApoE–/– PAI-1WT </t>
  </si>
  <si>
    <t>0.05/6</t>
  </si>
  <si>
    <t>Angptl3 siRNA</t>
  </si>
  <si>
    <t>32808882, F1D</t>
  </si>
  <si>
    <t>Luciferase siSRNA</t>
  </si>
  <si>
    <t>0.05/4</t>
  </si>
  <si>
    <t>9614153, F1A</t>
  </si>
  <si>
    <t>HFD -IF</t>
  </si>
  <si>
    <t>HFD +IF</t>
  </si>
  <si>
    <t>0.05/21</t>
  </si>
  <si>
    <t>Saline + WTD</t>
  </si>
  <si>
    <r>
      <t>Ldlr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>Ad-Gal-Reln</t>
    </r>
    <r>
      <rPr>
        <vertAlign val="superscript"/>
        <sz val="8"/>
        <color rgb="FF000000"/>
        <rFont val="Calibri"/>
        <family val="2"/>
        <scheme val="minor"/>
      </rPr>
      <t>FL/FL</t>
    </r>
  </si>
  <si>
    <r>
      <t>Ldlr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 xml:space="preserve"> Ad-Cre-Reln</t>
    </r>
    <r>
      <rPr>
        <vertAlign val="superscript"/>
        <sz val="8"/>
        <color rgb="FF000000"/>
        <rFont val="Calibri"/>
        <family val="2"/>
        <scheme val="minor"/>
      </rPr>
      <t>FL/FL</t>
    </r>
  </si>
  <si>
    <r>
      <t>ApoE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 xml:space="preserve"> PAI-1</t>
    </r>
    <r>
      <rPr>
        <vertAlign val="superscript"/>
        <sz val="8"/>
        <color rgb="FF000000"/>
        <rFont val="Calibri"/>
        <family val="2"/>
        <scheme val="minor"/>
      </rPr>
      <t>WT</t>
    </r>
  </si>
  <si>
    <r>
      <t>ApoE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 xml:space="preserve"> PAI-1</t>
    </r>
    <r>
      <rPr>
        <vertAlign val="superscript"/>
        <sz val="8"/>
        <color rgb="FF000000"/>
        <rFont val="Calibri"/>
        <family val="2"/>
        <scheme val="minor"/>
      </rPr>
      <t xml:space="preserve">–/– 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</si>
  <si>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</t>
    </r>
  </si>
  <si>
    <r>
      <t>LpL1</t>
    </r>
    <r>
      <rPr>
        <vertAlign val="superscript"/>
        <sz val="8"/>
        <color theme="1"/>
        <rFont val="Calibri"/>
        <family val="2"/>
        <scheme val="minor"/>
      </rPr>
      <t>WT</t>
    </r>
  </si>
  <si>
    <r>
      <t>LpL1</t>
    </r>
    <r>
      <rPr>
        <vertAlign val="superscript"/>
        <sz val="8"/>
        <color theme="1"/>
        <rFont val="Calibri"/>
        <family val="2"/>
        <scheme val="minor"/>
      </rPr>
      <t>–/–</t>
    </r>
  </si>
  <si>
    <r>
      <t>VLDlr0</t>
    </r>
    <r>
      <rPr>
        <vertAlign val="superscript"/>
        <sz val="8"/>
        <color theme="1"/>
        <rFont val="Calibri"/>
        <family val="2"/>
        <scheme val="minor"/>
      </rPr>
      <t>WT</t>
    </r>
  </si>
  <si>
    <r>
      <t>VLDlr0</t>
    </r>
    <r>
      <rPr>
        <vertAlign val="superscript"/>
        <sz val="8"/>
        <color theme="1"/>
        <rFont val="Calibri"/>
        <family val="2"/>
        <scheme val="minor"/>
      </rPr>
      <t>–/–</t>
    </r>
  </si>
  <si>
    <r>
      <t>Cyp17A</t>
    </r>
    <r>
      <rPr>
        <vertAlign val="superscript"/>
        <sz val="8"/>
        <color theme="1"/>
        <rFont val="Calibri"/>
        <family val="2"/>
        <scheme val="minor"/>
      </rPr>
      <t>+/+</t>
    </r>
    <r>
      <rPr>
        <sz val="8"/>
        <color theme="1"/>
        <rFont val="Calibri"/>
        <family val="2"/>
        <scheme val="minor"/>
      </rPr>
      <t xml:space="preserve"> ♀</t>
    </r>
  </si>
  <si>
    <r>
      <t>Cyp17A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♀</t>
    </r>
  </si>
  <si>
    <t>WTD -IF</t>
  </si>
  <si>
    <t>WTD +IF</t>
  </si>
  <si>
    <t> WTD +Saline</t>
  </si>
  <si>
    <t>WTD +PCSK9-mAb1</t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</si>
  <si>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+Palm-E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</si>
  <si>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</si>
  <si>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 PAO</t>
    </r>
  </si>
  <si>
    <t>WT WTD -IF</t>
  </si>
  <si>
    <t>WT WTD +IF</t>
  </si>
  <si>
    <t>9614153, F2B</t>
  </si>
  <si>
    <t>21475195, 5F</t>
  </si>
  <si>
    <t>27683551, F5C</t>
  </si>
  <si>
    <t>28143903, F7F</t>
  </si>
  <si>
    <t>32472014, F3B</t>
  </si>
  <si>
    <r>
      <rPr>
        <sz val="8"/>
        <color theme="1"/>
        <rFont val="Calibri"/>
        <family val="2"/>
      </rPr>
      <t>µ</t>
    </r>
    <r>
      <rPr>
        <sz val="8"/>
        <color theme="1"/>
        <rFont val="Calibri"/>
        <family val="2"/>
        <scheme val="minor"/>
      </rPr>
      <t>m</t>
    </r>
    <r>
      <rPr>
        <vertAlign val="superscript"/>
        <sz val="8"/>
        <color theme="1"/>
        <rFont val="Calibri"/>
        <family val="2"/>
        <scheme val="minor"/>
      </rPr>
      <t>2</t>
    </r>
  </si>
  <si>
    <r>
      <t>mm</t>
    </r>
    <r>
      <rPr>
        <vertAlign val="superscript"/>
        <sz val="8"/>
        <color theme="1"/>
        <rFont val="Calibri"/>
        <family val="2"/>
        <scheme val="minor"/>
      </rPr>
      <t>2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</si>
  <si>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-IF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</si>
  <si>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+IF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</si>
  <si>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Cyp17a1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Calibri"/>
        <family val="2"/>
        <scheme val="minor"/>
      </rPr>
      <t xml:space="preserve"> WTD ♀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</si>
  <si>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Cyp17a1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WTD ♀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</si>
  <si>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Choline -Abx ♂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</si>
  <si>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Choline +Abx ♂</t>
    </r>
  </si>
  <si>
    <t>21475195, 5E</t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</si>
  <si>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Choline -Abx ♀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</si>
  <si>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Choline +Abx ♀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</si>
  <si>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P2Y</t>
    </r>
    <r>
      <rPr>
        <vertAlign val="subscript"/>
        <sz val="8"/>
        <color theme="1"/>
        <rFont val="Calibri"/>
        <family val="2"/>
        <scheme val="minor"/>
      </rPr>
      <t>1</t>
    </r>
    <r>
      <rPr>
        <vertAlign val="superscript"/>
        <sz val="8"/>
        <color theme="1"/>
        <rFont val="Calibri"/>
        <family val="2"/>
        <scheme val="minor"/>
      </rPr>
      <t>–/–</t>
    </r>
  </si>
  <si>
    <t>18663083, F1A</t>
  </si>
  <si>
    <t>18663083, F2B</t>
  </si>
  <si>
    <t>Vehicle</t>
  </si>
  <si>
    <t>Saline</t>
  </si>
  <si>
    <t>LDE-etoposide</t>
  </si>
  <si>
    <t>22072867, T3</t>
  </si>
  <si>
    <t>Progression Cotrol</t>
  </si>
  <si>
    <t>7840808, T4</t>
  </si>
  <si>
    <t>Atorvastatin</t>
  </si>
  <si>
    <t>Sp</t>
  </si>
  <si>
    <t>24188322, F1</t>
  </si>
  <si>
    <t>Probucol</t>
  </si>
  <si>
    <t>Atorvastin</t>
  </si>
  <si>
    <t>0.05/12</t>
  </si>
  <si>
    <t>ms</t>
  </si>
  <si>
    <t>rb</t>
  </si>
  <si>
    <t>mk</t>
  </si>
  <si>
    <t>3795393, T3</t>
  </si>
  <si>
    <t>Distal Aorta +Stenosis</t>
  </si>
  <si>
    <t>pg</t>
  </si>
  <si>
    <t>30305304, F5A</t>
  </si>
  <si>
    <t>16825595, F3B</t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</si>
  <si>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Fxr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♂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</si>
  <si>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Fxr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Calibri"/>
        <family val="2"/>
        <scheme val="minor"/>
      </rPr>
      <t xml:space="preserve"> ♂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</si>
  <si>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BMT ApoE</t>
    </r>
    <r>
      <rPr>
        <vertAlign val="superscript"/>
        <sz val="8"/>
        <color theme="1"/>
        <rFont val="Calibri"/>
        <family val="2"/>
        <scheme val="minor"/>
      </rPr>
      <t>–/–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</si>
  <si>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BMT ApoE</t>
    </r>
    <r>
      <rPr>
        <vertAlign val="superscript"/>
        <sz val="8"/>
        <color theme="1"/>
        <rFont val="Calibri"/>
        <family val="2"/>
        <scheme val="minor"/>
      </rPr>
      <t>+/+</t>
    </r>
  </si>
  <si>
    <t>10571535, T2</t>
  </si>
  <si>
    <t>SC-69000</t>
  </si>
  <si>
    <t>Placebo</t>
  </si>
  <si>
    <t>150 mg Atorvastatin</t>
  </si>
  <si>
    <t>22716983, ST9</t>
  </si>
  <si>
    <t>hu</t>
  </si>
  <si>
    <r>
      <t>ApoE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Calibri"/>
        <family val="2"/>
        <scheme val="minor"/>
      </rPr>
      <t xml:space="preserve"> </t>
    </r>
  </si>
  <si>
    <t>7863332, T1</t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</si>
  <si>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EC-TFEB</t>
    </r>
  </si>
  <si>
    <t>Positive Results for Plaque Area</t>
  </si>
  <si>
    <t>0.05/7</t>
  </si>
  <si>
    <t>0.05/3</t>
  </si>
  <si>
    <r>
      <t>rx̅</t>
    </r>
    <r>
      <rPr>
        <b/>
        <vertAlign val="subscript"/>
        <sz val="8"/>
        <color theme="1"/>
        <rFont val="Calibri"/>
        <family val="2"/>
        <scheme val="minor"/>
      </rPr>
      <t>DM</t>
    </r>
  </si>
  <si>
    <r>
      <t>α</t>
    </r>
    <r>
      <rPr>
        <b/>
        <vertAlign val="subscript"/>
        <sz val="8"/>
        <color theme="1"/>
        <rFont val="Calibri"/>
        <family val="2"/>
        <scheme val="minor"/>
      </rPr>
      <t>DM</t>
    </r>
  </si>
  <si>
    <t>Positive Results for Total Plasma Cholesterol</t>
  </si>
  <si>
    <t>Group A</t>
  </si>
  <si>
    <t>Group B</t>
  </si>
  <si>
    <r>
      <t>x</t>
    </r>
    <r>
      <rPr>
        <b/>
        <sz val="8"/>
        <color theme="1"/>
        <rFont val="Calibri"/>
        <family val="2"/>
      </rPr>
      <t>̅</t>
    </r>
  </si>
  <si>
    <t>m</t>
  </si>
  <si>
    <r>
      <t>y</t>
    </r>
    <r>
      <rPr>
        <b/>
        <sz val="8"/>
        <color theme="1"/>
        <rFont val="Calibri"/>
        <family val="2"/>
      </rPr>
      <t>̅</t>
    </r>
  </si>
  <si>
    <r>
      <t>s</t>
    </r>
    <r>
      <rPr>
        <b/>
        <vertAlign val="subscript"/>
        <sz val="8"/>
        <color theme="1"/>
        <rFont val="Calibri"/>
        <family val="2"/>
        <scheme val="minor"/>
      </rPr>
      <t>Y</t>
    </r>
  </si>
  <si>
    <r>
      <t>s</t>
    </r>
    <r>
      <rPr>
        <b/>
        <vertAlign val="subscript"/>
        <sz val="8"/>
        <color theme="1"/>
        <rFont val="Calibri"/>
        <family val="2"/>
        <scheme val="minor"/>
      </rPr>
      <t>X</t>
    </r>
  </si>
  <si>
    <t>n</t>
  </si>
  <si>
    <t>CD</t>
  </si>
  <si>
    <r>
      <t>P</t>
    </r>
    <r>
      <rPr>
        <b/>
        <vertAlign val="subscript"/>
        <sz val="8"/>
        <color theme="1"/>
        <rFont val="Calibri"/>
        <family val="2"/>
        <scheme val="minor"/>
      </rPr>
      <t>N</t>
    </r>
  </si>
  <si>
    <r>
      <t>P</t>
    </r>
    <r>
      <rPr>
        <b/>
        <vertAlign val="subscript"/>
        <sz val="8"/>
        <color theme="1"/>
        <rFont val="Calibri"/>
        <family val="2"/>
        <scheme val="minor"/>
      </rPr>
      <t>E</t>
    </r>
  </si>
  <si>
    <t>BF</t>
  </si>
  <si>
    <r>
      <t>rδ</t>
    </r>
    <r>
      <rPr>
        <b/>
        <vertAlign val="subscript"/>
        <sz val="8"/>
        <color theme="1"/>
        <rFont val="Calibri"/>
        <family val="2"/>
        <scheme val="minor"/>
      </rPr>
      <t>L</t>
    </r>
  </si>
  <si>
    <r>
      <t>δ</t>
    </r>
    <r>
      <rPr>
        <b/>
        <vertAlign val="subscript"/>
        <sz val="8"/>
        <color theme="1"/>
        <rFont val="Calibri"/>
        <family val="2"/>
        <scheme val="minor"/>
      </rPr>
      <t>L</t>
    </r>
  </si>
  <si>
    <t>0.05/2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</si>
</sst>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E+00"/>
    <numFmt numFmtId="167" formatCode="0.0E+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sz val="11"/>
      <color rgb="FF4D5156"/>
      <name val="Arial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FFC000"/>
      <name val="Arial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vertAlign val="superscript"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vertAlign val="subscript"/>
      <sz val="8"/>
      <color theme="1"/>
      <name val="Calibri"/>
      <family val="2"/>
      <scheme val="minor"/>
    </font>
    <font>
      <sz val="8"/>
      <color theme="1"/>
      <name val="Calibri"/>
      <family val="2"/>
    </font>
    <font>
      <vertAlign val="superscript"/>
      <sz val="8"/>
      <color rgb="FF000000"/>
      <name val="Calibri"/>
      <family val="2"/>
      <scheme val="minor"/>
    </font>
    <font>
      <sz val="8"/>
      <color rgb="FF2A2A2A"/>
      <name val="Source Sans Pro"/>
      <family val="2"/>
    </font>
    <font>
      <b/>
      <sz val="8"/>
      <color theme="1"/>
      <name val="Calibri"/>
      <family val="2"/>
      <scheme val="minor"/>
    </font>
    <font>
      <b/>
      <vertAlign val="subscript"/>
      <sz val="8"/>
      <color theme="1"/>
      <name val="Calibri"/>
      <family val="2"/>
      <scheme val="minor"/>
    </font>
    <font>
      <b/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9" fontId="0" fillId="0" borderId="0" xfId="1" applyNumberFormat="1" applyFont="1"/>
    <xf numFmtId="0" fontId="0" fillId="0" borderId="0" xfId="0" applyFill="1"/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1" applyFont="1"/>
    <xf numFmtId="0" fontId="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9" fontId="12" fillId="0" borderId="0" xfId="1" applyFont="1" applyAlignment="1">
      <alignment horizontal="center"/>
    </xf>
    <xf numFmtId="0" fontId="12" fillId="0" borderId="0" xfId="0" applyFont="1" applyAlignment="1">
      <alignment horizontal="left"/>
    </xf>
    <xf numFmtId="0" fontId="15" fillId="0" borderId="0" xfId="0" applyFont="1"/>
    <xf numFmtId="0" fontId="13" fillId="0" borderId="0" xfId="0" applyFont="1" applyAlignment="1"/>
    <xf numFmtId="0" fontId="13" fillId="0" borderId="0" xfId="0" applyFont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0" xfId="0" applyFont="1" applyAlignment="1">
      <alignment horizontal="left" vertical="center" readingOrder="1"/>
    </xf>
    <xf numFmtId="0" fontId="13" fillId="0" borderId="0" xfId="0" applyFont="1" applyAlignment="1">
      <alignment horizontal="center" vertical="center" readingOrder="1"/>
    </xf>
    <xf numFmtId="1" fontId="1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/>
    <xf numFmtId="2" fontId="12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165" fontId="12" fillId="0" borderId="0" xfId="0" applyNumberFormat="1" applyFont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165" fontId="12" fillId="2" borderId="0" xfId="0" applyNumberFormat="1" applyFont="1" applyFill="1" applyAlignment="1">
      <alignment horizontal="center"/>
    </xf>
    <xf numFmtId="0" fontId="12" fillId="2" borderId="0" xfId="0" applyFont="1" applyFill="1"/>
    <xf numFmtId="0" fontId="15" fillId="0" borderId="0" xfId="0" applyFont="1" applyAlignment="1">
      <alignment horizontal="left"/>
    </xf>
    <xf numFmtId="9" fontId="12" fillId="2" borderId="0" xfId="1" applyFont="1" applyFill="1" applyAlignment="1">
      <alignment horizontal="center"/>
    </xf>
    <xf numFmtId="9" fontId="12" fillId="3" borderId="0" xfId="1" applyFont="1" applyFill="1" applyAlignment="1">
      <alignment horizontal="center"/>
    </xf>
    <xf numFmtId="0" fontId="12" fillId="3" borderId="0" xfId="0" applyFont="1" applyFill="1" applyAlignment="1">
      <alignment horizontal="left"/>
    </xf>
    <xf numFmtId="0" fontId="12" fillId="3" borderId="0" xfId="0" applyFont="1" applyFill="1" applyAlignment="1">
      <alignment horizontal="center"/>
    </xf>
    <xf numFmtId="0" fontId="12" fillId="3" borderId="0" xfId="0" applyFont="1" applyFill="1"/>
    <xf numFmtId="165" fontId="12" fillId="3" borderId="0" xfId="0" applyNumberFormat="1" applyFont="1" applyFill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20" fillId="2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0" fontId="15" fillId="2" borderId="0" xfId="0" applyFont="1" applyFill="1"/>
    <xf numFmtId="2" fontId="12" fillId="0" borderId="0" xfId="0" applyNumberFormat="1" applyFont="1"/>
    <xf numFmtId="164" fontId="12" fillId="0" borderId="0" xfId="0" applyNumberFormat="1" applyFont="1"/>
    <xf numFmtId="0" fontId="15" fillId="3" borderId="0" xfId="0" applyFont="1" applyFill="1"/>
    <xf numFmtId="164" fontId="12" fillId="3" borderId="0" xfId="0" applyNumberFormat="1" applyFont="1" applyFill="1" applyAlignment="1">
      <alignment horizontal="center"/>
    </xf>
    <xf numFmtId="0" fontId="17" fillId="3" borderId="0" xfId="0" applyFont="1" applyFill="1" applyAlignment="1">
      <alignment horizontal="center"/>
    </xf>
    <xf numFmtId="2" fontId="12" fillId="3" borderId="0" xfId="0" applyNumberFormat="1" applyFont="1" applyFill="1" applyAlignment="1">
      <alignment horizontal="center"/>
    </xf>
    <xf numFmtId="0" fontId="13" fillId="3" borderId="0" xfId="0" applyFont="1" applyFill="1" applyAlignment="1">
      <alignment horizontal="left" vertical="center" readingOrder="1"/>
    </xf>
    <xf numFmtId="0" fontId="13" fillId="3" borderId="0" xfId="0" applyFont="1" applyFill="1" applyAlignment="1">
      <alignment horizontal="center" vertical="center" readingOrder="1"/>
    </xf>
    <xf numFmtId="1" fontId="12" fillId="3" borderId="0" xfId="0" applyNumberFormat="1" applyFont="1" applyFill="1" applyAlignment="1">
      <alignment horizontal="center"/>
    </xf>
    <xf numFmtId="0" fontId="13" fillId="3" borderId="0" xfId="0" applyFont="1" applyFill="1" applyAlignment="1">
      <alignment horizontal="left"/>
    </xf>
    <xf numFmtId="0" fontId="20" fillId="2" borderId="1" xfId="0" applyFont="1" applyFill="1" applyBorder="1" applyAlignment="1">
      <alignment horizontal="left" vertical="center"/>
    </xf>
    <xf numFmtId="0" fontId="12" fillId="2" borderId="0" xfId="0" applyFont="1" applyFill="1" applyAlignment="1">
      <alignment vertical="center"/>
    </xf>
    <xf numFmtId="1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9" fontId="12" fillId="2" borderId="0" xfId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/>
    </xf>
    <xf numFmtId="2" fontId="12" fillId="2" borderId="0" xfId="0" applyNumberFormat="1" applyFont="1" applyFill="1" applyBorder="1" applyAlignment="1">
      <alignment horizontal="center"/>
    </xf>
    <xf numFmtId="164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2" fillId="2" borderId="0" xfId="0" applyFont="1" applyFill="1" applyBorder="1"/>
    <xf numFmtId="166" fontId="12" fillId="0" borderId="0" xfId="0" applyNumberFormat="1" applyFont="1" applyAlignment="1">
      <alignment horizontal="center"/>
    </xf>
    <xf numFmtId="2" fontId="12" fillId="2" borderId="0" xfId="0" applyNumberFormat="1" applyFont="1" applyFill="1" applyAlignment="1">
      <alignment horizontal="center"/>
    </xf>
    <xf numFmtId="164" fontId="12" fillId="2" borderId="0" xfId="0" applyNumberFormat="1" applyFont="1" applyFill="1" applyAlignment="1">
      <alignment horizontal="center"/>
    </xf>
    <xf numFmtId="166" fontId="12" fillId="2" borderId="0" xfId="0" applyNumberFormat="1" applyFont="1" applyFill="1" applyAlignment="1">
      <alignment horizontal="center"/>
    </xf>
    <xf numFmtId="0" fontId="12" fillId="3" borderId="0" xfId="0" applyFont="1" applyFill="1" applyBorder="1"/>
    <xf numFmtId="0" fontId="12" fillId="0" borderId="0" xfId="0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164" fontId="12" fillId="2" borderId="0" xfId="0" applyNumberFormat="1" applyFont="1" applyFill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164" fontId="12" fillId="2" borderId="0" xfId="0" applyNumberFormat="1" applyFont="1" applyFill="1" applyBorder="1" applyAlignment="1">
      <alignment horizontal="center" vertical="center"/>
    </xf>
    <xf numFmtId="167" fontId="12" fillId="0" borderId="0" xfId="0" quotePrefix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286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257175</xdr:colOff>
      <xdr:row>36</xdr:row>
      <xdr:rowOff>85725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4BE39AD-91B7-4BB9-B79E-2A3E73EAEC45}"/>
            </a:ext>
          </a:extLst>
        </xdr:cNvPr>
        <xdr:cNvSpPr txBox="1"/>
      </xdr:nvSpPr>
      <xdr:spPr>
        <a:xfrm>
          <a:off x="8162925" y="336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257175</xdr:colOff>
      <xdr:row>6</xdr:row>
      <xdr:rowOff>85725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4BAC5E1-DAB6-4404-9A47-C031D7821444}"/>
            </a:ext>
          </a:extLst>
        </xdr:cNvPr>
        <xdr:cNvSpPr txBox="1"/>
      </xdr:nvSpPr>
      <xdr:spPr>
        <a:xfrm>
          <a:off x="8734425" y="6124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257175</xdr:colOff>
      <xdr:row>9</xdr:row>
      <xdr:rowOff>85725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C8B701D-E21D-4F65-8107-708EB5708B03}"/>
            </a:ext>
          </a:extLst>
        </xdr:cNvPr>
        <xdr:cNvSpPr txBox="1"/>
      </xdr:nvSpPr>
      <xdr:spPr>
        <a:xfrm>
          <a:off x="8734425" y="6153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257175</xdr:colOff>
      <xdr:row>37</xdr:row>
      <xdr:rowOff>85725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AEE88C4-4635-4A7D-9779-F0D3456BFD1B}"/>
            </a:ext>
          </a:extLst>
        </xdr:cNvPr>
        <xdr:cNvSpPr txBox="1"/>
      </xdr:nvSpPr>
      <xdr:spPr>
        <a:xfrm>
          <a:off x="8734425" y="6181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257175</xdr:colOff>
      <xdr:row>7</xdr:row>
      <xdr:rowOff>85725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E771C85-AF77-441F-855C-F676AC124256}"/>
            </a:ext>
          </a:extLst>
        </xdr:cNvPr>
        <xdr:cNvSpPr txBox="1"/>
      </xdr:nvSpPr>
      <xdr:spPr>
        <a:xfrm>
          <a:off x="8886825" y="135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E46EB-EFC0-49AE-9709-D9D6BDFCCEF6}">
  <dimension ref="A1:Z46"/>
  <sheetViews>
    <sheetView showGridLines="0" topLeftCell="A2" zoomScale="145" zoomScaleNormal="145" workbookViewId="0">
      <selection activeCell="V10" sqref="V10"/>
    </sheetView>
  </sheetViews>
  <sheetFormatPr defaultColWidth="9.140625" defaultRowHeight="12" x14ac:dyDescent="0.2"/>
  <cols>
    <col min="1" max="1" width="1.7109375" style="14" customWidth="1"/>
    <col min="2" max="2" width="4" style="14" customWidth="1"/>
    <col min="3" max="3" width="4.42578125" style="14" customWidth="1"/>
    <col min="4" max="5" width="4" style="14" customWidth="1"/>
    <col min="6" max="6" width="2" style="14" customWidth="1"/>
    <col min="7" max="7" width="4" style="14" customWidth="1"/>
    <col min="8" max="8" width="4.28515625" style="15" customWidth="1"/>
    <col min="9" max="9" width="14.7109375" style="15" customWidth="1"/>
    <col min="10" max="11" width="4.42578125" style="15" customWidth="1"/>
    <col min="12" max="12" width="3.85546875" style="15" customWidth="1"/>
    <col min="13" max="13" width="15.140625" style="15" customWidth="1"/>
    <col min="14" max="14" width="5.42578125" style="15" customWidth="1"/>
    <col min="15" max="15" width="4.140625" style="15" customWidth="1"/>
    <col min="16" max="16" width="3.5703125" style="15" customWidth="1"/>
    <col min="17" max="17" width="5.7109375" style="15" customWidth="1"/>
    <col min="18" max="18" width="6.28515625" style="15" customWidth="1"/>
    <col min="19" max="19" width="2.7109375" style="15" customWidth="1"/>
    <col min="20" max="20" width="10.28515625" style="17" customWidth="1"/>
    <col min="21" max="21" width="6.85546875" style="18" customWidth="1"/>
    <col min="22" max="22" width="2.7109375" style="18" customWidth="1"/>
    <col min="23" max="23" width="4.42578125" style="18" customWidth="1"/>
    <col min="24" max="24" width="4.140625" style="18" customWidth="1"/>
    <col min="25" max="25" width="5.7109375" style="18" customWidth="1"/>
    <col min="26" max="26" width="18.28515625" style="18" customWidth="1"/>
    <col min="27" max="27" width="5.140625" style="14" customWidth="1"/>
    <col min="28" max="29" width="4.7109375" style="14" customWidth="1"/>
    <col min="30" max="30" width="17.42578125" style="14" customWidth="1"/>
    <col min="31" max="31" width="5.28515625" style="14" customWidth="1"/>
    <col min="32" max="32" width="4.42578125" style="14" customWidth="1"/>
    <col min="33" max="33" width="4.28515625" style="14" customWidth="1"/>
    <col min="34" max="34" width="6.140625" style="14" customWidth="1"/>
    <col min="35" max="35" width="7.5703125" style="14" customWidth="1"/>
    <col min="36" max="36" width="11.85546875" style="14" customWidth="1"/>
    <col min="37" max="37" width="3.85546875" style="14" customWidth="1"/>
    <col min="38" max="16384" width="9.140625" style="14"/>
  </cols>
  <sheetData>
    <row r="1" spans="1:26" ht="12" customHeight="1" x14ac:dyDescent="0.2">
      <c r="H1" s="37" t="s">
        <v>277</v>
      </c>
    </row>
    <row r="2" spans="1:26" s="47" customFormat="1" ht="12" customHeight="1" x14ac:dyDescent="0.25">
      <c r="A2" s="41"/>
      <c r="B2" s="49" t="s">
        <v>290</v>
      </c>
      <c r="C2" s="49" t="s">
        <v>291</v>
      </c>
      <c r="D2" s="49" t="s">
        <v>286</v>
      </c>
      <c r="E2" s="49" t="s">
        <v>287</v>
      </c>
      <c r="F2" s="49" t="s">
        <v>288</v>
      </c>
      <c r="G2" s="49" t="s">
        <v>289</v>
      </c>
      <c r="H2" s="44" t="s">
        <v>275</v>
      </c>
      <c r="I2" s="45" t="s">
        <v>278</v>
      </c>
      <c r="J2" s="48" t="s">
        <v>280</v>
      </c>
      <c r="K2" s="48" t="s">
        <v>284</v>
      </c>
      <c r="L2" s="48" t="s">
        <v>281</v>
      </c>
      <c r="M2" s="45" t="s">
        <v>279</v>
      </c>
      <c r="N2" s="48" t="s">
        <v>282</v>
      </c>
      <c r="O2" s="48" t="s">
        <v>283</v>
      </c>
      <c r="P2" s="48" t="s">
        <v>285</v>
      </c>
      <c r="Q2" s="44" t="s">
        <v>47</v>
      </c>
      <c r="R2" s="44" t="s">
        <v>276</v>
      </c>
      <c r="S2" s="44" t="s">
        <v>246</v>
      </c>
      <c r="T2" s="45" t="s">
        <v>172</v>
      </c>
      <c r="U2" s="46"/>
      <c r="V2" s="46"/>
      <c r="W2" s="46"/>
      <c r="X2" s="46"/>
      <c r="Y2" s="46"/>
      <c r="Z2" s="46"/>
    </row>
    <row r="3" spans="1:26" ht="12" customHeight="1" x14ac:dyDescent="0.2">
      <c r="A3" s="42">
        <v>1</v>
      </c>
      <c r="B3" s="30">
        <v>-0.27374655771196599</v>
      </c>
      <c r="C3" s="27">
        <v>-715.81067445529402</v>
      </c>
      <c r="D3" s="30">
        <v>-2.0031295342239801</v>
      </c>
      <c r="E3" s="71">
        <v>8.0807632089038405E-5</v>
      </c>
      <c r="F3" s="15">
        <v>0.99997022982054695</v>
      </c>
      <c r="G3" s="15">
        <v>285.20389805756997</v>
      </c>
      <c r="H3" s="16">
        <v>-0.20735117858569699</v>
      </c>
      <c r="I3" s="20" t="s">
        <v>202</v>
      </c>
      <c r="J3" s="15">
        <v>2503</v>
      </c>
      <c r="K3" s="15">
        <v>266</v>
      </c>
      <c r="L3" s="15">
        <v>11</v>
      </c>
      <c r="M3" s="20" t="s">
        <v>203</v>
      </c>
      <c r="N3" s="15">
        <v>1984</v>
      </c>
      <c r="O3" s="15">
        <v>252</v>
      </c>
      <c r="P3" s="15">
        <v>13</v>
      </c>
      <c r="Q3" s="15" t="s">
        <v>165</v>
      </c>
      <c r="R3" s="15">
        <v>0.05</v>
      </c>
      <c r="S3" s="15" t="s">
        <v>251</v>
      </c>
      <c r="T3" s="17" t="s">
        <v>174</v>
      </c>
    </row>
    <row r="4" spans="1:26" s="42" customFormat="1" ht="12" customHeight="1" x14ac:dyDescent="0.2">
      <c r="A4" s="42">
        <v>2</v>
      </c>
      <c r="B4" s="72">
        <v>-0.39265532780095902</v>
      </c>
      <c r="C4" s="73">
        <v>-900.62846834455604</v>
      </c>
      <c r="D4" s="72">
        <v>-1.31871157566403</v>
      </c>
      <c r="E4" s="74">
        <v>1.23825378352148E-3</v>
      </c>
      <c r="F4" s="33">
        <v>0.999558519774848</v>
      </c>
      <c r="G4" s="33">
        <v>33.214160340436003</v>
      </c>
      <c r="H4" s="39">
        <v>-0.28749401054144702</v>
      </c>
      <c r="I4" s="57" t="s">
        <v>200</v>
      </c>
      <c r="J4" s="58">
        <v>2087</v>
      </c>
      <c r="K4" s="59">
        <v>530.59871843041617</v>
      </c>
      <c r="L4" s="41">
        <v>15</v>
      </c>
      <c r="M4" s="57" t="s">
        <v>201</v>
      </c>
      <c r="N4" s="58">
        <v>1487</v>
      </c>
      <c r="O4" s="41">
        <v>364</v>
      </c>
      <c r="P4" s="41">
        <v>16</v>
      </c>
      <c r="Q4" s="41" t="s">
        <v>165</v>
      </c>
      <c r="R4" s="41">
        <v>0.05</v>
      </c>
      <c r="S4" s="41" t="s">
        <v>251</v>
      </c>
      <c r="T4" s="60" t="s">
        <v>177</v>
      </c>
      <c r="U4" s="53"/>
      <c r="V4" s="53"/>
      <c r="W4" s="53"/>
      <c r="X4" s="53"/>
      <c r="Y4" s="53"/>
      <c r="Z4" s="53"/>
    </row>
    <row r="5" spans="1:26" ht="12" customHeight="1" x14ac:dyDescent="0.2">
      <c r="A5" s="42">
        <v>3</v>
      </c>
      <c r="B5" s="30">
        <v>0</v>
      </c>
      <c r="C5" s="27">
        <v>0</v>
      </c>
      <c r="D5" s="30">
        <v>-1.5976729617253</v>
      </c>
      <c r="E5" s="71">
        <v>6.6307428494867902E-3</v>
      </c>
      <c r="F5" s="15">
        <v>1</v>
      </c>
      <c r="G5" s="15">
        <v>7.1219536360104296</v>
      </c>
      <c r="H5" s="16">
        <v>-0.30037453183520602</v>
      </c>
      <c r="I5" s="18" t="s">
        <v>239</v>
      </c>
      <c r="J5" s="15">
        <v>1335</v>
      </c>
      <c r="K5" s="25">
        <f>(1430-J5)*SQRT(L5)</f>
        <v>268.70057685088807</v>
      </c>
      <c r="L5" s="15">
        <v>8</v>
      </c>
      <c r="M5" s="14" t="s">
        <v>249</v>
      </c>
      <c r="N5" s="15">
        <v>934</v>
      </c>
      <c r="O5" s="15">
        <f>(N5-852)*SQRT(P5)</f>
        <v>231.93102422918761</v>
      </c>
      <c r="P5" s="15">
        <v>8</v>
      </c>
      <c r="Q5" s="26" t="s">
        <v>69</v>
      </c>
      <c r="R5" s="15" t="s">
        <v>190</v>
      </c>
      <c r="S5" s="15" t="s">
        <v>252</v>
      </c>
      <c r="T5" s="17" t="s">
        <v>247</v>
      </c>
    </row>
    <row r="6" spans="1:26" s="42" customFormat="1" ht="12" customHeight="1" x14ac:dyDescent="0.2">
      <c r="A6" s="42">
        <v>4</v>
      </c>
      <c r="B6" s="72">
        <v>-0.41860863197014703</v>
      </c>
      <c r="C6" s="73">
        <v>-2.2322123210672098</v>
      </c>
      <c r="D6" s="72">
        <v>-1.5152612881904099</v>
      </c>
      <c r="E6" s="74">
        <v>4.2857491855748303E-5</v>
      </c>
      <c r="F6" s="33">
        <v>1</v>
      </c>
      <c r="G6" s="33">
        <v>709.17596110013801</v>
      </c>
      <c r="H6" s="39">
        <v>-0.30962343096234302</v>
      </c>
      <c r="I6" s="42" t="s">
        <v>211</v>
      </c>
      <c r="J6" s="41">
        <v>4.78</v>
      </c>
      <c r="K6" s="41">
        <f>(5.05-4.78)*SQRT(L6)</f>
        <v>1.2074767078498845</v>
      </c>
      <c r="L6" s="41">
        <v>20</v>
      </c>
      <c r="M6" s="42" t="s">
        <v>212</v>
      </c>
      <c r="N6" s="41">
        <v>3.3</v>
      </c>
      <c r="O6" s="56">
        <f>(3.45-N6)*SQRT(P6)</f>
        <v>0.67082039324993858</v>
      </c>
      <c r="P6" s="41">
        <v>20</v>
      </c>
      <c r="Q6" s="55" t="s">
        <v>181</v>
      </c>
      <c r="R6" s="41" t="s">
        <v>194</v>
      </c>
      <c r="S6" s="41" t="s">
        <v>251</v>
      </c>
      <c r="T6" s="42" t="s">
        <v>195</v>
      </c>
      <c r="U6" s="53"/>
      <c r="V6" s="53"/>
      <c r="W6" s="53"/>
      <c r="X6" s="53"/>
      <c r="Y6" s="53"/>
      <c r="Z6" s="53"/>
    </row>
    <row r="7" spans="1:26" ht="12" customHeight="1" x14ac:dyDescent="0.2">
      <c r="A7" s="42">
        <v>5</v>
      </c>
      <c r="B7" s="30">
        <v>0</v>
      </c>
      <c r="C7" s="27">
        <v>0</v>
      </c>
      <c r="D7" s="30">
        <v>-1.3472654416896801</v>
      </c>
      <c r="E7" s="71">
        <v>8.1521157026733307E-2</v>
      </c>
      <c r="F7" s="15">
        <v>1</v>
      </c>
      <c r="G7" s="15">
        <v>1.58172981094557</v>
      </c>
      <c r="H7" s="16">
        <v>-0.33069306930693099</v>
      </c>
      <c r="I7" s="17" t="s">
        <v>265</v>
      </c>
      <c r="J7" s="15">
        <v>202</v>
      </c>
      <c r="K7" s="15">
        <f>12.59</f>
        <v>12.59</v>
      </c>
      <c r="L7" s="15">
        <v>5</v>
      </c>
      <c r="M7" s="17" t="s">
        <v>266</v>
      </c>
      <c r="N7" s="15">
        <v>135.19999999999999</v>
      </c>
      <c r="O7" s="15">
        <f>28.72</f>
        <v>28.72</v>
      </c>
      <c r="P7" s="15">
        <v>5</v>
      </c>
      <c r="Q7" s="26" t="s">
        <v>69</v>
      </c>
      <c r="R7" s="15" t="s">
        <v>190</v>
      </c>
      <c r="S7" s="15" t="s">
        <v>268</v>
      </c>
      <c r="T7" s="17" t="s">
        <v>267</v>
      </c>
    </row>
    <row r="8" spans="1:26" s="42" customFormat="1" ht="12" customHeight="1" x14ac:dyDescent="0.2">
      <c r="A8" s="42">
        <v>6</v>
      </c>
      <c r="B8" s="72">
        <v>-0.52561918325130996</v>
      </c>
      <c r="C8" s="73">
        <v>-130.76357122301499</v>
      </c>
      <c r="D8" s="72">
        <v>-4.4040859612821404</v>
      </c>
      <c r="E8" s="74">
        <v>1.9679709731535301E-4</v>
      </c>
      <c r="F8" s="33">
        <v>1</v>
      </c>
      <c r="G8" s="33">
        <v>146.92618921383601</v>
      </c>
      <c r="H8" s="39">
        <v>-0.35714285714285698</v>
      </c>
      <c r="I8" s="42" t="s">
        <v>193</v>
      </c>
      <c r="J8" s="41">
        <v>238</v>
      </c>
      <c r="K8" s="41">
        <f>(245-J8)*SQRT(L8)</f>
        <v>15.652475842498529</v>
      </c>
      <c r="L8" s="41">
        <v>5</v>
      </c>
      <c r="M8" s="42" t="s">
        <v>191</v>
      </c>
      <c r="N8" s="41">
        <v>153</v>
      </c>
      <c r="O8" s="54">
        <f>(163-N8)*SQRT(P8)</f>
        <v>22.360679774997898</v>
      </c>
      <c r="P8" s="41">
        <v>5</v>
      </c>
      <c r="Q8" s="55" t="s">
        <v>69</v>
      </c>
      <c r="R8" s="41" t="s">
        <v>190</v>
      </c>
      <c r="S8" s="41" t="s">
        <v>251</v>
      </c>
      <c r="T8" s="42" t="s">
        <v>192</v>
      </c>
      <c r="U8" s="53"/>
      <c r="V8" s="53"/>
      <c r="W8" s="53"/>
      <c r="X8" s="53"/>
      <c r="Y8" s="53"/>
      <c r="Z8" s="53"/>
    </row>
    <row r="9" spans="1:26" ht="12" customHeight="1" x14ac:dyDescent="0.2">
      <c r="A9" s="42">
        <v>7</v>
      </c>
      <c r="B9" s="30">
        <v>-0.59185352729974905</v>
      </c>
      <c r="C9" s="27">
        <v>-294.673413125379</v>
      </c>
      <c r="D9" s="30">
        <v>-1.98048667799213</v>
      </c>
      <c r="E9" s="71">
        <v>1.90624395912691E-4</v>
      </c>
      <c r="F9" s="15">
        <v>0.999928987901746</v>
      </c>
      <c r="G9" s="15">
        <v>135.388056197938</v>
      </c>
      <c r="H9" s="16">
        <v>-0.45140388768898498</v>
      </c>
      <c r="I9" s="14" t="s">
        <v>213</v>
      </c>
      <c r="J9" s="15">
        <v>463</v>
      </c>
      <c r="K9" s="15">
        <v>103</v>
      </c>
      <c r="L9" s="15">
        <v>12</v>
      </c>
      <c r="M9" s="14" t="s">
        <v>214</v>
      </c>
      <c r="N9" s="15">
        <v>254</v>
      </c>
      <c r="O9" s="15">
        <v>108</v>
      </c>
      <c r="P9" s="15">
        <v>10</v>
      </c>
      <c r="Q9" s="15" t="s">
        <v>165</v>
      </c>
      <c r="R9" s="15">
        <v>0.05</v>
      </c>
      <c r="S9" s="15" t="s">
        <v>251</v>
      </c>
      <c r="T9" s="14" t="s">
        <v>180</v>
      </c>
    </row>
    <row r="10" spans="1:26" s="42" customFormat="1" ht="12" customHeight="1" x14ac:dyDescent="0.2">
      <c r="A10" s="42">
        <v>8</v>
      </c>
      <c r="B10" s="72">
        <v>-0.62531645343183595</v>
      </c>
      <c r="C10" s="73">
        <v>-416.89254766265901</v>
      </c>
      <c r="D10" s="72">
        <v>-5.4337834232651101</v>
      </c>
      <c r="E10" s="74">
        <v>1.2183523533247999E-9</v>
      </c>
      <c r="F10" s="33">
        <v>0.99999999966707598</v>
      </c>
      <c r="G10" s="33">
        <v>4379161.0687941201</v>
      </c>
      <c r="H10" s="39">
        <v>-0.55919003115264798</v>
      </c>
      <c r="I10" s="40" t="s">
        <v>170</v>
      </c>
      <c r="J10" s="41">
        <v>642</v>
      </c>
      <c r="K10" s="41">
        <v>63</v>
      </c>
      <c r="L10" s="41">
        <v>9</v>
      </c>
      <c r="M10" s="40" t="s">
        <v>171</v>
      </c>
      <c r="N10" s="41">
        <v>283</v>
      </c>
      <c r="O10" s="41">
        <v>69</v>
      </c>
      <c r="P10" s="41">
        <v>10</v>
      </c>
      <c r="Q10" s="41" t="s">
        <v>165</v>
      </c>
      <c r="R10" s="41">
        <v>0.05</v>
      </c>
      <c r="S10" s="41" t="s">
        <v>251</v>
      </c>
      <c r="T10" s="40" t="s">
        <v>175</v>
      </c>
      <c r="U10" s="53"/>
      <c r="V10" s="53"/>
      <c r="W10" s="53"/>
      <c r="X10" s="53"/>
      <c r="Y10" s="53"/>
      <c r="Z10" s="53"/>
    </row>
    <row r="11" spans="1:26" ht="12" customHeight="1" x14ac:dyDescent="0.2">
      <c r="A11" s="42">
        <v>9</v>
      </c>
      <c r="B11" s="30">
        <v>-0.66169795680722898</v>
      </c>
      <c r="C11" s="27">
        <v>-225.229804061935</v>
      </c>
      <c r="D11" s="30">
        <v>-2.3366758660103701</v>
      </c>
      <c r="E11" s="71">
        <v>1.9345207523366101E-5</v>
      </c>
      <c r="F11" s="15">
        <v>0.99999916943504497</v>
      </c>
      <c r="G11" s="15">
        <v>6339.5718253197501</v>
      </c>
      <c r="H11" s="16">
        <v>-0.57999999999999996</v>
      </c>
      <c r="I11" s="17" t="s">
        <v>204</v>
      </c>
      <c r="J11" s="15">
        <v>300</v>
      </c>
      <c r="K11" s="15">
        <v>97</v>
      </c>
      <c r="L11" s="15">
        <v>13</v>
      </c>
      <c r="M11" s="17" t="s">
        <v>215</v>
      </c>
      <c r="N11" s="15">
        <v>126</v>
      </c>
      <c r="O11" s="15">
        <v>41</v>
      </c>
      <c r="P11" s="15">
        <v>14</v>
      </c>
      <c r="Q11" s="15" t="s">
        <v>165</v>
      </c>
      <c r="R11" s="15">
        <v>0.05</v>
      </c>
      <c r="S11" s="15" t="s">
        <v>251</v>
      </c>
      <c r="T11" s="17" t="s">
        <v>176</v>
      </c>
    </row>
    <row r="12" spans="1:26" s="36" customFormat="1" x14ac:dyDescent="0.2">
      <c r="A12" s="36">
        <v>10</v>
      </c>
      <c r="B12" s="72">
        <v>-0.73133191306963996</v>
      </c>
      <c r="C12" s="73">
        <v>-366.85144615908399</v>
      </c>
      <c r="D12" s="72">
        <v>-1.98048667799213</v>
      </c>
      <c r="E12" s="33">
        <v>1.90624395912691E-4</v>
      </c>
      <c r="F12" s="33">
        <v>1</v>
      </c>
      <c r="G12" s="33">
        <v>135.388056197938</v>
      </c>
      <c r="H12" s="16">
        <v>-0.45140388768898498</v>
      </c>
      <c r="I12" s="14" t="s">
        <v>199</v>
      </c>
      <c r="J12" s="15">
        <v>463</v>
      </c>
      <c r="K12" s="15">
        <v>103</v>
      </c>
      <c r="L12" s="15">
        <v>12</v>
      </c>
      <c r="M12" s="14" t="s">
        <v>179</v>
      </c>
      <c r="N12" s="15">
        <v>254</v>
      </c>
      <c r="O12" s="15">
        <v>108</v>
      </c>
      <c r="P12" s="15">
        <v>10</v>
      </c>
      <c r="Q12" s="15" t="s">
        <v>165</v>
      </c>
      <c r="R12" s="15" t="s">
        <v>198</v>
      </c>
      <c r="S12" s="15" t="s">
        <v>251</v>
      </c>
      <c r="T12" s="14" t="s">
        <v>180</v>
      </c>
      <c r="U12" s="50"/>
      <c r="V12" s="50"/>
      <c r="W12" s="50"/>
      <c r="X12" s="50"/>
      <c r="Y12" s="50"/>
      <c r="Z12" s="50"/>
    </row>
    <row r="13" spans="1:26" x14ac:dyDescent="0.2">
      <c r="A13" s="14">
        <v>11</v>
      </c>
      <c r="B13" s="30">
        <v>-0.41841987723678598</v>
      </c>
      <c r="C13" s="27">
        <v>-2.2315772783723902</v>
      </c>
      <c r="D13" s="30">
        <v>-1.5152612881904099</v>
      </c>
      <c r="E13" s="15">
        <v>4.2857491855748303E-5</v>
      </c>
      <c r="F13" s="15">
        <v>1</v>
      </c>
      <c r="G13" s="15">
        <v>709.17596110013096</v>
      </c>
      <c r="H13" s="16">
        <v>-0.30962343096234302</v>
      </c>
      <c r="I13" s="14" t="s">
        <v>196</v>
      </c>
      <c r="J13" s="15">
        <v>4.78</v>
      </c>
      <c r="K13" s="15">
        <f>(5.05-4.78)*SQRT(L13)</f>
        <v>1.2074767078498845</v>
      </c>
      <c r="L13" s="15">
        <v>20</v>
      </c>
      <c r="M13" s="14" t="s">
        <v>197</v>
      </c>
      <c r="N13" s="15">
        <v>3.3</v>
      </c>
      <c r="O13" s="15">
        <f>(3.45-N13)*SQRT(P13)</f>
        <v>0.67082039324993858</v>
      </c>
      <c r="P13" s="15">
        <v>20</v>
      </c>
      <c r="Q13" s="26" t="s">
        <v>181</v>
      </c>
      <c r="R13" s="15" t="s">
        <v>194</v>
      </c>
      <c r="S13" s="15" t="s">
        <v>251</v>
      </c>
      <c r="T13" s="14" t="s">
        <v>195</v>
      </c>
    </row>
    <row r="14" spans="1:26" x14ac:dyDescent="0.2">
      <c r="B14" s="51"/>
      <c r="C14" s="52"/>
      <c r="D14" s="51"/>
      <c r="H14" s="16"/>
      <c r="I14" s="17"/>
      <c r="M14" s="17"/>
    </row>
    <row r="15" spans="1:26" x14ac:dyDescent="0.2">
      <c r="B15" s="51"/>
      <c r="C15" s="52"/>
      <c r="D15" s="51"/>
      <c r="H15" s="16"/>
      <c r="I15" s="20"/>
      <c r="M15" s="20"/>
    </row>
    <row r="16" spans="1:26" x14ac:dyDescent="0.2">
      <c r="B16" s="51"/>
      <c r="C16" s="52"/>
      <c r="D16" s="51"/>
      <c r="H16" s="16"/>
      <c r="I16" s="17"/>
      <c r="M16" s="17"/>
    </row>
    <row r="17" spans="2:20" x14ac:dyDescent="0.2">
      <c r="B17" s="51"/>
      <c r="C17" s="52"/>
      <c r="D17" s="51"/>
      <c r="H17" s="16"/>
      <c r="I17" s="17"/>
      <c r="M17" s="17"/>
    </row>
    <row r="18" spans="2:20" x14ac:dyDescent="0.2">
      <c r="B18" s="51"/>
      <c r="C18" s="52"/>
      <c r="D18" s="51"/>
      <c r="H18" s="16"/>
      <c r="I18" s="14"/>
      <c r="M18" s="14"/>
      <c r="T18" s="14"/>
    </row>
    <row r="19" spans="2:20" ht="12" customHeight="1" x14ac:dyDescent="0.2">
      <c r="B19" s="51"/>
      <c r="C19" s="52"/>
      <c r="D19" s="51"/>
      <c r="H19" s="16"/>
      <c r="I19" s="14"/>
      <c r="M19" s="14"/>
      <c r="Q19" s="26"/>
      <c r="T19" s="14"/>
    </row>
    <row r="20" spans="2:20" ht="12" customHeight="1" x14ac:dyDescent="0.2">
      <c r="B20" s="51"/>
      <c r="C20" s="52"/>
      <c r="D20" s="51"/>
      <c r="H20" s="16"/>
      <c r="I20" s="14"/>
      <c r="M20" s="14"/>
      <c r="Q20" s="26"/>
      <c r="T20" s="14"/>
    </row>
    <row r="21" spans="2:20" ht="12" customHeight="1" x14ac:dyDescent="0.2">
      <c r="B21" s="51"/>
      <c r="C21" s="52"/>
      <c r="D21" s="51"/>
    </row>
    <row r="22" spans="2:20" ht="12" customHeight="1" x14ac:dyDescent="0.2">
      <c r="B22" s="51"/>
      <c r="C22" s="52"/>
      <c r="D22" s="51"/>
      <c r="H22" s="16"/>
      <c r="I22" s="18"/>
      <c r="K22" s="25"/>
      <c r="M22" s="14"/>
      <c r="Q22" s="26"/>
    </row>
    <row r="23" spans="2:20" ht="12" customHeight="1" x14ac:dyDescent="0.2">
      <c r="B23" s="51"/>
      <c r="C23" s="52"/>
      <c r="D23" s="51"/>
      <c r="H23" s="16"/>
      <c r="I23" s="17"/>
      <c r="M23" s="17"/>
      <c r="Q23" s="26"/>
    </row>
    <row r="24" spans="2:20" ht="12" customHeight="1" x14ac:dyDescent="0.2">
      <c r="B24" s="51"/>
      <c r="C24" s="52"/>
      <c r="D24" s="51"/>
    </row>
    <row r="25" spans="2:20" ht="12" customHeight="1" x14ac:dyDescent="0.2">
      <c r="B25" s="51"/>
      <c r="C25" s="52"/>
      <c r="D25" s="51"/>
    </row>
    <row r="26" spans="2:20" ht="12" customHeight="1" x14ac:dyDescent="0.2">
      <c r="B26" s="51"/>
      <c r="C26" s="52"/>
      <c r="D26" s="51"/>
    </row>
    <row r="27" spans="2:20" ht="12" customHeight="1" x14ac:dyDescent="0.2">
      <c r="B27" s="51"/>
      <c r="C27" s="52"/>
      <c r="D27" s="51"/>
    </row>
    <row r="28" spans="2:20" ht="12" customHeight="1" x14ac:dyDescent="0.2">
      <c r="B28" s="51"/>
      <c r="C28" s="52"/>
      <c r="D28" s="51"/>
    </row>
    <row r="29" spans="2:20" ht="12" customHeight="1" x14ac:dyDescent="0.2">
      <c r="B29" s="51"/>
      <c r="C29" s="52"/>
      <c r="D29" s="51"/>
    </row>
    <row r="30" spans="2:20" ht="12" customHeight="1" x14ac:dyDescent="0.2">
      <c r="B30" s="51"/>
      <c r="C30" s="52"/>
      <c r="D30" s="51"/>
    </row>
    <row r="31" spans="2:20" x14ac:dyDescent="0.2">
      <c r="B31" s="51"/>
      <c r="C31" s="52"/>
      <c r="D31" s="51"/>
      <c r="H31" s="16"/>
    </row>
    <row r="32" spans="2:20" x14ac:dyDescent="0.2">
      <c r="B32" s="51"/>
      <c r="C32" s="52"/>
      <c r="D32" s="51"/>
      <c r="H32" s="16"/>
      <c r="I32" s="20"/>
      <c r="J32" s="28"/>
      <c r="L32" s="28"/>
      <c r="M32" s="19"/>
      <c r="N32" s="28"/>
    </row>
    <row r="33" spans="4:26" x14ac:dyDescent="0.2">
      <c r="D33" s="51"/>
      <c r="I33" s="14"/>
      <c r="M33" s="14"/>
    </row>
    <row r="34" spans="4:26" x14ac:dyDescent="0.2">
      <c r="D34" s="51"/>
      <c r="H34" s="21" t="s">
        <v>183</v>
      </c>
      <c r="I34" s="22" t="s">
        <v>168</v>
      </c>
      <c r="J34" s="21" t="s">
        <v>184</v>
      </c>
      <c r="K34" s="21" t="s">
        <v>185</v>
      </c>
      <c r="L34" s="21" t="s">
        <v>39</v>
      </c>
      <c r="M34" s="22" t="s">
        <v>169</v>
      </c>
      <c r="N34" s="21" t="s">
        <v>186</v>
      </c>
      <c r="O34" s="21" t="s">
        <v>187</v>
      </c>
      <c r="P34" s="21" t="s">
        <v>40</v>
      </c>
      <c r="Q34" s="21" t="s">
        <v>47</v>
      </c>
      <c r="R34" s="21" t="s">
        <v>188</v>
      </c>
      <c r="S34" s="21" t="s">
        <v>246</v>
      </c>
      <c r="T34" s="22" t="s">
        <v>172</v>
      </c>
    </row>
    <row r="35" spans="4:26" ht="12.75" x14ac:dyDescent="0.2">
      <c r="D35" s="51"/>
      <c r="H35" s="16">
        <f t="shared" ref="H35:H42" si="0">(N35-J35)/J35</f>
        <v>-0.28749401054144708</v>
      </c>
      <c r="I35" s="23" t="s">
        <v>200</v>
      </c>
      <c r="J35" s="24">
        <v>2087</v>
      </c>
      <c r="K35" s="25">
        <v>530.59871843041617</v>
      </c>
      <c r="L35" s="15">
        <v>15</v>
      </c>
      <c r="M35" s="23" t="s">
        <v>201</v>
      </c>
      <c r="N35" s="24">
        <v>1487</v>
      </c>
      <c r="O35" s="15">
        <v>364</v>
      </c>
      <c r="P35" s="15">
        <v>16</v>
      </c>
      <c r="Q35" s="15" t="s">
        <v>165</v>
      </c>
      <c r="R35" s="15">
        <v>0.05</v>
      </c>
      <c r="S35" s="15" t="s">
        <v>251</v>
      </c>
      <c r="T35" s="20" t="s">
        <v>177</v>
      </c>
      <c r="W35" s="14"/>
      <c r="X35" s="14"/>
      <c r="Y35" s="14"/>
      <c r="Z35" s="14"/>
    </row>
    <row r="36" spans="4:26" ht="12.75" customHeight="1" x14ac:dyDescent="0.2">
      <c r="D36" s="51"/>
      <c r="H36" s="16">
        <f t="shared" si="0"/>
        <v>0.40384615384615385</v>
      </c>
      <c r="I36" s="17" t="s">
        <v>205</v>
      </c>
      <c r="J36" s="15">
        <v>104</v>
      </c>
      <c r="K36" s="15">
        <v>16</v>
      </c>
      <c r="L36" s="15">
        <v>8</v>
      </c>
      <c r="M36" s="17" t="s">
        <v>206</v>
      </c>
      <c r="N36" s="15">
        <v>146</v>
      </c>
      <c r="O36" s="15">
        <v>34</v>
      </c>
      <c r="P36" s="15">
        <v>9</v>
      </c>
      <c r="Q36" s="15" t="s">
        <v>165</v>
      </c>
      <c r="R36" s="15">
        <v>0.05</v>
      </c>
      <c r="S36" s="15" t="s">
        <v>251</v>
      </c>
      <c r="T36" s="17" t="s">
        <v>173</v>
      </c>
    </row>
    <row r="37" spans="4:26" ht="12.75" customHeight="1" x14ac:dyDescent="0.2">
      <c r="H37" s="16">
        <f t="shared" si="0"/>
        <v>0.35576923076923078</v>
      </c>
      <c r="I37" s="17" t="s">
        <v>207</v>
      </c>
      <c r="J37" s="15">
        <v>104</v>
      </c>
      <c r="K37" s="15">
        <v>16</v>
      </c>
      <c r="L37" s="15">
        <v>8</v>
      </c>
      <c r="M37" s="17" t="s">
        <v>208</v>
      </c>
      <c r="N37" s="15">
        <v>141</v>
      </c>
      <c r="O37" s="15">
        <v>34</v>
      </c>
      <c r="P37" s="15">
        <v>8</v>
      </c>
      <c r="Q37" s="15" t="s">
        <v>165</v>
      </c>
      <c r="R37" s="15">
        <v>0.05</v>
      </c>
      <c r="S37" s="15" t="s">
        <v>251</v>
      </c>
      <c r="T37" s="17" t="s">
        <v>173</v>
      </c>
    </row>
    <row r="38" spans="4:26" ht="12.75" customHeight="1" x14ac:dyDescent="0.2">
      <c r="H38" s="16">
        <f t="shared" si="0"/>
        <v>-0.20735117858569715</v>
      </c>
      <c r="I38" s="20" t="s">
        <v>189</v>
      </c>
      <c r="J38" s="15">
        <v>2503</v>
      </c>
      <c r="K38" s="15">
        <v>266</v>
      </c>
      <c r="L38" s="15">
        <v>11</v>
      </c>
      <c r="M38" s="20" t="s">
        <v>203</v>
      </c>
      <c r="N38" s="15">
        <v>1984</v>
      </c>
      <c r="O38" s="15">
        <v>252</v>
      </c>
      <c r="P38" s="15">
        <v>13</v>
      </c>
      <c r="Q38" s="15" t="s">
        <v>165</v>
      </c>
      <c r="R38" s="15">
        <v>0.05</v>
      </c>
      <c r="S38" s="15" t="s">
        <v>251</v>
      </c>
      <c r="T38" s="17" t="s">
        <v>174</v>
      </c>
    </row>
    <row r="39" spans="4:26" ht="12.75" customHeight="1" x14ac:dyDescent="0.2">
      <c r="H39" s="16">
        <f t="shared" si="0"/>
        <v>-0.55919003115264798</v>
      </c>
      <c r="I39" s="17" t="s">
        <v>170</v>
      </c>
      <c r="J39" s="15">
        <v>642</v>
      </c>
      <c r="K39" s="15">
        <v>63</v>
      </c>
      <c r="L39" s="15">
        <v>9</v>
      </c>
      <c r="M39" s="17" t="s">
        <v>171</v>
      </c>
      <c r="N39" s="15">
        <v>283</v>
      </c>
      <c r="O39" s="15">
        <v>69</v>
      </c>
      <c r="P39" s="15">
        <v>10</v>
      </c>
      <c r="Q39" s="15" t="s">
        <v>165</v>
      </c>
      <c r="R39" s="15">
        <v>0.05</v>
      </c>
      <c r="S39" s="15" t="s">
        <v>251</v>
      </c>
      <c r="T39" s="17" t="s">
        <v>175</v>
      </c>
    </row>
    <row r="40" spans="4:26" ht="12.75" customHeight="1" x14ac:dyDescent="0.2">
      <c r="H40" s="16">
        <f t="shared" si="0"/>
        <v>-0.57999999999999996</v>
      </c>
      <c r="I40" s="17" t="s">
        <v>204</v>
      </c>
      <c r="J40" s="15">
        <v>300</v>
      </c>
      <c r="K40" s="15">
        <v>97</v>
      </c>
      <c r="L40" s="15">
        <v>13</v>
      </c>
      <c r="M40" s="17" t="s">
        <v>178</v>
      </c>
      <c r="N40" s="15">
        <v>126</v>
      </c>
      <c r="O40" s="15">
        <v>41</v>
      </c>
      <c r="P40" s="15">
        <v>14</v>
      </c>
      <c r="Q40" s="15" t="s">
        <v>165</v>
      </c>
      <c r="R40" s="15">
        <v>0.05</v>
      </c>
      <c r="S40" s="15" t="s">
        <v>251</v>
      </c>
      <c r="T40" s="17" t="s">
        <v>176</v>
      </c>
    </row>
    <row r="41" spans="4:26" ht="12.75" customHeight="1" x14ac:dyDescent="0.2">
      <c r="H41" s="16">
        <f t="shared" si="0"/>
        <v>-0.45140388768898487</v>
      </c>
      <c r="I41" s="14" t="s">
        <v>199</v>
      </c>
      <c r="J41" s="15">
        <v>463</v>
      </c>
      <c r="K41" s="15">
        <v>103</v>
      </c>
      <c r="L41" s="15">
        <v>12</v>
      </c>
      <c r="M41" s="14" t="s">
        <v>179</v>
      </c>
      <c r="N41" s="15">
        <v>254</v>
      </c>
      <c r="O41" s="15">
        <v>108</v>
      </c>
      <c r="P41" s="15">
        <v>10</v>
      </c>
      <c r="Q41" s="15" t="s">
        <v>165</v>
      </c>
      <c r="R41" s="15" t="s">
        <v>198</v>
      </c>
      <c r="S41" s="15" t="s">
        <v>251</v>
      </c>
      <c r="T41" s="14" t="s">
        <v>180</v>
      </c>
    </row>
    <row r="42" spans="4:26" ht="12.75" x14ac:dyDescent="0.2">
      <c r="H42" s="16">
        <f t="shared" si="0"/>
        <v>0.30452674897119331</v>
      </c>
      <c r="I42" s="14" t="s">
        <v>209</v>
      </c>
      <c r="J42" s="15">
        <v>2.4300000000000002</v>
      </c>
      <c r="K42" s="15">
        <v>0.7103520254071215</v>
      </c>
      <c r="L42" s="15">
        <v>6</v>
      </c>
      <c r="M42" s="14" t="s">
        <v>210</v>
      </c>
      <c r="N42" s="15">
        <v>3.17</v>
      </c>
      <c r="O42" s="15">
        <v>0.51961524227066314</v>
      </c>
      <c r="P42" s="15">
        <v>12</v>
      </c>
      <c r="Q42" s="26" t="s">
        <v>181</v>
      </c>
      <c r="R42" s="15">
        <v>0.05</v>
      </c>
      <c r="S42" s="15" t="s">
        <v>251</v>
      </c>
      <c r="T42" s="14" t="s">
        <v>182</v>
      </c>
    </row>
    <row r="43" spans="4:26" x14ac:dyDescent="0.2">
      <c r="H43" s="16">
        <f>(N43-J43)/J43</f>
        <v>-0.35714285714285715</v>
      </c>
      <c r="I43" s="14" t="s">
        <v>193</v>
      </c>
      <c r="J43" s="15">
        <v>238</v>
      </c>
      <c r="K43" s="15">
        <f>(245-J43)*SQRT(L43)</f>
        <v>15.652475842498529</v>
      </c>
      <c r="L43" s="15">
        <v>5</v>
      </c>
      <c r="M43" s="14" t="s">
        <v>191</v>
      </c>
      <c r="N43" s="15">
        <v>153</v>
      </c>
      <c r="O43" s="15">
        <f>(163-N43)*SQRT(P43)</f>
        <v>22.360679774997898</v>
      </c>
      <c r="P43" s="15">
        <v>5</v>
      </c>
      <c r="Q43" s="26" t="s">
        <v>69</v>
      </c>
      <c r="R43" s="15" t="s">
        <v>190</v>
      </c>
      <c r="S43" s="15" t="s">
        <v>251</v>
      </c>
      <c r="T43" s="14" t="s">
        <v>192</v>
      </c>
    </row>
    <row r="44" spans="4:26" x14ac:dyDescent="0.2">
      <c r="H44" s="16">
        <f>(N44-J44)/J44</f>
        <v>-0.30962343096234318</v>
      </c>
      <c r="I44" s="14" t="s">
        <v>196</v>
      </c>
      <c r="J44" s="15">
        <v>4.78</v>
      </c>
      <c r="K44" s="15">
        <f>(5.05-4.78)*SQRT(L44)</f>
        <v>1.2074767078498845</v>
      </c>
      <c r="L44" s="15">
        <v>20</v>
      </c>
      <c r="M44" s="14" t="s">
        <v>197</v>
      </c>
      <c r="N44" s="15">
        <v>3.3</v>
      </c>
      <c r="O44" s="15">
        <f>(3.45-N44)*SQRT(P44)</f>
        <v>0.67082039324993858</v>
      </c>
      <c r="P44" s="15">
        <v>20</v>
      </c>
      <c r="Q44" s="26" t="s">
        <v>181</v>
      </c>
      <c r="R44" s="15" t="s">
        <v>194</v>
      </c>
      <c r="S44" s="15" t="s">
        <v>251</v>
      </c>
      <c r="T44" s="14" t="s">
        <v>195</v>
      </c>
    </row>
    <row r="45" spans="4:26" x14ac:dyDescent="0.2">
      <c r="H45" s="16">
        <f>(N45-J45)/J45</f>
        <v>-0.30037453183520602</v>
      </c>
      <c r="I45" s="18" t="s">
        <v>239</v>
      </c>
      <c r="J45" s="15">
        <v>1335</v>
      </c>
      <c r="K45" s="25">
        <f>(1430-J45)*SQRT(L45)</f>
        <v>268.70057685088807</v>
      </c>
      <c r="L45" s="15">
        <v>8</v>
      </c>
      <c r="M45" s="14" t="s">
        <v>249</v>
      </c>
      <c r="N45" s="15">
        <v>934</v>
      </c>
      <c r="O45" s="15">
        <f>(N45-852)*SQRT(P45)</f>
        <v>231.93102422918761</v>
      </c>
      <c r="P45" s="15">
        <v>8</v>
      </c>
      <c r="Q45" s="26" t="s">
        <v>69</v>
      </c>
      <c r="R45" s="15" t="s">
        <v>250</v>
      </c>
      <c r="S45" s="15" t="s">
        <v>252</v>
      </c>
      <c r="T45" s="17" t="s">
        <v>247</v>
      </c>
    </row>
    <row r="46" spans="4:26" x14ac:dyDescent="0.2">
      <c r="H46" s="16">
        <f>(N46-J46)/J46</f>
        <v>-0.33069306930693076</v>
      </c>
      <c r="I46" s="17" t="s">
        <v>265</v>
      </c>
      <c r="J46" s="15">
        <v>202</v>
      </c>
      <c r="K46" s="15">
        <f>12.59*SQRT(L46)</f>
        <v>28.152095836722353</v>
      </c>
      <c r="L46" s="15">
        <v>5</v>
      </c>
      <c r="M46" s="17" t="s">
        <v>266</v>
      </c>
      <c r="N46" s="15">
        <v>135.19999999999999</v>
      </c>
      <c r="O46" s="15">
        <f>28.72*SQRT(P46)</f>
        <v>64.219872313793957</v>
      </c>
      <c r="P46" s="15">
        <v>5</v>
      </c>
      <c r="Q46" s="26" t="s">
        <v>69</v>
      </c>
      <c r="R46" s="15" t="s">
        <v>190</v>
      </c>
      <c r="S46" s="15" t="s">
        <v>268</v>
      </c>
      <c r="T46" s="17" t="s">
        <v>267</v>
      </c>
    </row>
  </sheetData>
  <sortState xmlns:xlrd2="http://schemas.microsoft.com/office/spreadsheetml/2017/richdata2" ref="H3:T11">
    <sortCondition descending="1" ref="H3:H11"/>
  </sortState>
  <conditionalFormatting sqref="X7:XFD7 U7:V7 X13:XFD13 U2:XFD6 AI35:XFD35 U13:V13 H31:P31 R31:T31 H34:T44 I1:XFD1 U8:XFD12 H35:V35 H3:T9 H2 Q2:T2 A14:G14 A32:XFD34 A36:XFD1048576 A16:G16 U14:XFD31 H22:T23 H12:T20">
    <cfRule type="expression" dxfId="285" priority="45">
      <formula>MOD(ROW(),2)=0</formula>
    </cfRule>
    <cfRule type="expression" dxfId="284" priority="46">
      <formula>"MOD(ROW(),2)=0"</formula>
    </cfRule>
  </conditionalFormatting>
  <conditionalFormatting sqref="I45:K45">
    <cfRule type="expression" dxfId="283" priority="21">
      <formula>MOD(ROW(),2)=0</formula>
    </cfRule>
    <cfRule type="expression" dxfId="282" priority="22">
      <formula>"MOD(ROW(),2)=0"</formula>
    </cfRule>
  </conditionalFormatting>
  <conditionalFormatting sqref="T45">
    <cfRule type="expression" dxfId="281" priority="19">
      <formula>MOD(ROW(),2)=0</formula>
    </cfRule>
    <cfRule type="expression" dxfId="280" priority="20">
      <formula>"MOD(ROW(),2)=0"</formula>
    </cfRule>
  </conditionalFormatting>
  <conditionalFormatting sqref="Q31">
    <cfRule type="expression" dxfId="279" priority="17">
      <formula>MOD(ROW(),2)=0</formula>
    </cfRule>
    <cfRule type="expression" dxfId="278" priority="18">
      <formula>"MOD(ROW(),2)=0"</formula>
    </cfRule>
  </conditionalFormatting>
  <conditionalFormatting sqref="H10 L10:S10 H11:T11">
    <cfRule type="expression" dxfId="277" priority="13">
      <formula>MOD(ROW(),2)=0</formula>
    </cfRule>
    <cfRule type="expression" dxfId="276" priority="14">
      <formula>"MOD(ROW(),2)=0"</formula>
    </cfRule>
  </conditionalFormatting>
  <conditionalFormatting sqref="I10:K10">
    <cfRule type="expression" dxfId="275" priority="11">
      <formula>MOD(ROW(),2)=0</formula>
    </cfRule>
    <cfRule type="expression" dxfId="274" priority="12">
      <formula>"MOD(ROW(),2)=0"</formula>
    </cfRule>
  </conditionalFormatting>
  <conditionalFormatting sqref="T10">
    <cfRule type="expression" dxfId="273" priority="9">
      <formula>MOD(ROW(),2)=0</formula>
    </cfRule>
    <cfRule type="expression" dxfId="272" priority="10">
      <formula>"MOD(ROW(),2)=0"</formula>
    </cfRule>
  </conditionalFormatting>
  <conditionalFormatting sqref="I2:P2">
    <cfRule type="expression" dxfId="271" priority="7">
      <formula>MOD(ROW(),2)=0</formula>
    </cfRule>
    <cfRule type="expression" dxfId="270" priority="8">
      <formula>"MOD(ROW(),2)=0"</formula>
    </cfRule>
  </conditionalFormatting>
  <conditionalFormatting sqref="I22:K22">
    <cfRule type="expression" dxfId="269" priority="3">
      <formula>MOD(ROW(),2)=0</formula>
    </cfRule>
    <cfRule type="expression" dxfId="268" priority="4">
      <formula>"MOD(ROW(),2)=0"</formula>
    </cfRule>
  </conditionalFormatting>
  <conditionalFormatting sqref="T22">
    <cfRule type="expression" dxfId="267" priority="1">
      <formula>MOD(ROW(),2)=0</formula>
    </cfRule>
    <cfRule type="expression" dxfId="266" priority="2">
      <formula>"MOD(ROW(),2)=0"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AD335-144A-41B4-9F3B-21F68DE79361}">
  <dimension ref="A1:V57"/>
  <sheetViews>
    <sheetView showGridLines="0" tabSelected="1" zoomScale="145" zoomScaleNormal="145" workbookViewId="0">
      <selection activeCell="A3" sqref="A3:G20"/>
    </sheetView>
  </sheetViews>
  <sheetFormatPr defaultColWidth="9.140625" defaultRowHeight="11.25" x14ac:dyDescent="0.2"/>
  <cols>
    <col min="1" max="1" width="2.140625" style="14" customWidth="1"/>
    <col min="2" max="2" width="3.85546875" style="14" customWidth="1"/>
    <col min="3" max="3" width="4.42578125" style="14" customWidth="1"/>
    <col min="4" max="5" width="3.85546875" style="14" customWidth="1"/>
    <col min="6" max="6" width="3.5703125" style="14" customWidth="1"/>
    <col min="7" max="7" width="4" style="14" customWidth="1"/>
    <col min="8" max="8" width="5.28515625" style="15" customWidth="1"/>
    <col min="9" max="9" width="16" style="15" customWidth="1"/>
    <col min="10" max="10" width="6.140625" style="15" customWidth="1"/>
    <col min="11" max="11" width="5.5703125" style="15" customWidth="1"/>
    <col min="12" max="12" width="3.28515625" style="15" customWidth="1"/>
    <col min="13" max="13" width="15.5703125" style="15" customWidth="1"/>
    <col min="14" max="14" width="5.85546875" style="15" customWidth="1"/>
    <col min="15" max="15" width="5" style="15" customWidth="1"/>
    <col min="16" max="16" width="3.140625" style="15" customWidth="1"/>
    <col min="17" max="17" width="5.7109375" style="15" customWidth="1"/>
    <col min="18" max="18" width="6.28515625" style="15" customWidth="1"/>
    <col min="19" max="19" width="2.5703125" style="15" customWidth="1"/>
    <col min="20" max="20" width="10.28515625" style="17" customWidth="1"/>
    <col min="21" max="21" width="5" style="14" customWidth="1"/>
    <col min="22" max="22" width="4.42578125" style="14" customWidth="1"/>
    <col min="23" max="23" width="5" style="14" customWidth="1"/>
    <col min="24" max="24" width="5.7109375" style="14" customWidth="1"/>
    <col min="25" max="25" width="18.28515625" style="14" customWidth="1"/>
    <col min="26" max="26" width="5.140625" style="14" customWidth="1"/>
    <col min="27" max="28" width="4.7109375" style="14" customWidth="1"/>
    <col min="29" max="29" width="17.42578125" style="14" customWidth="1"/>
    <col min="30" max="30" width="5.28515625" style="14" customWidth="1"/>
    <col min="31" max="31" width="4.42578125" style="14" customWidth="1"/>
    <col min="32" max="32" width="4.28515625" style="14" customWidth="1"/>
    <col min="33" max="33" width="6.140625" style="14" customWidth="1"/>
    <col min="34" max="34" width="7.5703125" style="14" customWidth="1"/>
    <col min="35" max="35" width="11.85546875" style="14" customWidth="1"/>
    <col min="36" max="36" width="3.85546875" style="14" customWidth="1"/>
    <col min="37" max="16384" width="9.140625" style="14"/>
  </cols>
  <sheetData>
    <row r="1" spans="1:22" ht="12" customHeight="1" x14ac:dyDescent="0.2">
      <c r="H1" s="37" t="s">
        <v>272</v>
      </c>
    </row>
    <row r="2" spans="1:22" s="62" customFormat="1" ht="12" customHeight="1" x14ac:dyDescent="0.25">
      <c r="A2" s="41"/>
      <c r="B2" s="49" t="s">
        <v>290</v>
      </c>
      <c r="C2" s="49" t="s">
        <v>291</v>
      </c>
      <c r="D2" s="49" t="s">
        <v>286</v>
      </c>
      <c r="E2" s="49" t="s">
        <v>287</v>
      </c>
      <c r="F2" s="49" t="s">
        <v>288</v>
      </c>
      <c r="G2" s="49" t="s">
        <v>289</v>
      </c>
      <c r="H2" s="49" t="s">
        <v>275</v>
      </c>
      <c r="I2" s="61" t="s">
        <v>278</v>
      </c>
      <c r="J2" s="48" t="s">
        <v>280</v>
      </c>
      <c r="K2" s="48" t="s">
        <v>284</v>
      </c>
      <c r="L2" s="48" t="s">
        <v>281</v>
      </c>
      <c r="M2" s="61" t="s">
        <v>279</v>
      </c>
      <c r="N2" s="48" t="s">
        <v>282</v>
      </c>
      <c r="O2" s="48" t="s">
        <v>283</v>
      </c>
      <c r="P2" s="48" t="s">
        <v>285</v>
      </c>
      <c r="Q2" s="49" t="s">
        <v>47</v>
      </c>
      <c r="R2" s="49" t="s">
        <v>276</v>
      </c>
      <c r="S2" s="49" t="s">
        <v>246</v>
      </c>
      <c r="T2" s="61" t="s">
        <v>172</v>
      </c>
    </row>
    <row r="3" spans="1:22" ht="12" customHeight="1" x14ac:dyDescent="0.25">
      <c r="A3" s="42">
        <v>1</v>
      </c>
      <c r="B3" s="76">
        <v>-0.111153065020985</v>
      </c>
      <c r="C3" s="76">
        <v>-5.5296124655428498E-2</v>
      </c>
      <c r="D3" s="76">
        <v>-1.1006677673349801</v>
      </c>
      <c r="E3" s="76">
        <v>4.6865662034636397E-3</v>
      </c>
      <c r="F3" s="76">
        <v>0.99754685984559599</v>
      </c>
      <c r="G3" s="77">
        <v>9.0092661018016305</v>
      </c>
      <c r="H3" s="16">
        <f t="shared" ref="H3:H11" si="0">(N3-J3)/J3</f>
        <v>-0.24074074074074084</v>
      </c>
      <c r="I3" s="17" t="s">
        <v>216</v>
      </c>
      <c r="J3" s="15">
        <v>0.54</v>
      </c>
      <c r="K3" s="15">
        <f>0.03*SQRT(L3)</f>
        <v>0.12</v>
      </c>
      <c r="L3" s="15">
        <v>16</v>
      </c>
      <c r="M3" s="17" t="s">
        <v>236</v>
      </c>
      <c r="N3" s="15">
        <v>0.41</v>
      </c>
      <c r="O3" s="15">
        <f>0.03*SQRT(P3)</f>
        <v>0.1161895003862225</v>
      </c>
      <c r="P3" s="15">
        <f>15</f>
        <v>15</v>
      </c>
      <c r="Q3" s="15" t="s">
        <v>226</v>
      </c>
      <c r="R3" s="15">
        <v>0.05</v>
      </c>
      <c r="S3" s="15" t="s">
        <v>251</v>
      </c>
      <c r="T3" s="14" t="s">
        <v>238</v>
      </c>
    </row>
    <row r="4" spans="1:22" s="36" customFormat="1" ht="12" customHeight="1" x14ac:dyDescent="0.2">
      <c r="A4" s="42">
        <v>2</v>
      </c>
      <c r="B4" s="78">
        <v>-6.5064087101096901E-2</v>
      </c>
      <c r="C4" s="78">
        <v>-12956.493879035899</v>
      </c>
      <c r="D4" s="78">
        <v>-1.0423397471751299</v>
      </c>
      <c r="E4" s="78">
        <v>3.3652587320978998E-2</v>
      </c>
      <c r="F4" s="78">
        <v>0.984532000476257</v>
      </c>
      <c r="G4" s="79">
        <v>2.3096939812273898</v>
      </c>
      <c r="H4" s="38">
        <f t="shared" si="0"/>
        <v>-0.28444444444444444</v>
      </c>
      <c r="I4" s="34" t="s">
        <v>216</v>
      </c>
      <c r="J4" s="33">
        <v>225000</v>
      </c>
      <c r="K4" s="63">
        <f>(248000-J4)*SQRT(L4)</f>
        <v>72732.386183872732</v>
      </c>
      <c r="L4" s="33">
        <v>10</v>
      </c>
      <c r="M4" s="34" t="s">
        <v>217</v>
      </c>
      <c r="N4" s="33">
        <v>161000</v>
      </c>
      <c r="O4" s="33">
        <f>(176000-N4)*SQRT(P4)</f>
        <v>47434.164902525692</v>
      </c>
      <c r="P4" s="33">
        <v>10</v>
      </c>
      <c r="Q4" s="33" t="s">
        <v>225</v>
      </c>
      <c r="R4" s="33">
        <v>0.05</v>
      </c>
      <c r="S4" s="33" t="s">
        <v>251</v>
      </c>
      <c r="T4" s="34" t="s">
        <v>222</v>
      </c>
    </row>
    <row r="5" spans="1:22" ht="12" customHeight="1" x14ac:dyDescent="0.25">
      <c r="A5" s="42">
        <v>3</v>
      </c>
      <c r="B5" s="76">
        <v>-0.114183110573412</v>
      </c>
      <c r="C5" s="76">
        <v>-1.96761877460727</v>
      </c>
      <c r="D5" s="76">
        <v>-1.4469066294231701</v>
      </c>
      <c r="E5" s="76">
        <v>4.4292171061799203E-2</v>
      </c>
      <c r="F5" s="76">
        <v>0.98539894399611805</v>
      </c>
      <c r="G5" s="77">
        <v>2.4502893039334301</v>
      </c>
      <c r="H5" s="16">
        <f t="shared" si="0"/>
        <v>-0.41509433962264147</v>
      </c>
      <c r="I5" s="17" t="s">
        <v>216</v>
      </c>
      <c r="J5" s="15">
        <v>21.2</v>
      </c>
      <c r="K5" s="15">
        <f>3.3*SQRT(L5)</f>
        <v>8.0833161511844871</v>
      </c>
      <c r="L5" s="15">
        <v>6</v>
      </c>
      <c r="M5" s="17" t="s">
        <v>236</v>
      </c>
      <c r="N5" s="15">
        <v>12.4</v>
      </c>
      <c r="O5" s="15">
        <f>1.2*SQRT(P5)</f>
        <v>2.9393876913398134</v>
      </c>
      <c r="P5" s="15">
        <v>6</v>
      </c>
      <c r="Q5" s="15" t="s">
        <v>49</v>
      </c>
      <c r="R5" s="15">
        <v>0.05</v>
      </c>
      <c r="S5" s="15" t="s">
        <v>251</v>
      </c>
      <c r="T5" s="17" t="s">
        <v>237</v>
      </c>
    </row>
    <row r="6" spans="1:22" s="36" customFormat="1" ht="12" customHeight="1" x14ac:dyDescent="0.2">
      <c r="A6" s="42">
        <v>4</v>
      </c>
      <c r="B6" s="78">
        <v>-0.22895897041590799</v>
      </c>
      <c r="C6" s="78">
        <v>-2.69064610095062</v>
      </c>
      <c r="D6" s="78">
        <v>-1.26948085735585</v>
      </c>
      <c r="E6" s="78">
        <v>1.4206352420342599E-2</v>
      </c>
      <c r="F6" s="78">
        <v>0.997110063665685</v>
      </c>
      <c r="G6" s="79">
        <v>7.5370847446801097</v>
      </c>
      <c r="H6" s="38">
        <f t="shared" si="0"/>
        <v>-0.46708074534161492</v>
      </c>
      <c r="I6" s="34" t="s">
        <v>216</v>
      </c>
      <c r="J6" s="33">
        <v>16.100000000000001</v>
      </c>
      <c r="K6" s="33">
        <v>7.7</v>
      </c>
      <c r="L6" s="33">
        <v>10</v>
      </c>
      <c r="M6" s="34" t="s">
        <v>271</v>
      </c>
      <c r="N6" s="33">
        <v>8.58</v>
      </c>
      <c r="O6" s="33">
        <v>3.3</v>
      </c>
      <c r="P6" s="33">
        <v>12</v>
      </c>
      <c r="Q6" s="33" t="s">
        <v>49</v>
      </c>
      <c r="R6" s="33">
        <v>0.05</v>
      </c>
      <c r="S6" s="33" t="s">
        <v>251</v>
      </c>
      <c r="T6" s="34" t="s">
        <v>223</v>
      </c>
    </row>
    <row r="7" spans="1:22" ht="12" customHeight="1" x14ac:dyDescent="0.2">
      <c r="A7" s="42">
        <v>5</v>
      </c>
      <c r="B7" s="76">
        <v>0</v>
      </c>
      <c r="C7" s="76">
        <v>0</v>
      </c>
      <c r="D7" s="76">
        <v>-1.84870651522723</v>
      </c>
      <c r="E7" s="76">
        <v>6.8300999726946796E-2</v>
      </c>
      <c r="F7" s="76">
        <v>1</v>
      </c>
      <c r="G7" s="77">
        <v>6.51018679974898</v>
      </c>
      <c r="H7" s="16">
        <f t="shared" si="0"/>
        <v>-0.5085797341102668</v>
      </c>
      <c r="I7" s="17" t="s">
        <v>239</v>
      </c>
      <c r="J7" s="15">
        <v>304788</v>
      </c>
      <c r="K7" s="15">
        <v>113425</v>
      </c>
      <c r="L7" s="15">
        <v>4</v>
      </c>
      <c r="M7" s="17" t="s">
        <v>264</v>
      </c>
      <c r="N7" s="15">
        <v>149779</v>
      </c>
      <c r="O7" s="15">
        <v>34576</v>
      </c>
      <c r="P7" s="15">
        <v>7</v>
      </c>
      <c r="Q7" s="15" t="s">
        <v>225</v>
      </c>
      <c r="R7" s="15" t="s">
        <v>292</v>
      </c>
      <c r="S7" s="15" t="s">
        <v>256</v>
      </c>
      <c r="T7" s="17" t="s">
        <v>263</v>
      </c>
    </row>
    <row r="8" spans="1:22" s="36" customFormat="1" ht="12" customHeight="1" x14ac:dyDescent="0.2">
      <c r="A8" s="42">
        <v>6</v>
      </c>
      <c r="B8" s="78">
        <v>-8.3609921166306507E-3</v>
      </c>
      <c r="C8" s="78">
        <v>-0.20239591722721201</v>
      </c>
      <c r="D8" s="78">
        <v>-2.5664451994284501</v>
      </c>
      <c r="E8" s="78">
        <v>3.8385355127373698E-2</v>
      </c>
      <c r="F8" s="78">
        <v>0.98721171098017402</v>
      </c>
      <c r="G8" s="79">
        <v>2.4432709733274902</v>
      </c>
      <c r="H8" s="38">
        <f t="shared" si="0"/>
        <v>-0.52164502164502169</v>
      </c>
      <c r="I8" s="34" t="s">
        <v>204</v>
      </c>
      <c r="J8" s="33">
        <v>46.2</v>
      </c>
      <c r="K8" s="33">
        <v>10.6</v>
      </c>
      <c r="L8" s="33">
        <v>3</v>
      </c>
      <c r="M8" s="34" t="s">
        <v>269</v>
      </c>
      <c r="N8" s="33">
        <v>22.1</v>
      </c>
      <c r="O8" s="33">
        <v>8</v>
      </c>
      <c r="P8" s="33">
        <v>3</v>
      </c>
      <c r="Q8" s="64" t="s">
        <v>49</v>
      </c>
      <c r="R8" s="33">
        <v>0.05</v>
      </c>
      <c r="S8" s="33" t="s">
        <v>256</v>
      </c>
      <c r="T8" s="36" t="s">
        <v>257</v>
      </c>
    </row>
    <row r="9" spans="1:22" ht="12" customHeight="1" x14ac:dyDescent="0.2">
      <c r="A9" s="42">
        <v>7</v>
      </c>
      <c r="B9" s="76">
        <v>-0.28153425566964002</v>
      </c>
      <c r="C9" s="76">
        <v>-0.118752270062409</v>
      </c>
      <c r="D9" s="76">
        <v>-2.09949891527565</v>
      </c>
      <c r="E9" s="76">
        <v>1.7393874045128501E-3</v>
      </c>
      <c r="F9" s="76">
        <v>1</v>
      </c>
      <c r="G9" s="77">
        <v>32.054248082000001</v>
      </c>
      <c r="H9" s="39">
        <f t="shared" si="0"/>
        <v>-0.69004207573632537</v>
      </c>
      <c r="I9" s="40" t="s">
        <v>243</v>
      </c>
      <c r="J9" s="41">
        <v>0.71299999999999997</v>
      </c>
      <c r="K9" s="43">
        <f>0.105*SQRT(L9)</f>
        <v>0.29698484809834996</v>
      </c>
      <c r="L9" s="41">
        <v>8</v>
      </c>
      <c r="M9" s="40" t="s">
        <v>245</v>
      </c>
      <c r="N9" s="41">
        <v>0.221</v>
      </c>
      <c r="O9" s="43">
        <f>0.052*SQRT(P9)</f>
        <v>0.14707821048680189</v>
      </c>
      <c r="P9" s="41">
        <v>8</v>
      </c>
      <c r="Q9" s="41" t="s">
        <v>226</v>
      </c>
      <c r="R9" s="41" t="s">
        <v>273</v>
      </c>
      <c r="S9" s="41" t="s">
        <v>252</v>
      </c>
      <c r="T9" s="40" t="s">
        <v>244</v>
      </c>
      <c r="U9" s="42"/>
      <c r="V9" s="42"/>
    </row>
    <row r="10" spans="1:22" s="70" customFormat="1" ht="12" customHeight="1" x14ac:dyDescent="0.2">
      <c r="A10" s="75">
        <v>8</v>
      </c>
      <c r="B10" s="80">
        <v>-0.39126707087510298</v>
      </c>
      <c r="C10" s="80">
        <v>-1.6725865738647001</v>
      </c>
      <c r="D10" s="80">
        <v>-1.0068998513310601</v>
      </c>
      <c r="E10" s="80">
        <v>1.8460253439309099E-2</v>
      </c>
      <c r="F10" s="80">
        <v>0.99435347999539503</v>
      </c>
      <c r="G10" s="81">
        <v>4.6088104772460596</v>
      </c>
      <c r="H10" s="65">
        <f t="shared" si="0"/>
        <v>-0.72793719545208446</v>
      </c>
      <c r="I10" s="66" t="s">
        <v>227</v>
      </c>
      <c r="J10" s="67">
        <v>7.3879999999999999</v>
      </c>
      <c r="K10" s="68">
        <v>6.74</v>
      </c>
      <c r="L10" s="69">
        <v>13</v>
      </c>
      <c r="M10" s="66" t="s">
        <v>228</v>
      </c>
      <c r="N10" s="69">
        <v>2.0099999999999998</v>
      </c>
      <c r="O10" s="68">
        <v>3.41</v>
      </c>
      <c r="P10" s="69">
        <v>15</v>
      </c>
      <c r="Q10" s="69" t="s">
        <v>49</v>
      </c>
      <c r="R10" s="69">
        <v>0.05</v>
      </c>
      <c r="S10" s="69" t="s">
        <v>251</v>
      </c>
      <c r="T10" s="66" t="s">
        <v>220</v>
      </c>
    </row>
    <row r="11" spans="1:22" ht="12" customHeight="1" x14ac:dyDescent="0.2">
      <c r="A11" s="42">
        <v>9</v>
      </c>
      <c r="B11" s="76">
        <v>-0.39366190307925403</v>
      </c>
      <c r="C11" s="76">
        <v>0</v>
      </c>
      <c r="D11" s="76">
        <v>-1.46952903031354</v>
      </c>
      <c r="E11" s="76">
        <v>2.0412993401489998E-2</v>
      </c>
      <c r="F11" s="76">
        <v>1</v>
      </c>
      <c r="G11" s="77">
        <v>4.9431112232555501</v>
      </c>
      <c r="H11" s="16">
        <f t="shared" si="0"/>
        <v>-0.91329479768786115</v>
      </c>
      <c r="I11" s="14" t="s">
        <v>239</v>
      </c>
      <c r="J11" s="15">
        <v>0.17299999999999999</v>
      </c>
      <c r="K11" s="32">
        <f>(0.226-J11)*SQRT(L11)</f>
        <v>0.14990663761154813</v>
      </c>
      <c r="L11" s="15">
        <v>8</v>
      </c>
      <c r="M11" s="14" t="s">
        <v>248</v>
      </c>
      <c r="N11" s="15">
        <v>1.4999999999999999E-2</v>
      </c>
      <c r="O11" s="15">
        <f>(0.024-N11)*SQRT(P11)</f>
        <v>2.5455844122715714E-2</v>
      </c>
      <c r="P11" s="15">
        <v>8</v>
      </c>
      <c r="Q11" s="15" t="s">
        <v>226</v>
      </c>
      <c r="R11" s="15" t="s">
        <v>190</v>
      </c>
      <c r="S11" s="15" t="s">
        <v>252</v>
      </c>
      <c r="T11" s="17" t="s">
        <v>247</v>
      </c>
    </row>
    <row r="12" spans="1:22" s="36" customFormat="1" ht="12" customHeight="1" x14ac:dyDescent="0.2">
      <c r="A12" s="42">
        <v>10</v>
      </c>
      <c r="B12" s="78">
        <v>0</v>
      </c>
      <c r="C12" s="78">
        <v>0</v>
      </c>
      <c r="D12" s="78">
        <v>-0.88782227022537596</v>
      </c>
      <c r="E12" s="78">
        <v>3.7975715228891399E-2</v>
      </c>
      <c r="F12" s="78">
        <v>1</v>
      </c>
      <c r="G12" s="79">
        <v>2.1747668300666798</v>
      </c>
      <c r="H12" s="38">
        <f t="shared" ref="H12:H20" si="1">(N12-J12)/J12</f>
        <v>-0.47830138445154419</v>
      </c>
      <c r="I12" s="34" t="s">
        <v>234</v>
      </c>
      <c r="J12" s="33">
        <v>75120</v>
      </c>
      <c r="K12" s="63">
        <f>(89820-J12)*SQRT(L12)</f>
        <v>53001.603749320639</v>
      </c>
      <c r="L12" s="33">
        <v>13</v>
      </c>
      <c r="M12" s="34" t="s">
        <v>235</v>
      </c>
      <c r="N12" s="33">
        <v>39190</v>
      </c>
      <c r="O12" s="33">
        <f>(45180-N12)*SQRT(P12)</f>
        <v>21597.252140029294</v>
      </c>
      <c r="P12" s="33">
        <v>13</v>
      </c>
      <c r="Q12" s="33" t="s">
        <v>225</v>
      </c>
      <c r="R12" s="33" t="s">
        <v>274</v>
      </c>
      <c r="S12" s="33" t="s">
        <v>251</v>
      </c>
      <c r="T12" s="34" t="s">
        <v>221</v>
      </c>
    </row>
    <row r="13" spans="1:22" ht="12.75" x14ac:dyDescent="0.2">
      <c r="A13" s="42">
        <v>11</v>
      </c>
      <c r="B13" s="76">
        <v>-0.32333260748786102</v>
      </c>
      <c r="C13" s="76">
        <v>-0.90269468259958496</v>
      </c>
      <c r="D13" s="76">
        <v>-1.5</v>
      </c>
      <c r="E13" s="76">
        <v>9.0009455555366404E-5</v>
      </c>
      <c r="F13" s="76">
        <v>0.99996059997493603</v>
      </c>
      <c r="G13" s="77">
        <v>252.70009206040999</v>
      </c>
      <c r="H13" s="16">
        <f t="shared" si="1"/>
        <v>-0.48387096774193544</v>
      </c>
      <c r="I13" s="17" t="s">
        <v>218</v>
      </c>
      <c r="J13" s="31">
        <v>3.1</v>
      </c>
      <c r="K13" s="25">
        <v>1</v>
      </c>
      <c r="L13" s="15">
        <v>16</v>
      </c>
      <c r="M13" s="17" t="s">
        <v>219</v>
      </c>
      <c r="N13" s="15">
        <v>1.6</v>
      </c>
      <c r="O13" s="27">
        <v>1</v>
      </c>
      <c r="P13" s="15">
        <v>20</v>
      </c>
      <c r="Q13" s="15" t="s">
        <v>226</v>
      </c>
      <c r="R13" s="15">
        <v>0.05</v>
      </c>
      <c r="S13" s="15" t="s">
        <v>251</v>
      </c>
      <c r="T13" s="17" t="s">
        <v>220</v>
      </c>
    </row>
    <row r="14" spans="1:22" ht="12.75" x14ac:dyDescent="0.2">
      <c r="A14" s="42">
        <v>12</v>
      </c>
      <c r="B14" s="76">
        <v>0</v>
      </c>
      <c r="C14" s="76">
        <v>-56.433453946162899</v>
      </c>
      <c r="D14" s="76">
        <v>-1.09438408082564</v>
      </c>
      <c r="E14" s="76">
        <v>1.4475584189375199E-2</v>
      </c>
      <c r="F14" s="76">
        <v>1</v>
      </c>
      <c r="G14" s="77">
        <v>3.4780742430276002</v>
      </c>
      <c r="H14" s="16">
        <f t="shared" si="1"/>
        <v>-0.48577190230786466</v>
      </c>
      <c r="I14" s="17" t="s">
        <v>231</v>
      </c>
      <c r="J14" s="15">
        <v>44630</v>
      </c>
      <c r="K14" s="15">
        <f>(52020-J14)*SQRT(L14)</f>
        <v>26645.023925678881</v>
      </c>
      <c r="L14" s="15">
        <v>13</v>
      </c>
      <c r="M14" s="17" t="s">
        <v>232</v>
      </c>
      <c r="N14" s="15">
        <v>22950</v>
      </c>
      <c r="O14" s="15">
        <f>(25560-N14)*SQRT(P14)</f>
        <v>8656.3907028275935</v>
      </c>
      <c r="P14" s="15">
        <v>11</v>
      </c>
      <c r="Q14" s="15" t="s">
        <v>225</v>
      </c>
      <c r="R14" s="15" t="s">
        <v>190</v>
      </c>
      <c r="S14" s="15" t="s">
        <v>251</v>
      </c>
      <c r="T14" s="17" t="s">
        <v>233</v>
      </c>
    </row>
    <row r="15" spans="1:22" ht="12.75" x14ac:dyDescent="0.2">
      <c r="A15" s="42">
        <v>13</v>
      </c>
      <c r="B15" s="76">
        <v>-0.14147103010919199</v>
      </c>
      <c r="C15" s="76">
        <v>-0.19085959455940599</v>
      </c>
      <c r="D15" s="76">
        <v>-1.4899412748607599</v>
      </c>
      <c r="E15" s="76">
        <v>3.4420818572937703E-2</v>
      </c>
      <c r="F15" s="76">
        <v>0.98176156909368695</v>
      </c>
      <c r="G15" s="77">
        <v>2.1438000937116799</v>
      </c>
      <c r="H15" s="16">
        <f t="shared" si="1"/>
        <v>-0.55223880597014929</v>
      </c>
      <c r="I15" s="17" t="s">
        <v>229</v>
      </c>
      <c r="J15" s="15">
        <v>2.68</v>
      </c>
      <c r="K15" s="15">
        <f>(3.15-J15)*SQRT(L15)</f>
        <v>1.151260179108093</v>
      </c>
      <c r="L15" s="15">
        <v>6</v>
      </c>
      <c r="M15" s="17" t="s">
        <v>230</v>
      </c>
      <c r="N15" s="15">
        <v>1.2</v>
      </c>
      <c r="O15" s="15">
        <f>(1.56-N15)*SQRT(P15)</f>
        <v>0.8049844718999245</v>
      </c>
      <c r="P15" s="15">
        <v>5</v>
      </c>
      <c r="Q15" s="15" t="s">
        <v>49</v>
      </c>
      <c r="R15" s="15">
        <v>0.05</v>
      </c>
      <c r="S15" s="15" t="s">
        <v>251</v>
      </c>
      <c r="T15" s="17" t="s">
        <v>224</v>
      </c>
    </row>
    <row r="16" spans="1:22" ht="12.75" x14ac:dyDescent="0.2">
      <c r="A16" s="42">
        <v>14</v>
      </c>
      <c r="B16" s="76">
        <v>-0.450322302366511</v>
      </c>
      <c r="C16" s="76">
        <v>-14.0313366130937</v>
      </c>
      <c r="D16" s="76">
        <v>-1.77341376208514</v>
      </c>
      <c r="E16" s="76">
        <v>2.65962864901777E-4</v>
      </c>
      <c r="F16" s="76">
        <v>1</v>
      </c>
      <c r="G16" s="77">
        <v>154.59411211806901</v>
      </c>
      <c r="H16" s="16">
        <f t="shared" si="1"/>
        <v>-0.6587264150943396</v>
      </c>
      <c r="I16" s="14" t="s">
        <v>260</v>
      </c>
      <c r="J16" s="15">
        <v>42.4</v>
      </c>
      <c r="K16" s="15">
        <v>19.8</v>
      </c>
      <c r="L16" s="15">
        <v>13</v>
      </c>
      <c r="M16" s="14" t="s">
        <v>259</v>
      </c>
      <c r="N16" s="15">
        <v>14.47</v>
      </c>
      <c r="O16" s="15">
        <v>10.199999999999999</v>
      </c>
      <c r="P16" s="15">
        <v>13</v>
      </c>
      <c r="Q16" s="15" t="s">
        <v>49</v>
      </c>
      <c r="R16" s="15" t="s">
        <v>292</v>
      </c>
      <c r="S16" s="15" t="s">
        <v>251</v>
      </c>
      <c r="T16" s="17" t="s">
        <v>258</v>
      </c>
    </row>
    <row r="17" spans="1:20" ht="12.75" x14ac:dyDescent="0.2">
      <c r="A17" s="42">
        <v>15</v>
      </c>
      <c r="B17" s="76">
        <v>-0.62134956807285302</v>
      </c>
      <c r="C17" s="76">
        <v>-240.10590503729301</v>
      </c>
      <c r="D17" s="76">
        <v>-3.8961345363209099</v>
      </c>
      <c r="E17" s="76">
        <v>4.1832606018102201E-4</v>
      </c>
      <c r="F17" s="76">
        <v>0.99998417674852902</v>
      </c>
      <c r="G17" s="77">
        <v>310.56850646566198</v>
      </c>
      <c r="H17" s="16">
        <f t="shared" si="1"/>
        <v>-0.73305084745762716</v>
      </c>
      <c r="I17" s="17" t="s">
        <v>261</v>
      </c>
      <c r="J17" s="15">
        <v>472</v>
      </c>
      <c r="K17" s="15">
        <v>118</v>
      </c>
      <c r="L17" s="15">
        <v>6</v>
      </c>
      <c r="M17" s="17" t="s">
        <v>262</v>
      </c>
      <c r="N17" s="15">
        <v>126</v>
      </c>
      <c r="O17" s="15">
        <v>43</v>
      </c>
      <c r="P17" s="15">
        <v>6</v>
      </c>
      <c r="Q17" s="14"/>
      <c r="R17" s="15">
        <v>0.05</v>
      </c>
      <c r="S17" s="15" t="s">
        <v>251</v>
      </c>
      <c r="T17" s="17" t="s">
        <v>270</v>
      </c>
    </row>
    <row r="18" spans="1:20" x14ac:dyDescent="0.2">
      <c r="A18" s="42">
        <v>16</v>
      </c>
      <c r="B18" s="76">
        <v>-0.52921514251760204</v>
      </c>
      <c r="C18" s="76">
        <v>-10.378924909198201</v>
      </c>
      <c r="D18" s="76">
        <v>-0.94838234554535905</v>
      </c>
      <c r="E18" s="76">
        <v>2.0050608876883699E-2</v>
      </c>
      <c r="F18" s="76">
        <v>0.98875142044067199</v>
      </c>
      <c r="G18" s="77">
        <v>2.7959539903708799</v>
      </c>
      <c r="H18" s="16">
        <f t="shared" si="1"/>
        <v>-0.82051282051282048</v>
      </c>
      <c r="I18" s="17" t="s">
        <v>255</v>
      </c>
      <c r="J18" s="15">
        <v>39</v>
      </c>
      <c r="K18" s="25">
        <f>12*SQRT(L18)</f>
        <v>46.475800154489008</v>
      </c>
      <c r="L18" s="15">
        <v>15</v>
      </c>
      <c r="M18" s="17" t="s">
        <v>255</v>
      </c>
      <c r="N18" s="15">
        <v>7</v>
      </c>
      <c r="O18" s="25">
        <f>3*SQRT(P18)</f>
        <v>10.816653826391967</v>
      </c>
      <c r="P18" s="15">
        <v>13</v>
      </c>
      <c r="Q18" s="15" t="s">
        <v>49</v>
      </c>
      <c r="R18" s="15">
        <v>0.05</v>
      </c>
      <c r="S18" s="15" t="s">
        <v>253</v>
      </c>
      <c r="T18" s="14" t="s">
        <v>254</v>
      </c>
    </row>
    <row r="19" spans="1:20" x14ac:dyDescent="0.2">
      <c r="A19" s="42">
        <v>17</v>
      </c>
      <c r="B19" s="76">
        <v>-0.853353216000861</v>
      </c>
      <c r="C19" s="76">
        <v>-0.50565098788692098</v>
      </c>
      <c r="D19" s="76">
        <v>-4.8636801514269603</v>
      </c>
      <c r="E19" s="76">
        <v>1.2296747084159499E-6</v>
      </c>
      <c r="F19" s="76">
        <v>0.99999999499487402</v>
      </c>
      <c r="G19" s="82">
        <v>393600.57601620699</v>
      </c>
      <c r="H19" s="16">
        <f t="shared" si="1"/>
        <v>-0.91176470588235303</v>
      </c>
      <c r="I19" s="17" t="s">
        <v>240</v>
      </c>
      <c r="J19" s="15">
        <v>0.68</v>
      </c>
      <c r="K19" s="15">
        <v>0.17</v>
      </c>
      <c r="L19" s="15">
        <v>9</v>
      </c>
      <c r="M19" s="17" t="s">
        <v>241</v>
      </c>
      <c r="N19" s="15">
        <v>0.06</v>
      </c>
      <c r="O19" s="15">
        <v>0.06</v>
      </c>
      <c r="P19" s="15">
        <v>9</v>
      </c>
      <c r="Q19" s="15" t="s">
        <v>49</v>
      </c>
      <c r="R19" s="15">
        <v>0.05</v>
      </c>
      <c r="S19" s="15" t="s">
        <v>251</v>
      </c>
      <c r="T19" s="17" t="s">
        <v>242</v>
      </c>
    </row>
    <row r="20" spans="1:20" s="36" customFormat="1" ht="12.75" x14ac:dyDescent="0.2">
      <c r="A20" s="42">
        <v>18</v>
      </c>
      <c r="B20" s="78">
        <v>-0.38288967224030401</v>
      </c>
      <c r="C20" s="78">
        <v>0</v>
      </c>
      <c r="D20" s="78">
        <v>-1.46952903031354</v>
      </c>
      <c r="E20" s="78">
        <v>2.0412993401489998E-2</v>
      </c>
      <c r="F20" s="78">
        <v>1</v>
      </c>
      <c r="G20" s="79">
        <v>4.9431112232554897</v>
      </c>
      <c r="H20" s="38">
        <f t="shared" si="1"/>
        <v>-0.91329479768786115</v>
      </c>
      <c r="I20" s="36" t="s">
        <v>239</v>
      </c>
      <c r="J20" s="33">
        <v>0.17299999999999999</v>
      </c>
      <c r="K20" s="35">
        <f>(0.226-J20)*SQRT(L20)</f>
        <v>0.14990663761154813</v>
      </c>
      <c r="L20" s="33">
        <v>8</v>
      </c>
      <c r="M20" s="36" t="s">
        <v>248</v>
      </c>
      <c r="N20" s="33">
        <v>1.4999999999999999E-2</v>
      </c>
      <c r="O20" s="33">
        <f>(0.024-N20)*SQRT(P20)</f>
        <v>2.5455844122715714E-2</v>
      </c>
      <c r="P20" s="33">
        <v>8</v>
      </c>
      <c r="Q20" s="33" t="s">
        <v>226</v>
      </c>
      <c r="R20" s="33" t="s">
        <v>190</v>
      </c>
      <c r="S20" s="33" t="s">
        <v>252</v>
      </c>
      <c r="T20" s="34" t="s">
        <v>247</v>
      </c>
    </row>
    <row r="23" spans="1:20" x14ac:dyDescent="0.2">
      <c r="H23" s="38"/>
      <c r="I23" s="34"/>
      <c r="J23" s="33"/>
      <c r="K23" s="35"/>
      <c r="L23" s="33"/>
      <c r="M23" s="34"/>
      <c r="N23" s="33"/>
      <c r="O23" s="35"/>
      <c r="P23" s="33"/>
      <c r="Q23" s="33"/>
      <c r="R23" s="33"/>
      <c r="S23" s="33"/>
      <c r="T23" s="34"/>
    </row>
    <row r="24" spans="1:20" x14ac:dyDescent="0.2">
      <c r="H24" s="16"/>
      <c r="I24" s="17"/>
      <c r="J24" s="30"/>
      <c r="K24" s="27"/>
      <c r="M24" s="17"/>
      <c r="O24" s="27"/>
    </row>
    <row r="32" spans="1:20" s="36" customFormat="1" x14ac:dyDescent="0.2"/>
    <row r="36" spans="8:20" ht="12.75" customHeight="1" x14ac:dyDescent="0.2"/>
    <row r="37" spans="8:20" ht="12.75" customHeight="1" x14ac:dyDescent="0.2"/>
    <row r="38" spans="8:20" ht="12.75" customHeight="1" x14ac:dyDescent="0.2"/>
    <row r="39" spans="8:20" ht="12.75" customHeight="1" x14ac:dyDescent="0.2"/>
    <row r="40" spans="8:20" ht="12.75" customHeight="1" x14ac:dyDescent="0.2">
      <c r="H40" s="21" t="s">
        <v>183</v>
      </c>
      <c r="I40" s="22" t="s">
        <v>168</v>
      </c>
      <c r="J40" s="21" t="s">
        <v>184</v>
      </c>
      <c r="K40" s="21" t="s">
        <v>185</v>
      </c>
      <c r="L40" s="21" t="s">
        <v>39</v>
      </c>
      <c r="M40" s="22" t="s">
        <v>169</v>
      </c>
      <c r="N40" s="21" t="s">
        <v>186</v>
      </c>
      <c r="O40" s="21" t="s">
        <v>187</v>
      </c>
      <c r="P40" s="21" t="s">
        <v>40</v>
      </c>
      <c r="Q40" s="21" t="s">
        <v>47</v>
      </c>
      <c r="R40" s="21" t="s">
        <v>188</v>
      </c>
      <c r="S40" s="21" t="s">
        <v>246</v>
      </c>
      <c r="T40" s="22" t="s">
        <v>172</v>
      </c>
    </row>
    <row r="41" spans="8:20" ht="12.75" customHeight="1" x14ac:dyDescent="0.25">
      <c r="H41" s="16">
        <f t="shared" ref="H41:H57" si="2">(N41-J41)/J41</f>
        <v>-0.24074074074074084</v>
      </c>
      <c r="I41" s="17" t="s">
        <v>216</v>
      </c>
      <c r="J41" s="15">
        <v>0.54</v>
      </c>
      <c r="K41" s="15">
        <f>0.03*SQRT(L41)</f>
        <v>0.12</v>
      </c>
      <c r="L41" s="15">
        <v>16</v>
      </c>
      <c r="M41" s="17" t="s">
        <v>236</v>
      </c>
      <c r="N41" s="15">
        <v>0.41</v>
      </c>
      <c r="O41" s="15">
        <f>0.03*SQRT(P41)</f>
        <v>0.1161895003862225</v>
      </c>
      <c r="P41" s="15">
        <f>15</f>
        <v>15</v>
      </c>
      <c r="Q41" s="15" t="s">
        <v>226</v>
      </c>
      <c r="R41" s="15">
        <v>1</v>
      </c>
      <c r="S41" s="15" t="s">
        <v>251</v>
      </c>
      <c r="T41" s="14" t="s">
        <v>238</v>
      </c>
    </row>
    <row r="42" spans="8:20" ht="12.75" x14ac:dyDescent="0.2">
      <c r="H42" s="16">
        <f t="shared" si="2"/>
        <v>-0.28444444444444444</v>
      </c>
      <c r="I42" s="17" t="s">
        <v>216</v>
      </c>
      <c r="J42" s="15">
        <v>225000</v>
      </c>
      <c r="K42" s="25">
        <f>(248000-J42)*SQRT(L42)</f>
        <v>72732.386183872732</v>
      </c>
      <c r="L42" s="15">
        <v>10</v>
      </c>
      <c r="M42" s="17" t="s">
        <v>217</v>
      </c>
      <c r="N42" s="15">
        <v>161000</v>
      </c>
      <c r="O42" s="15">
        <f>(176000-N42)*SQRT(P42)</f>
        <v>47434.164902525692</v>
      </c>
      <c r="P42" s="15">
        <v>10</v>
      </c>
      <c r="Q42" s="15" t="s">
        <v>225</v>
      </c>
      <c r="R42" s="15">
        <v>1</v>
      </c>
      <c r="S42" s="15" t="s">
        <v>251</v>
      </c>
      <c r="T42" s="17" t="s">
        <v>222</v>
      </c>
    </row>
    <row r="43" spans="8:20" ht="13.5" x14ac:dyDescent="0.25">
      <c r="H43" s="16">
        <f t="shared" si="2"/>
        <v>-0.41509433962264147</v>
      </c>
      <c r="I43" s="17" t="s">
        <v>216</v>
      </c>
      <c r="J43" s="15">
        <v>21.2</v>
      </c>
      <c r="K43" s="15">
        <f>3.3*SQRT(L43)</f>
        <v>8.0833161511844871</v>
      </c>
      <c r="L43" s="15">
        <v>6</v>
      </c>
      <c r="M43" s="17" t="s">
        <v>236</v>
      </c>
      <c r="N43" s="15">
        <v>12.4</v>
      </c>
      <c r="O43" s="15">
        <f>1.2*SQRT(P43)</f>
        <v>2.9393876913398134</v>
      </c>
      <c r="P43" s="15">
        <v>6</v>
      </c>
      <c r="Q43" s="15" t="s">
        <v>49</v>
      </c>
      <c r="R43" s="15">
        <v>1</v>
      </c>
      <c r="S43" s="15" t="s">
        <v>251</v>
      </c>
      <c r="T43" s="17" t="s">
        <v>237</v>
      </c>
    </row>
    <row r="44" spans="8:20" ht="12.75" x14ac:dyDescent="0.2">
      <c r="H44" s="16">
        <f t="shared" si="2"/>
        <v>-0.46708074534161492</v>
      </c>
      <c r="I44" s="17" t="s">
        <v>216</v>
      </c>
      <c r="J44" s="15">
        <v>16.100000000000001</v>
      </c>
      <c r="K44" s="15">
        <v>7.7</v>
      </c>
      <c r="L44" s="15">
        <v>10</v>
      </c>
      <c r="M44" s="17" t="s">
        <v>271</v>
      </c>
      <c r="N44" s="15">
        <v>8.58</v>
      </c>
      <c r="O44" s="15">
        <v>3.3</v>
      </c>
      <c r="P44" s="15">
        <v>12</v>
      </c>
      <c r="Q44" s="15" t="s">
        <v>49</v>
      </c>
      <c r="R44" s="15">
        <v>1</v>
      </c>
      <c r="S44" s="15" t="s">
        <v>251</v>
      </c>
      <c r="T44" s="17" t="s">
        <v>223</v>
      </c>
    </row>
    <row r="45" spans="8:20" ht="12.75" x14ac:dyDescent="0.2">
      <c r="H45" s="16">
        <f t="shared" si="2"/>
        <v>-0.47830138445154419</v>
      </c>
      <c r="I45" s="17" t="s">
        <v>234</v>
      </c>
      <c r="J45" s="15">
        <v>75120</v>
      </c>
      <c r="K45" s="25">
        <f>(89820-J45)*SQRT(L45)</f>
        <v>53001.603749320639</v>
      </c>
      <c r="L45" s="15">
        <v>13</v>
      </c>
      <c r="M45" s="17" t="s">
        <v>235</v>
      </c>
      <c r="N45" s="15">
        <v>39190</v>
      </c>
      <c r="O45" s="15">
        <f>(45180-N45)*SQRT(P45)</f>
        <v>21597.252140029294</v>
      </c>
      <c r="P45" s="15">
        <v>13</v>
      </c>
      <c r="Q45" s="15" t="s">
        <v>225</v>
      </c>
      <c r="R45" s="15">
        <v>6</v>
      </c>
      <c r="S45" s="15" t="s">
        <v>251</v>
      </c>
      <c r="T45" s="17" t="s">
        <v>221</v>
      </c>
    </row>
    <row r="46" spans="8:20" ht="12.75" x14ac:dyDescent="0.2">
      <c r="H46" s="16">
        <f t="shared" si="2"/>
        <v>-0.48387096774193544</v>
      </c>
      <c r="I46" s="17" t="s">
        <v>218</v>
      </c>
      <c r="J46" s="31">
        <v>3.1</v>
      </c>
      <c r="K46" s="25">
        <v>1</v>
      </c>
      <c r="L46" s="15">
        <v>16</v>
      </c>
      <c r="M46" s="17" t="s">
        <v>219</v>
      </c>
      <c r="N46" s="15">
        <v>1.6</v>
      </c>
      <c r="O46" s="27">
        <v>1</v>
      </c>
      <c r="P46" s="15">
        <v>20</v>
      </c>
      <c r="Q46" s="15" t="s">
        <v>226</v>
      </c>
      <c r="R46" s="15">
        <v>1</v>
      </c>
      <c r="S46" s="15" t="s">
        <v>251</v>
      </c>
      <c r="T46" s="17" t="s">
        <v>220</v>
      </c>
    </row>
    <row r="47" spans="8:20" ht="12.75" x14ac:dyDescent="0.2">
      <c r="H47" s="16">
        <f t="shared" si="2"/>
        <v>-0.48577190230786466</v>
      </c>
      <c r="I47" s="17" t="s">
        <v>231</v>
      </c>
      <c r="J47" s="15">
        <v>44630</v>
      </c>
      <c r="K47" s="15">
        <f>(52020-J47)*SQRT(L47)</f>
        <v>26645.023925678881</v>
      </c>
      <c r="L47" s="15">
        <v>13</v>
      </c>
      <c r="M47" s="17" t="s">
        <v>232</v>
      </c>
      <c r="N47" s="15">
        <v>22950</v>
      </c>
      <c r="O47" s="15">
        <f>(25560-N47)*SQRT(P47)</f>
        <v>8656.3907028275935</v>
      </c>
      <c r="P47" s="15">
        <v>11</v>
      </c>
      <c r="Q47" s="15" t="s">
        <v>225</v>
      </c>
      <c r="R47" s="15">
        <v>6</v>
      </c>
      <c r="S47" s="15" t="s">
        <v>251</v>
      </c>
      <c r="T47" s="17" t="s">
        <v>233</v>
      </c>
    </row>
    <row r="48" spans="8:20" ht="12.75" x14ac:dyDescent="0.2">
      <c r="H48" s="16">
        <f t="shared" si="2"/>
        <v>-0.5085797341102668</v>
      </c>
      <c r="I48" s="17" t="s">
        <v>239</v>
      </c>
      <c r="J48" s="15">
        <v>304788</v>
      </c>
      <c r="K48" s="15">
        <v>113425</v>
      </c>
      <c r="L48" s="15">
        <v>4</v>
      </c>
      <c r="M48" s="17" t="s">
        <v>264</v>
      </c>
      <c r="N48" s="15">
        <v>149779</v>
      </c>
      <c r="O48" s="15">
        <v>34576</v>
      </c>
      <c r="P48" s="15">
        <v>7</v>
      </c>
      <c r="Q48" s="15" t="s">
        <v>225</v>
      </c>
      <c r="R48" s="15">
        <v>3</v>
      </c>
      <c r="S48" s="15" t="s">
        <v>256</v>
      </c>
      <c r="T48" s="17" t="s">
        <v>263</v>
      </c>
    </row>
    <row r="49" spans="8:20" ht="12.75" x14ac:dyDescent="0.2">
      <c r="H49" s="16">
        <f t="shared" si="2"/>
        <v>-0.52164502164502169</v>
      </c>
      <c r="I49" s="17" t="s">
        <v>204</v>
      </c>
      <c r="J49" s="15">
        <v>46.2</v>
      </c>
      <c r="K49" s="15">
        <v>10.6</v>
      </c>
      <c r="L49" s="15">
        <v>3</v>
      </c>
      <c r="M49" s="17" t="s">
        <v>269</v>
      </c>
      <c r="N49" s="15">
        <v>22.1</v>
      </c>
      <c r="O49" s="15">
        <v>8</v>
      </c>
      <c r="P49" s="15">
        <v>3</v>
      </c>
      <c r="Q49" s="26" t="s">
        <v>49</v>
      </c>
      <c r="R49" s="15">
        <v>0.05</v>
      </c>
      <c r="S49" s="29" t="s">
        <v>256</v>
      </c>
      <c r="T49" s="14" t="s">
        <v>257</v>
      </c>
    </row>
    <row r="50" spans="8:20" ht="12.75" x14ac:dyDescent="0.2">
      <c r="H50" s="16">
        <f t="shared" si="2"/>
        <v>-0.55223880597014929</v>
      </c>
      <c r="I50" s="17" t="s">
        <v>229</v>
      </c>
      <c r="J50" s="15">
        <v>2.68</v>
      </c>
      <c r="K50" s="15">
        <f>(3.15-J50)*SQRT(L50)</f>
        <v>1.151260179108093</v>
      </c>
      <c r="L50" s="15">
        <v>6</v>
      </c>
      <c r="M50" s="17" t="s">
        <v>230</v>
      </c>
      <c r="N50" s="15">
        <v>1.2</v>
      </c>
      <c r="O50" s="15">
        <f>(1.56-N50)*SQRT(P50)</f>
        <v>0.8049844718999245</v>
      </c>
      <c r="P50" s="15">
        <v>5</v>
      </c>
      <c r="Q50" s="15" t="s">
        <v>49</v>
      </c>
      <c r="R50" s="15">
        <v>1</v>
      </c>
      <c r="S50" s="15" t="s">
        <v>251</v>
      </c>
      <c r="T50" s="17" t="s">
        <v>224</v>
      </c>
    </row>
    <row r="51" spans="8:20" ht="12.75" x14ac:dyDescent="0.2">
      <c r="H51" s="16">
        <f t="shared" si="2"/>
        <v>-0.6587264150943396</v>
      </c>
      <c r="I51" s="14" t="s">
        <v>260</v>
      </c>
      <c r="J51" s="15">
        <v>42.4</v>
      </c>
      <c r="K51" s="15">
        <v>19.8</v>
      </c>
      <c r="L51" s="15">
        <v>13</v>
      </c>
      <c r="M51" s="14" t="s">
        <v>259</v>
      </c>
      <c r="N51" s="15">
        <v>14.47</v>
      </c>
      <c r="O51" s="15">
        <v>10.199999999999999</v>
      </c>
      <c r="P51" s="15">
        <v>13</v>
      </c>
      <c r="Q51" s="15" t="s">
        <v>49</v>
      </c>
      <c r="R51" s="15">
        <v>2</v>
      </c>
      <c r="S51" s="15" t="s">
        <v>251</v>
      </c>
      <c r="T51" s="17" t="s">
        <v>258</v>
      </c>
    </row>
    <row r="52" spans="8:20" ht="12.75" x14ac:dyDescent="0.2">
      <c r="H52" s="38">
        <f t="shared" si="2"/>
        <v>-0.69004207573632537</v>
      </c>
      <c r="I52" s="34" t="s">
        <v>243</v>
      </c>
      <c r="J52" s="33">
        <v>0.71299999999999997</v>
      </c>
      <c r="K52" s="35">
        <f>0.105*SQRT(L52)</f>
        <v>0.29698484809834996</v>
      </c>
      <c r="L52" s="33">
        <v>8</v>
      </c>
      <c r="M52" s="34" t="s">
        <v>245</v>
      </c>
      <c r="N52" s="33">
        <v>0.221</v>
      </c>
      <c r="O52" s="35">
        <f>0.052*SQRT(P52)</f>
        <v>0.14707821048680189</v>
      </c>
      <c r="P52" s="33">
        <v>8</v>
      </c>
      <c r="Q52" s="33" t="s">
        <v>226</v>
      </c>
      <c r="R52" s="33">
        <v>7</v>
      </c>
      <c r="S52" s="33" t="s">
        <v>252</v>
      </c>
      <c r="T52" s="34" t="s">
        <v>244</v>
      </c>
    </row>
    <row r="53" spans="8:20" ht="12.75" x14ac:dyDescent="0.2">
      <c r="H53" s="16">
        <f t="shared" si="2"/>
        <v>-0.72793719545208446</v>
      </c>
      <c r="I53" s="17" t="s">
        <v>227</v>
      </c>
      <c r="J53" s="30">
        <v>7.3879999999999999</v>
      </c>
      <c r="K53" s="27">
        <v>6.74</v>
      </c>
      <c r="L53" s="15">
        <v>13</v>
      </c>
      <c r="M53" s="17" t="s">
        <v>228</v>
      </c>
      <c r="N53" s="15">
        <v>2.0099999999999998</v>
      </c>
      <c r="O53" s="27">
        <v>3.41</v>
      </c>
      <c r="P53" s="15">
        <v>15</v>
      </c>
      <c r="Q53" s="15" t="s">
        <v>49</v>
      </c>
      <c r="R53" s="15">
        <v>1</v>
      </c>
      <c r="S53" s="15" t="s">
        <v>251</v>
      </c>
      <c r="T53" s="17" t="s">
        <v>220</v>
      </c>
    </row>
    <row r="54" spans="8:20" ht="12.75" x14ac:dyDescent="0.2">
      <c r="H54" s="16">
        <f t="shared" si="2"/>
        <v>-0.73305084745762716</v>
      </c>
      <c r="I54" s="17" t="s">
        <v>261</v>
      </c>
      <c r="J54" s="15">
        <v>472</v>
      </c>
      <c r="K54" s="15">
        <v>118</v>
      </c>
      <c r="L54" s="15">
        <v>6</v>
      </c>
      <c r="M54" s="17" t="s">
        <v>262</v>
      </c>
      <c r="N54" s="15">
        <v>126</v>
      </c>
      <c r="O54" s="15">
        <v>43</v>
      </c>
      <c r="P54" s="15">
        <v>6</v>
      </c>
      <c r="Q54" s="14"/>
      <c r="R54" s="15">
        <v>0.05</v>
      </c>
      <c r="S54" s="15" t="s">
        <v>251</v>
      </c>
      <c r="T54" s="17" t="s">
        <v>270</v>
      </c>
    </row>
    <row r="55" spans="8:20" x14ac:dyDescent="0.2">
      <c r="H55" s="16">
        <f t="shared" si="2"/>
        <v>-0.82051282051282048</v>
      </c>
      <c r="I55" s="17" t="s">
        <v>255</v>
      </c>
      <c r="J55" s="15">
        <v>39</v>
      </c>
      <c r="K55" s="25">
        <f>12*SQRT(L55)</f>
        <v>46.475800154489008</v>
      </c>
      <c r="L55" s="15">
        <v>15</v>
      </c>
      <c r="M55" s="17" t="s">
        <v>255</v>
      </c>
      <c r="N55" s="15">
        <v>7</v>
      </c>
      <c r="O55" s="25">
        <f>3*SQRT(P55)</f>
        <v>10.816653826391967</v>
      </c>
      <c r="P55" s="15">
        <v>13</v>
      </c>
      <c r="Q55" s="15" t="s">
        <v>49</v>
      </c>
      <c r="R55" s="15">
        <v>1</v>
      </c>
      <c r="S55" s="15" t="s">
        <v>253</v>
      </c>
      <c r="T55" s="14" t="s">
        <v>254</v>
      </c>
    </row>
    <row r="56" spans="8:20" x14ac:dyDescent="0.2">
      <c r="H56" s="16">
        <f t="shared" si="2"/>
        <v>-0.91176470588235303</v>
      </c>
      <c r="I56" s="17" t="s">
        <v>240</v>
      </c>
      <c r="J56" s="15">
        <v>0.68</v>
      </c>
      <c r="K56" s="15">
        <v>0.17</v>
      </c>
      <c r="L56" s="15">
        <v>9</v>
      </c>
      <c r="M56" s="17" t="s">
        <v>241</v>
      </c>
      <c r="N56" s="15">
        <v>0.06</v>
      </c>
      <c r="O56" s="15">
        <v>0.06</v>
      </c>
      <c r="P56" s="15">
        <v>9</v>
      </c>
      <c r="Q56" s="15" t="s">
        <v>49</v>
      </c>
      <c r="R56" s="15">
        <v>1</v>
      </c>
      <c r="S56" s="15" t="s">
        <v>251</v>
      </c>
      <c r="T56" s="17" t="s">
        <v>242</v>
      </c>
    </row>
    <row r="57" spans="8:20" ht="12.75" x14ac:dyDescent="0.2">
      <c r="H57" s="16">
        <f t="shared" si="2"/>
        <v>-0.91329479768786115</v>
      </c>
      <c r="I57" s="14" t="s">
        <v>239</v>
      </c>
      <c r="J57" s="15">
        <v>0.17299999999999999</v>
      </c>
      <c r="K57" s="32">
        <f>(0.226-J57)*SQRT(L57)</f>
        <v>0.14990663761154813</v>
      </c>
      <c r="L57" s="15">
        <v>8</v>
      </c>
      <c r="M57" s="14" t="s">
        <v>248</v>
      </c>
      <c r="N57" s="15">
        <v>1.4999999999999999E-2</v>
      </c>
      <c r="O57" s="15">
        <f>(0.024-N57)*SQRT(P57)</f>
        <v>2.5455844122715714E-2</v>
      </c>
      <c r="P57" s="15">
        <v>8</v>
      </c>
      <c r="Q57" s="15" t="s">
        <v>226</v>
      </c>
      <c r="R57" s="15">
        <v>6</v>
      </c>
      <c r="S57" s="15" t="s">
        <v>252</v>
      </c>
      <c r="T57" s="17" t="s">
        <v>247</v>
      </c>
    </row>
  </sheetData>
  <sortState xmlns:xlrd2="http://schemas.microsoft.com/office/spreadsheetml/2017/richdata2" ref="H41:T57">
    <sortCondition descending="1" ref="H41:H57"/>
  </sortState>
  <conditionalFormatting sqref="W9:XFD9 W15:XFD15 AH35:XFD35 H2 U9 U15 U2:XFD8 A1:XFD1 A13:G14 A16:G16 A18:G18 U33:XFD34 U35 Q2:T2 U36:XFD37 A38:XFD1048576 U16:XFD31 U10:XFD14 H23:T24 H12:T20">
    <cfRule type="expression" dxfId="265" priority="359">
      <formula>MOD(ROW(),2)=0</formula>
    </cfRule>
  </conditionalFormatting>
  <conditionalFormatting sqref="H1 H24 H17">
    <cfRule type="expression" dxfId="264" priority="349">
      <formula>MOD(ROW(),2)=0</formula>
    </cfRule>
    <cfRule type="expression" dxfId="263" priority="350">
      <formula>"MOD(ROW(),2)=0"</formula>
    </cfRule>
  </conditionalFormatting>
  <conditionalFormatting sqref="I41 K41:R41 T41">
    <cfRule type="expression" dxfId="262" priority="347">
      <formula>MOD(ROW(),2)=0</formula>
    </cfRule>
    <cfRule type="expression" dxfId="261" priority="348">
      <formula>"MOD(ROW(),2)=0"</formula>
    </cfRule>
  </conditionalFormatting>
  <conditionalFormatting sqref="T42">
    <cfRule type="expression" dxfId="260" priority="345">
      <formula>MOD(ROW(),2)=0</formula>
    </cfRule>
    <cfRule type="expression" dxfId="259" priority="346">
      <formula>"MOD(ROW(),2)=0"</formula>
    </cfRule>
  </conditionalFormatting>
  <conditionalFormatting sqref="T43">
    <cfRule type="expression" dxfId="258" priority="343">
      <formula>MOD(ROW(),2)=0</formula>
    </cfRule>
    <cfRule type="expression" dxfId="257" priority="344">
      <formula>"MOD(ROW(),2)=0"</formula>
    </cfRule>
  </conditionalFormatting>
  <conditionalFormatting sqref="T44">
    <cfRule type="expression" dxfId="256" priority="341">
      <formula>MOD(ROW(),2)=0</formula>
    </cfRule>
    <cfRule type="expression" dxfId="255" priority="342">
      <formula>"MOD(ROW(),2)=0"</formula>
    </cfRule>
  </conditionalFormatting>
  <conditionalFormatting sqref="T46">
    <cfRule type="expression" dxfId="254" priority="337">
      <formula>MOD(ROW(),2)=0</formula>
    </cfRule>
    <cfRule type="expression" dxfId="253" priority="338">
      <formula>"MOD(ROW(),2)=0"</formula>
    </cfRule>
  </conditionalFormatting>
  <conditionalFormatting sqref="T47">
    <cfRule type="expression" dxfId="252" priority="335">
      <formula>MOD(ROW(),2)=0</formula>
    </cfRule>
    <cfRule type="expression" dxfId="251" priority="336">
      <formula>"MOD(ROW(),2)=0"</formula>
    </cfRule>
  </conditionalFormatting>
  <conditionalFormatting sqref="N46">
    <cfRule type="expression" dxfId="250" priority="323">
      <formula>MOD(ROW(),2)=0</formula>
    </cfRule>
    <cfRule type="expression" dxfId="249" priority="324">
      <formula>"MOD(ROW(),2)=0"</formula>
    </cfRule>
  </conditionalFormatting>
  <conditionalFormatting sqref="I47">
    <cfRule type="expression" dxfId="248" priority="331">
      <formula>MOD(ROW(),2)=0</formula>
    </cfRule>
    <cfRule type="expression" dxfId="247" priority="332">
      <formula>"MOD(ROW(),2)=0"</formula>
    </cfRule>
  </conditionalFormatting>
  <conditionalFormatting sqref="M47">
    <cfRule type="expression" dxfId="246" priority="329">
      <formula>MOD(ROW(),2)=0</formula>
    </cfRule>
    <cfRule type="expression" dxfId="245" priority="330">
      <formula>"MOD(ROW(),2)=0"</formula>
    </cfRule>
  </conditionalFormatting>
  <conditionalFormatting sqref="Q51">
    <cfRule type="expression" dxfId="244" priority="327">
      <formula>MOD(ROW(),2)=0</formula>
    </cfRule>
    <cfRule type="expression" dxfId="243" priority="328">
      <formula>"MOD(ROW(),2)=0"</formula>
    </cfRule>
  </conditionalFormatting>
  <conditionalFormatting sqref="I46">
    <cfRule type="expression" dxfId="242" priority="321">
      <formula>MOD(ROW(),2)=0</formula>
    </cfRule>
    <cfRule type="expression" dxfId="241" priority="322">
      <formula>"MOD(ROW(),2)=0"</formula>
    </cfRule>
  </conditionalFormatting>
  <conditionalFormatting sqref="M46">
    <cfRule type="expression" dxfId="240" priority="319">
      <formula>MOD(ROW(),2)=0</formula>
    </cfRule>
    <cfRule type="expression" dxfId="239" priority="320">
      <formula>"MOD(ROW(),2)=0"</formula>
    </cfRule>
  </conditionalFormatting>
  <conditionalFormatting sqref="Q44">
    <cfRule type="expression" dxfId="238" priority="317">
      <formula>MOD(ROW(),2)=0</formula>
    </cfRule>
    <cfRule type="expression" dxfId="237" priority="318">
      <formula>"MOD(ROW(),2)=0"</formula>
    </cfRule>
  </conditionalFormatting>
  <conditionalFormatting sqref="I44">
    <cfRule type="expression" dxfId="236" priority="315">
      <formula>MOD(ROW(),2)=0</formula>
    </cfRule>
    <cfRule type="expression" dxfId="235" priority="316">
      <formula>"MOD(ROW(),2)=0"</formula>
    </cfRule>
  </conditionalFormatting>
  <conditionalFormatting sqref="M44">
    <cfRule type="expression" dxfId="234" priority="313">
      <formula>MOD(ROW(),2)=0</formula>
    </cfRule>
    <cfRule type="expression" dxfId="233" priority="314">
      <formula>"MOD(ROW(),2)=0"</formula>
    </cfRule>
  </conditionalFormatting>
  <conditionalFormatting sqref="T45">
    <cfRule type="expression" dxfId="232" priority="311">
      <formula>MOD(ROW(),2)=0</formula>
    </cfRule>
    <cfRule type="expression" dxfId="231" priority="312">
      <formula>"MOD(ROW(),2)=0"</formula>
    </cfRule>
  </conditionalFormatting>
  <conditionalFormatting sqref="I45">
    <cfRule type="expression" dxfId="230" priority="309">
      <formula>MOD(ROW(),2)=0</formula>
    </cfRule>
    <cfRule type="expression" dxfId="229" priority="310">
      <formula>"MOD(ROW(),2)=0"</formula>
    </cfRule>
  </conditionalFormatting>
  <conditionalFormatting sqref="I45">
    <cfRule type="expression" dxfId="228" priority="307">
      <formula>MOD(ROW(),2)=0</formula>
    </cfRule>
    <cfRule type="expression" dxfId="227" priority="308">
      <formula>"MOD(ROW(),2)=0"</formula>
    </cfRule>
  </conditionalFormatting>
  <conditionalFormatting sqref="M45">
    <cfRule type="expression" dxfId="226" priority="305">
      <formula>MOD(ROW(),2)=0</formula>
    </cfRule>
    <cfRule type="expression" dxfId="225" priority="306">
      <formula>"MOD(ROW(),2)=0"</formula>
    </cfRule>
  </conditionalFormatting>
  <conditionalFormatting sqref="M45">
    <cfRule type="expression" dxfId="224" priority="303">
      <formula>MOD(ROW(),2)=0</formula>
    </cfRule>
    <cfRule type="expression" dxfId="223" priority="304">
      <formula>"MOD(ROW(),2)=0"</formula>
    </cfRule>
  </conditionalFormatting>
  <conditionalFormatting sqref="Q45">
    <cfRule type="expression" dxfId="222" priority="301">
      <formula>MOD(ROW(),2)=0</formula>
    </cfRule>
    <cfRule type="expression" dxfId="221" priority="302">
      <formula>"MOD(ROW(),2)=0"</formula>
    </cfRule>
  </conditionalFormatting>
  <conditionalFormatting sqref="Q45">
    <cfRule type="expression" dxfId="220" priority="299">
      <formula>MOD(ROW(),2)=0</formula>
    </cfRule>
    <cfRule type="expression" dxfId="219" priority="300">
      <formula>"MOD(ROW(),2)=0"</formula>
    </cfRule>
  </conditionalFormatting>
  <conditionalFormatting sqref="M48">
    <cfRule type="expression" dxfId="218" priority="287">
      <formula>MOD(ROW(),2)=0</formula>
    </cfRule>
    <cfRule type="expression" dxfId="217" priority="288">
      <formula>"MOD(ROW(),2)=0"</formula>
    </cfRule>
  </conditionalFormatting>
  <conditionalFormatting sqref="J48:L48 N48:R48 T48">
    <cfRule type="expression" dxfId="216" priority="295">
      <formula>MOD(ROW(),2)=0</formula>
    </cfRule>
    <cfRule type="expression" dxfId="215" priority="296">
      <formula>"MOD(ROW(),2)=0"</formula>
    </cfRule>
  </conditionalFormatting>
  <conditionalFormatting sqref="I48">
    <cfRule type="expression" dxfId="214" priority="293">
      <formula>MOD(ROW(),2)=0</formula>
    </cfRule>
    <cfRule type="expression" dxfId="213" priority="294">
      <formula>"MOD(ROW(),2)=0"</formula>
    </cfRule>
  </conditionalFormatting>
  <conditionalFormatting sqref="I48">
    <cfRule type="expression" dxfId="212" priority="291">
      <formula>MOD(ROW(),2)=0</formula>
    </cfRule>
    <cfRule type="expression" dxfId="211" priority="292">
      <formula>"MOD(ROW(),2)=0"</formula>
    </cfRule>
  </conditionalFormatting>
  <conditionalFormatting sqref="M48">
    <cfRule type="expression" dxfId="210" priority="289">
      <formula>MOD(ROW(),2)=0</formula>
    </cfRule>
    <cfRule type="expression" dxfId="209" priority="290">
      <formula>"MOD(ROW(),2)=0"</formula>
    </cfRule>
  </conditionalFormatting>
  <conditionalFormatting sqref="Q49">
    <cfRule type="expression" dxfId="208" priority="285">
      <formula>MOD(ROW(),2)=0</formula>
    </cfRule>
    <cfRule type="expression" dxfId="207" priority="286">
      <formula>"MOD(ROW(),2)=0"</formula>
    </cfRule>
  </conditionalFormatting>
  <conditionalFormatting sqref="I49">
    <cfRule type="expression" dxfId="206" priority="283">
      <formula>MOD(ROW(),2)=0</formula>
    </cfRule>
    <cfRule type="expression" dxfId="205" priority="284">
      <formula>"MOD(ROW(),2)=0"</formula>
    </cfRule>
  </conditionalFormatting>
  <conditionalFormatting sqref="I49">
    <cfRule type="expression" dxfId="204" priority="281">
      <formula>MOD(ROW(),2)=0</formula>
    </cfRule>
    <cfRule type="expression" dxfId="203" priority="282">
      <formula>"MOD(ROW(),2)=0"</formula>
    </cfRule>
  </conditionalFormatting>
  <conditionalFormatting sqref="M49">
    <cfRule type="expression" dxfId="202" priority="277">
      <formula>MOD(ROW(),2)=0</formula>
    </cfRule>
    <cfRule type="expression" dxfId="201" priority="278">
      <formula>"MOD(ROW(),2)=0"</formula>
    </cfRule>
  </conditionalFormatting>
  <conditionalFormatting sqref="M49">
    <cfRule type="expression" dxfId="200" priority="279">
      <formula>MOD(ROW(),2)=0</formula>
    </cfRule>
    <cfRule type="expression" dxfId="199" priority="280">
      <formula>"MOD(ROW(),2)=0"</formula>
    </cfRule>
  </conditionalFormatting>
  <conditionalFormatting sqref="I50:T50">
    <cfRule type="expression" dxfId="198" priority="275">
      <formula>MOD(ROW(),2)=0</formula>
    </cfRule>
    <cfRule type="expression" dxfId="197" priority="276">
      <formula>"MOD(ROW(),2)=0"</formula>
    </cfRule>
  </conditionalFormatting>
  <conditionalFormatting sqref="W32:XFD32">
    <cfRule type="expression" dxfId="196" priority="273">
      <formula>MOD(ROW(),2)=0</formula>
    </cfRule>
    <cfRule type="expression" dxfId="195" priority="274">
      <formula>"MOD(ROW(),2)=0"</formula>
    </cfRule>
  </conditionalFormatting>
  <conditionalFormatting sqref="Q52">
    <cfRule type="expression" dxfId="194" priority="271">
      <formula>MOD(ROW(),2)=0</formula>
    </cfRule>
    <cfRule type="expression" dxfId="193" priority="272">
      <formula>"MOD(ROW(),2)=0"</formula>
    </cfRule>
  </conditionalFormatting>
  <conditionalFormatting sqref="H52">
    <cfRule type="expression" dxfId="192" priority="263">
      <formula>MOD(ROW(),2)=0</formula>
    </cfRule>
    <cfRule type="expression" dxfId="191" priority="264">
      <formula>"MOD(ROW(),2)=0"</formula>
    </cfRule>
  </conditionalFormatting>
  <conditionalFormatting sqref="T53">
    <cfRule type="expression" dxfId="190" priority="261">
      <formula>MOD(ROW(),2)=0</formula>
    </cfRule>
    <cfRule type="expression" dxfId="189" priority="262">
      <formula>"MOD(ROW(),2)=0"</formula>
    </cfRule>
  </conditionalFormatting>
  <conditionalFormatting sqref="Q53">
    <cfRule type="expression" dxfId="188" priority="259">
      <formula>MOD(ROW(),2)=0</formula>
    </cfRule>
    <cfRule type="expression" dxfId="187" priority="260">
      <formula>"MOD(ROW(),2)=0"</formula>
    </cfRule>
  </conditionalFormatting>
  <conditionalFormatting sqref="J53:K53">
    <cfRule type="expression" dxfId="186" priority="257">
      <formula>MOD(ROW(),2)=0</formula>
    </cfRule>
    <cfRule type="expression" dxfId="185" priority="258">
      <formula>"MOD(ROW(),2)=0"</formula>
    </cfRule>
  </conditionalFormatting>
  <conditionalFormatting sqref="H53:H54">
    <cfRule type="expression" dxfId="184" priority="255">
      <formula>MOD(ROW(),2)=0</formula>
    </cfRule>
    <cfRule type="expression" dxfId="183" priority="256">
      <formula>"MOD(ROW(),2)=0"</formula>
    </cfRule>
  </conditionalFormatting>
  <conditionalFormatting sqref="S54">
    <cfRule type="expression" dxfId="182" priority="247">
      <formula>MOD(ROW(),2)=0</formula>
    </cfRule>
    <cfRule type="expression" dxfId="181" priority="248">
      <formula>"MOD(ROW(),2)=0"</formula>
    </cfRule>
  </conditionalFormatting>
  <conditionalFormatting sqref="I54:R54">
    <cfRule type="expression" dxfId="180" priority="251">
      <formula>MOD(ROW(),2)=0</formula>
    </cfRule>
    <cfRule type="expression" dxfId="179" priority="252">
      <formula>"MOD(ROW(),2)=0"</formula>
    </cfRule>
  </conditionalFormatting>
  <conditionalFormatting sqref="T54">
    <cfRule type="expression" dxfId="178" priority="249">
      <formula>MOD(ROW(),2)=0</formula>
    </cfRule>
    <cfRule type="expression" dxfId="177" priority="250">
      <formula>"MOD(ROW(),2)=0"</formula>
    </cfRule>
  </conditionalFormatting>
  <conditionalFormatting sqref="S41">
    <cfRule type="expression" dxfId="176" priority="245">
      <formula>MOD(ROW(),2)=0</formula>
    </cfRule>
    <cfRule type="expression" dxfId="175" priority="246">
      <formula>"MOD(ROW(),2)=0"</formula>
    </cfRule>
  </conditionalFormatting>
  <conditionalFormatting sqref="T55">
    <cfRule type="expression" dxfId="174" priority="243">
      <formula>MOD(ROW(),2)=0</formula>
    </cfRule>
    <cfRule type="expression" dxfId="173" priority="244">
      <formula>"MOD(ROW(),2)=0"</formula>
    </cfRule>
  </conditionalFormatting>
  <conditionalFormatting sqref="M55">
    <cfRule type="expression" dxfId="172" priority="241">
      <formula>MOD(ROW(),2)=0</formula>
    </cfRule>
    <cfRule type="expression" dxfId="171" priority="242">
      <formula>"MOD(ROW(),2)=0"</formula>
    </cfRule>
  </conditionalFormatting>
  <conditionalFormatting sqref="I55">
    <cfRule type="expression" dxfId="170" priority="239">
      <formula>MOD(ROW(),2)=0</formula>
    </cfRule>
    <cfRule type="expression" dxfId="169" priority="240">
      <formula>"MOD(ROW(),2)=0"</formula>
    </cfRule>
  </conditionalFormatting>
  <conditionalFormatting sqref="Q55">
    <cfRule type="expression" dxfId="168" priority="237">
      <formula>MOD(ROW(),2)=0</formula>
    </cfRule>
    <cfRule type="expression" dxfId="167" priority="238">
      <formula>"MOD(ROW(),2)=0"</formula>
    </cfRule>
  </conditionalFormatting>
  <conditionalFormatting sqref="H55:H56">
    <cfRule type="expression" dxfId="166" priority="235">
      <formula>MOD(ROW(),2)=0</formula>
    </cfRule>
    <cfRule type="expression" dxfId="165" priority="236">
      <formula>"MOD(ROW(),2)=0"</formula>
    </cfRule>
  </conditionalFormatting>
  <conditionalFormatting sqref="Q42">
    <cfRule type="expression" dxfId="164" priority="233">
      <formula>MOD(ROW(),2)=0</formula>
    </cfRule>
    <cfRule type="expression" dxfId="163" priority="234">
      <formula>"MOD(ROW(),2)=0"</formula>
    </cfRule>
  </conditionalFormatting>
  <conditionalFormatting sqref="M42">
    <cfRule type="expression" dxfId="162" priority="231">
      <formula>MOD(ROW(),2)=0</formula>
    </cfRule>
    <cfRule type="expression" dxfId="161" priority="232">
      <formula>"MOD(ROW(),2)=0"</formula>
    </cfRule>
  </conditionalFormatting>
  <conditionalFormatting sqref="I42">
    <cfRule type="expression" dxfId="160" priority="229">
      <formula>MOD(ROW(),2)=0</formula>
    </cfRule>
    <cfRule type="expression" dxfId="159" priority="230">
      <formula>"MOD(ROW(),2)=0"</formula>
    </cfRule>
  </conditionalFormatting>
  <conditionalFormatting sqref="Q56">
    <cfRule type="expression" dxfId="158" priority="223">
      <formula>MOD(ROW(),2)=0</formula>
    </cfRule>
    <cfRule type="expression" dxfId="157" priority="224">
      <formula>"MOD(ROW(),2)=0"</formula>
    </cfRule>
  </conditionalFormatting>
  <conditionalFormatting sqref="Q56">
    <cfRule type="expression" dxfId="156" priority="225">
      <formula>MOD(ROW(),2)=0</formula>
    </cfRule>
    <cfRule type="expression" dxfId="155" priority="226">
      <formula>"MOD(ROW(),2)=0"</formula>
    </cfRule>
  </conditionalFormatting>
  <conditionalFormatting sqref="I43">
    <cfRule type="expression" dxfId="154" priority="221">
      <formula>MOD(ROW(),2)=0</formula>
    </cfRule>
    <cfRule type="expression" dxfId="153" priority="222">
      <formula>"MOD(ROW(),2)=0"</formula>
    </cfRule>
  </conditionalFormatting>
  <conditionalFormatting sqref="I43">
    <cfRule type="expression" dxfId="152" priority="219">
      <formula>MOD(ROW(),2)=0</formula>
    </cfRule>
    <cfRule type="expression" dxfId="151" priority="220">
      <formula>"MOD(ROW(),2)=0"</formula>
    </cfRule>
  </conditionalFormatting>
  <conditionalFormatting sqref="M43">
    <cfRule type="expression" dxfId="150" priority="217">
      <formula>MOD(ROW(),2)=0</formula>
    </cfRule>
    <cfRule type="expression" dxfId="149" priority="218">
      <formula>"MOD(ROW(),2)=0"</formula>
    </cfRule>
  </conditionalFormatting>
  <conditionalFormatting sqref="M43">
    <cfRule type="expression" dxfId="148" priority="215">
      <formula>MOD(ROW(),2)=0</formula>
    </cfRule>
    <cfRule type="expression" dxfId="147" priority="216">
      <formula>"MOD(ROW(),2)=0"</formula>
    </cfRule>
  </conditionalFormatting>
  <conditionalFormatting sqref="H57:T57">
    <cfRule type="expression" dxfId="146" priority="213">
      <formula>MOD(ROW(),2)=0</formula>
    </cfRule>
    <cfRule type="expression" dxfId="145" priority="214">
      <formula>"MOD(ROW(),2)=0"</formula>
    </cfRule>
  </conditionalFormatting>
  <conditionalFormatting sqref="J4:L4 N4:Q4 H3:H4 S4">
    <cfRule type="expression" dxfId="144" priority="211">
      <formula>MOD(ROW(),2)=0</formula>
    </cfRule>
    <cfRule type="expression" dxfId="143" priority="212">
      <formula>"MOD(ROW(),2)=0"</formula>
    </cfRule>
  </conditionalFormatting>
  <conditionalFormatting sqref="I3 K3:R3 T3">
    <cfRule type="expression" dxfId="142" priority="209">
      <formula>MOD(ROW(),2)=0</formula>
    </cfRule>
    <cfRule type="expression" dxfId="141" priority="210">
      <formula>"MOD(ROW(),2)=0"</formula>
    </cfRule>
  </conditionalFormatting>
  <conditionalFormatting sqref="T4">
    <cfRule type="expression" dxfId="140" priority="207">
      <formula>MOD(ROW(),2)=0</formula>
    </cfRule>
    <cfRule type="expression" dxfId="139" priority="208">
      <formula>"MOD(ROW(),2)=0"</formula>
    </cfRule>
  </conditionalFormatting>
  <conditionalFormatting sqref="S3">
    <cfRule type="expression" dxfId="138" priority="205">
      <formula>MOD(ROW(),2)=0</formula>
    </cfRule>
    <cfRule type="expression" dxfId="137" priority="206">
      <formula>"MOD(ROW(),2)=0"</formula>
    </cfRule>
  </conditionalFormatting>
  <conditionalFormatting sqref="Q4">
    <cfRule type="expression" dxfId="136" priority="203">
      <formula>MOD(ROW(),2)=0</formula>
    </cfRule>
    <cfRule type="expression" dxfId="135" priority="204">
      <formula>"MOD(ROW(),2)=0"</formula>
    </cfRule>
  </conditionalFormatting>
  <conditionalFormatting sqref="M4">
    <cfRule type="expression" dxfId="134" priority="201">
      <formula>MOD(ROW(),2)=0</formula>
    </cfRule>
    <cfRule type="expression" dxfId="133" priority="202">
      <formula>"MOD(ROW(),2)=0"</formula>
    </cfRule>
  </conditionalFormatting>
  <conditionalFormatting sqref="I4">
    <cfRule type="expression" dxfId="132" priority="199">
      <formula>MOD(ROW(),2)=0</formula>
    </cfRule>
    <cfRule type="expression" dxfId="131" priority="200">
      <formula>"MOD(ROW(),2)=0"</formula>
    </cfRule>
  </conditionalFormatting>
  <conditionalFormatting sqref="R8:T8 J8:L8 N8:P8 S7 H7:H8">
    <cfRule type="expression" dxfId="130" priority="197">
      <formula>MOD(ROW(),2)=0</formula>
    </cfRule>
    <cfRule type="expression" dxfId="129" priority="198">
      <formula>"MOD(ROW(),2)=0"</formula>
    </cfRule>
  </conditionalFormatting>
  <conditionalFormatting sqref="M7">
    <cfRule type="expression" dxfId="128" priority="187">
      <formula>MOD(ROW(),2)=0</formula>
    </cfRule>
    <cfRule type="expression" dxfId="127" priority="188">
      <formula>"MOD(ROW(),2)=0"</formula>
    </cfRule>
  </conditionalFormatting>
  <conditionalFormatting sqref="J7:L7 N7:R7 T7">
    <cfRule type="expression" dxfId="126" priority="195">
      <formula>MOD(ROW(),2)=0</formula>
    </cfRule>
    <cfRule type="expression" dxfId="125" priority="196">
      <formula>"MOD(ROW(),2)=0"</formula>
    </cfRule>
  </conditionalFormatting>
  <conditionalFormatting sqref="I7">
    <cfRule type="expression" dxfId="124" priority="193">
      <formula>MOD(ROW(),2)=0</formula>
    </cfRule>
    <cfRule type="expression" dxfId="123" priority="194">
      <formula>"MOD(ROW(),2)=0"</formula>
    </cfRule>
  </conditionalFormatting>
  <conditionalFormatting sqref="I7">
    <cfRule type="expression" dxfId="122" priority="191">
      <formula>MOD(ROW(),2)=0</formula>
    </cfRule>
    <cfRule type="expression" dxfId="121" priority="192">
      <formula>"MOD(ROW(),2)=0"</formula>
    </cfRule>
  </conditionalFormatting>
  <conditionalFormatting sqref="M7">
    <cfRule type="expression" dxfId="120" priority="189">
      <formula>MOD(ROW(),2)=0</formula>
    </cfRule>
    <cfRule type="expression" dxfId="119" priority="190">
      <formula>"MOD(ROW(),2)=0"</formula>
    </cfRule>
  </conditionalFormatting>
  <conditionalFormatting sqref="Q8">
    <cfRule type="expression" dxfId="118" priority="185">
      <formula>MOD(ROW(),2)=0</formula>
    </cfRule>
    <cfRule type="expression" dxfId="117" priority="186">
      <formula>"MOD(ROW(),2)=0"</formula>
    </cfRule>
  </conditionalFormatting>
  <conditionalFormatting sqref="I8">
    <cfRule type="expression" dxfId="116" priority="183">
      <formula>MOD(ROW(),2)=0</formula>
    </cfRule>
    <cfRule type="expression" dxfId="115" priority="184">
      <formula>"MOD(ROW(),2)=0"</formula>
    </cfRule>
  </conditionalFormatting>
  <conditionalFormatting sqref="I8">
    <cfRule type="expression" dxfId="114" priority="181">
      <formula>MOD(ROW(),2)=0</formula>
    </cfRule>
    <cfRule type="expression" dxfId="113" priority="182">
      <formula>"MOD(ROW(),2)=0"</formula>
    </cfRule>
  </conditionalFormatting>
  <conditionalFormatting sqref="M8">
    <cfRule type="expression" dxfId="112" priority="177">
      <formula>MOD(ROW(),2)=0</formula>
    </cfRule>
    <cfRule type="expression" dxfId="111" priority="178">
      <formula>"MOD(ROW(),2)=0"</formula>
    </cfRule>
  </conditionalFormatting>
  <conditionalFormatting sqref="M8">
    <cfRule type="expression" dxfId="110" priority="179">
      <formula>MOD(ROW(),2)=0</formula>
    </cfRule>
    <cfRule type="expression" dxfId="109" priority="180">
      <formula>"MOD(ROW(),2)=0"</formula>
    </cfRule>
  </conditionalFormatting>
  <conditionalFormatting sqref="H11:T11">
    <cfRule type="expression" dxfId="108" priority="175">
      <formula>MOD(ROW(),2)=0</formula>
    </cfRule>
    <cfRule type="expression" dxfId="107" priority="176">
      <formula>"MOD(ROW(),2)=0"</formula>
    </cfRule>
  </conditionalFormatting>
  <conditionalFormatting sqref="Q9">
    <cfRule type="expression" dxfId="106" priority="161">
      <formula>MOD(ROW(),2)=0</formula>
    </cfRule>
    <cfRule type="expression" dxfId="105" priority="162">
      <formula>"MOD(ROW(),2)=0"</formula>
    </cfRule>
  </conditionalFormatting>
  <conditionalFormatting sqref="H9">
    <cfRule type="expression" dxfId="104" priority="159">
      <formula>MOD(ROW(),2)=0</formula>
    </cfRule>
    <cfRule type="expression" dxfId="103" priority="160">
      <formula>"MOD(ROW(),2)=0"</formula>
    </cfRule>
  </conditionalFormatting>
  <conditionalFormatting sqref="I10 S10 L10:P10">
    <cfRule type="expression" dxfId="102" priority="158">
      <formula>MOD(ROW(),2)=0</formula>
    </cfRule>
  </conditionalFormatting>
  <conditionalFormatting sqref="T10">
    <cfRule type="expression" dxfId="101" priority="156">
      <formula>MOD(ROW(),2)=0</formula>
    </cfRule>
    <cfRule type="expression" dxfId="100" priority="157">
      <formula>"MOD(ROW(),2)=0"</formula>
    </cfRule>
  </conditionalFormatting>
  <conditionalFormatting sqref="Q10">
    <cfRule type="expression" dxfId="99" priority="154">
      <formula>MOD(ROW(),2)=0</formula>
    </cfRule>
    <cfRule type="expression" dxfId="98" priority="155">
      <formula>"MOD(ROW(),2)=0"</formula>
    </cfRule>
  </conditionalFormatting>
  <conditionalFormatting sqref="J10:K10">
    <cfRule type="expression" dxfId="97" priority="152">
      <formula>MOD(ROW(),2)=0</formula>
    </cfRule>
    <cfRule type="expression" dxfId="96" priority="153">
      <formula>"MOD(ROW(),2)=0"</formula>
    </cfRule>
  </conditionalFormatting>
  <conditionalFormatting sqref="H10">
    <cfRule type="expression" dxfId="95" priority="150">
      <formula>MOD(ROW(),2)=0</formula>
    </cfRule>
    <cfRule type="expression" dxfId="94" priority="151">
      <formula>"MOD(ROW(),2)=0"</formula>
    </cfRule>
  </conditionalFormatting>
  <conditionalFormatting sqref="J5:L5 N5:Q5 H5 S5">
    <cfRule type="expression" dxfId="93" priority="149">
      <formula>MOD(ROW(),2)=0</formula>
    </cfRule>
  </conditionalFormatting>
  <conditionalFormatting sqref="T5">
    <cfRule type="expression" dxfId="92" priority="147">
      <formula>MOD(ROW(),2)=0</formula>
    </cfRule>
    <cfRule type="expression" dxfId="91" priority="148">
      <formula>"MOD(ROW(),2)=0"</formula>
    </cfRule>
  </conditionalFormatting>
  <conditionalFormatting sqref="I5">
    <cfRule type="expression" dxfId="90" priority="145">
      <formula>MOD(ROW(),2)=0</formula>
    </cfRule>
    <cfRule type="expression" dxfId="89" priority="146">
      <formula>"MOD(ROW(),2)=0"</formula>
    </cfRule>
  </conditionalFormatting>
  <conditionalFormatting sqref="I5">
    <cfRule type="expression" dxfId="88" priority="143">
      <formula>MOD(ROW(),2)=0</formula>
    </cfRule>
    <cfRule type="expression" dxfId="87" priority="144">
      <formula>"MOD(ROW(),2)=0"</formula>
    </cfRule>
  </conditionalFormatting>
  <conditionalFormatting sqref="M5">
    <cfRule type="expression" dxfId="86" priority="141">
      <formula>MOD(ROW(),2)=0</formula>
    </cfRule>
    <cfRule type="expression" dxfId="85" priority="142">
      <formula>"MOD(ROW(),2)=0"</formula>
    </cfRule>
  </conditionalFormatting>
  <conditionalFormatting sqref="M5">
    <cfRule type="expression" dxfId="84" priority="139">
      <formula>MOD(ROW(),2)=0</formula>
    </cfRule>
    <cfRule type="expression" dxfId="83" priority="140">
      <formula>"MOD(ROW(),2)=0"</formula>
    </cfRule>
  </conditionalFormatting>
  <conditionalFormatting sqref="H6:Q6 S6">
    <cfRule type="expression" dxfId="82" priority="138">
      <formula>MOD(ROW(),2)=0</formula>
    </cfRule>
  </conditionalFormatting>
  <conditionalFormatting sqref="T6">
    <cfRule type="expression" dxfId="81" priority="136">
      <formula>MOD(ROW(),2)=0</formula>
    </cfRule>
    <cfRule type="expression" dxfId="80" priority="137">
      <formula>"MOD(ROW(),2)=0"</formula>
    </cfRule>
  </conditionalFormatting>
  <conditionalFormatting sqref="Q6">
    <cfRule type="expression" dxfId="79" priority="134">
      <formula>MOD(ROW(),2)=0</formula>
    </cfRule>
    <cfRule type="expression" dxfId="78" priority="135">
      <formula>"MOD(ROW(),2)=0"</formula>
    </cfRule>
  </conditionalFormatting>
  <conditionalFormatting sqref="I6">
    <cfRule type="expression" dxfId="77" priority="132">
      <formula>MOD(ROW(),2)=0</formula>
    </cfRule>
    <cfRule type="expression" dxfId="76" priority="133">
      <formula>"MOD(ROW(),2)=0"</formula>
    </cfRule>
  </conditionalFormatting>
  <conditionalFormatting sqref="M6">
    <cfRule type="expression" dxfId="75" priority="130">
      <formula>MOD(ROW(),2)=0</formula>
    </cfRule>
    <cfRule type="expression" dxfId="74" priority="131">
      <formula>"MOD(ROW(),2)=0"</formula>
    </cfRule>
  </conditionalFormatting>
  <conditionalFormatting sqref="R4">
    <cfRule type="expression" dxfId="73" priority="128">
      <formula>MOD(ROW(),2)=0</formula>
    </cfRule>
    <cfRule type="expression" dxfId="72" priority="129">
      <formula>"MOD(ROW(),2)=0"</formula>
    </cfRule>
  </conditionalFormatting>
  <conditionalFormatting sqref="R5">
    <cfRule type="expression" dxfId="71" priority="126">
      <formula>MOD(ROW(),2)=0</formula>
    </cfRule>
    <cfRule type="expression" dxfId="70" priority="127">
      <formula>"MOD(ROW(),2)=0"</formula>
    </cfRule>
  </conditionalFormatting>
  <conditionalFormatting sqref="R6">
    <cfRule type="expression" dxfId="69" priority="124">
      <formula>MOD(ROW(),2)=0</formula>
    </cfRule>
    <cfRule type="expression" dxfId="68" priority="125">
      <formula>"MOD(ROW(),2)=0"</formula>
    </cfRule>
  </conditionalFormatting>
  <conditionalFormatting sqref="R10">
    <cfRule type="expression" dxfId="67" priority="122">
      <formula>MOD(ROW(),2)=0</formula>
    </cfRule>
    <cfRule type="expression" dxfId="66" priority="123">
      <formula>"MOD(ROW(),2)=0"</formula>
    </cfRule>
  </conditionalFormatting>
  <conditionalFormatting sqref="I2:P2">
    <cfRule type="expression" dxfId="65" priority="118">
      <formula>MOD(ROW(),2)=0</formula>
    </cfRule>
    <cfRule type="expression" dxfId="64" priority="119">
      <formula>"MOD(ROW(),2)=0"</formula>
    </cfRule>
  </conditionalFormatting>
  <conditionalFormatting sqref="T13">
    <cfRule type="expression" dxfId="63" priority="107">
      <formula>MOD(ROW(),2)=0</formula>
    </cfRule>
    <cfRule type="expression" dxfId="62" priority="108">
      <formula>"MOD(ROW(),2)=0"</formula>
    </cfRule>
  </conditionalFormatting>
  <conditionalFormatting sqref="T14">
    <cfRule type="expression" dxfId="61" priority="105">
      <formula>MOD(ROW(),2)=0</formula>
    </cfRule>
    <cfRule type="expression" dxfId="60" priority="106">
      <formula>"MOD(ROW(),2)=0"</formula>
    </cfRule>
  </conditionalFormatting>
  <conditionalFormatting sqref="N13">
    <cfRule type="expression" dxfId="59" priority="97">
      <formula>MOD(ROW(),2)=0</formula>
    </cfRule>
    <cfRule type="expression" dxfId="58" priority="98">
      <formula>"MOD(ROW(),2)=0"</formula>
    </cfRule>
  </conditionalFormatting>
  <conditionalFormatting sqref="I14">
    <cfRule type="expression" dxfId="57" priority="103">
      <formula>MOD(ROW(),2)=0</formula>
    </cfRule>
    <cfRule type="expression" dxfId="56" priority="104">
      <formula>"MOD(ROW(),2)=0"</formula>
    </cfRule>
  </conditionalFormatting>
  <conditionalFormatting sqref="M14">
    <cfRule type="expression" dxfId="55" priority="101">
      <formula>MOD(ROW(),2)=0</formula>
    </cfRule>
    <cfRule type="expression" dxfId="54" priority="102">
      <formula>"MOD(ROW(),2)=0"</formula>
    </cfRule>
  </conditionalFormatting>
  <conditionalFormatting sqref="Q16">
    <cfRule type="expression" dxfId="53" priority="99">
      <formula>MOD(ROW(),2)=0</formula>
    </cfRule>
    <cfRule type="expression" dxfId="52" priority="100">
      <formula>"MOD(ROW(),2)=0"</formula>
    </cfRule>
  </conditionalFormatting>
  <conditionalFormatting sqref="I13">
    <cfRule type="expression" dxfId="51" priority="95">
      <formula>MOD(ROW(),2)=0</formula>
    </cfRule>
    <cfRule type="expression" dxfId="50" priority="96">
      <formula>"MOD(ROW(),2)=0"</formula>
    </cfRule>
  </conditionalFormatting>
  <conditionalFormatting sqref="M13">
    <cfRule type="expression" dxfId="49" priority="93">
      <formula>MOD(ROW(),2)=0</formula>
    </cfRule>
    <cfRule type="expression" dxfId="48" priority="94">
      <formula>"MOD(ROW(),2)=0"</formula>
    </cfRule>
  </conditionalFormatting>
  <conditionalFormatting sqref="T12">
    <cfRule type="expression" dxfId="47" priority="85">
      <formula>MOD(ROW(),2)=0</formula>
    </cfRule>
    <cfRule type="expression" dxfId="46" priority="86">
      <formula>"MOD(ROW(),2)=0"</formula>
    </cfRule>
  </conditionalFormatting>
  <conditionalFormatting sqref="I12">
    <cfRule type="expression" dxfId="45" priority="83">
      <formula>MOD(ROW(),2)=0</formula>
    </cfRule>
    <cfRule type="expression" dxfId="44" priority="84">
      <formula>"MOD(ROW(),2)=0"</formula>
    </cfRule>
  </conditionalFormatting>
  <conditionalFormatting sqref="I12">
    <cfRule type="expression" dxfId="43" priority="81">
      <formula>MOD(ROW(),2)=0</formula>
    </cfRule>
    <cfRule type="expression" dxfId="42" priority="82">
      <formula>"MOD(ROW(),2)=0"</formula>
    </cfRule>
  </conditionalFormatting>
  <conditionalFormatting sqref="M12">
    <cfRule type="expression" dxfId="41" priority="79">
      <formula>MOD(ROW(),2)=0</formula>
    </cfRule>
    <cfRule type="expression" dxfId="40" priority="80">
      <formula>"MOD(ROW(),2)=0"</formula>
    </cfRule>
  </conditionalFormatting>
  <conditionalFormatting sqref="M12">
    <cfRule type="expression" dxfId="39" priority="77">
      <formula>MOD(ROW(),2)=0</formula>
    </cfRule>
    <cfRule type="expression" dxfId="38" priority="78">
      <formula>"MOD(ROW(),2)=0"</formula>
    </cfRule>
  </conditionalFormatting>
  <conditionalFormatting sqref="Q12">
    <cfRule type="expression" dxfId="37" priority="75">
      <formula>MOD(ROW(),2)=0</formula>
    </cfRule>
    <cfRule type="expression" dxfId="36" priority="76">
      <formula>"MOD(ROW(),2)=0"</formula>
    </cfRule>
  </conditionalFormatting>
  <conditionalFormatting sqref="Q12">
    <cfRule type="expression" dxfId="35" priority="73">
      <formula>MOD(ROW(),2)=0</formula>
    </cfRule>
    <cfRule type="expression" dxfId="34" priority="74">
      <formula>"MOD(ROW(),2)=0"</formula>
    </cfRule>
  </conditionalFormatting>
  <conditionalFormatting sqref="I15:T15">
    <cfRule type="expression" dxfId="33" priority="51">
      <formula>MOD(ROW(),2)=0</formula>
    </cfRule>
    <cfRule type="expression" dxfId="32" priority="52">
      <formula>"MOD(ROW(),2)=0"</formula>
    </cfRule>
  </conditionalFormatting>
  <conditionalFormatting sqref="Q23">
    <cfRule type="expression" dxfId="31" priority="49">
      <formula>MOD(ROW(),2)=0</formula>
    </cfRule>
    <cfRule type="expression" dxfId="30" priority="50">
      <formula>"MOD(ROW(),2)=0"</formula>
    </cfRule>
  </conditionalFormatting>
  <conditionalFormatting sqref="H23">
    <cfRule type="expression" dxfId="29" priority="47">
      <formula>MOD(ROW(),2)=0</formula>
    </cfRule>
    <cfRule type="expression" dxfId="28" priority="48">
      <formula>"MOD(ROW(),2)=0"</formula>
    </cfRule>
  </conditionalFormatting>
  <conditionalFormatting sqref="T24">
    <cfRule type="expression" dxfId="27" priority="45">
      <formula>MOD(ROW(),2)=0</formula>
    </cfRule>
    <cfRule type="expression" dxfId="26" priority="46">
      <formula>"MOD(ROW(),2)=0"</formula>
    </cfRule>
  </conditionalFormatting>
  <conditionalFormatting sqref="Q24">
    <cfRule type="expression" dxfId="25" priority="43">
      <formula>MOD(ROW(),2)=0</formula>
    </cfRule>
    <cfRule type="expression" dxfId="24" priority="44">
      <formula>"MOD(ROW(),2)=0"</formula>
    </cfRule>
  </conditionalFormatting>
  <conditionalFormatting sqref="J24:K24">
    <cfRule type="expression" dxfId="23" priority="41">
      <formula>MOD(ROW(),2)=0</formula>
    </cfRule>
    <cfRule type="expression" dxfId="22" priority="42">
      <formula>"MOD(ROW(),2)=0"</formula>
    </cfRule>
  </conditionalFormatting>
  <conditionalFormatting sqref="S17">
    <cfRule type="expression" dxfId="21" priority="33">
      <formula>MOD(ROW(),2)=0</formula>
    </cfRule>
    <cfRule type="expression" dxfId="20" priority="34">
      <formula>"MOD(ROW(),2)=0"</formula>
    </cfRule>
  </conditionalFormatting>
  <conditionalFormatting sqref="I17:R17">
    <cfRule type="expression" dxfId="19" priority="37">
      <formula>MOD(ROW(),2)=0</formula>
    </cfRule>
    <cfRule type="expression" dxfId="18" priority="38">
      <formula>"MOD(ROW(),2)=0"</formula>
    </cfRule>
  </conditionalFormatting>
  <conditionalFormatting sqref="T17">
    <cfRule type="expression" dxfId="17" priority="35">
      <formula>MOD(ROW(),2)=0</formula>
    </cfRule>
    <cfRule type="expression" dxfId="16" priority="36">
      <formula>"MOD(ROW(),2)=0"</formula>
    </cfRule>
  </conditionalFormatting>
  <conditionalFormatting sqref="T18">
    <cfRule type="expression" dxfId="15" priority="29">
      <formula>MOD(ROW(),2)=0</formula>
    </cfRule>
    <cfRule type="expression" dxfId="14" priority="30">
      <formula>"MOD(ROW(),2)=0"</formula>
    </cfRule>
  </conditionalFormatting>
  <conditionalFormatting sqref="M18">
    <cfRule type="expression" dxfId="13" priority="27">
      <formula>MOD(ROW(),2)=0</formula>
    </cfRule>
    <cfRule type="expression" dxfId="12" priority="28">
      <formula>"MOD(ROW(),2)=0"</formula>
    </cfRule>
  </conditionalFormatting>
  <conditionalFormatting sqref="I18">
    <cfRule type="expression" dxfId="11" priority="25">
      <formula>MOD(ROW(),2)=0</formula>
    </cfRule>
    <cfRule type="expression" dxfId="10" priority="26">
      <formula>"MOD(ROW(),2)=0"</formula>
    </cfRule>
  </conditionalFormatting>
  <conditionalFormatting sqref="Q18">
    <cfRule type="expression" dxfId="9" priority="23">
      <formula>MOD(ROW(),2)=0</formula>
    </cfRule>
    <cfRule type="expression" dxfId="8" priority="24">
      <formula>"MOD(ROW(),2)=0"</formula>
    </cfRule>
  </conditionalFormatting>
  <conditionalFormatting sqref="H18:H19">
    <cfRule type="expression" dxfId="7" priority="21">
      <formula>MOD(ROW(),2)=0</formula>
    </cfRule>
    <cfRule type="expression" dxfId="6" priority="22">
      <formula>"MOD(ROW(),2)=0"</formula>
    </cfRule>
  </conditionalFormatting>
  <conditionalFormatting sqref="Q19">
    <cfRule type="expression" dxfId="5" priority="11">
      <formula>MOD(ROW(),2)=0</formula>
    </cfRule>
    <cfRule type="expression" dxfId="4" priority="12">
      <formula>"MOD(ROW(),2)=0"</formula>
    </cfRule>
  </conditionalFormatting>
  <conditionalFormatting sqref="Q19">
    <cfRule type="expression" dxfId="3" priority="13">
      <formula>MOD(ROW(),2)=0</formula>
    </cfRule>
    <cfRule type="expression" dxfId="2" priority="14">
      <formula>"MOD(ROW(),2)=0"</formula>
    </cfRule>
  </conditionalFormatting>
  <conditionalFormatting sqref="H20:T20">
    <cfRule type="expression" dxfId="1" priority="1">
      <formula>MOD(ROW(),2)=0</formula>
    </cfRule>
    <cfRule type="expression" dxfId="0" priority="2">
      <formula>"MOD(ROW(),2)=0"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EE15-D30F-479E-B29C-3933DF4300A0}">
  <dimension ref="B2:V80"/>
  <sheetViews>
    <sheetView workbookViewId="0">
      <selection activeCell="E43" sqref="E43"/>
    </sheetView>
  </sheetViews>
  <sheetFormatPr defaultRowHeight="15" x14ac:dyDescent="0.25"/>
  <cols>
    <col min="2" max="2" width="7.42578125" style="2" customWidth="1"/>
    <col min="3" max="3" width="15.28515625" style="7" customWidth="1"/>
    <col min="4" max="5" width="5" customWidth="1"/>
    <col min="6" max="6" width="24.28515625" customWidth="1"/>
    <col min="7" max="7" width="8.5703125" customWidth="1"/>
    <col min="8" max="8" width="21.28515625" customWidth="1"/>
    <col min="9" max="9" width="16.28515625" customWidth="1"/>
    <col min="10" max="10" width="17.140625" customWidth="1"/>
    <col min="11" max="11" width="16.85546875" customWidth="1"/>
    <col min="12" max="12" width="6.42578125" customWidth="1"/>
    <col min="13" max="13" width="28" customWidth="1"/>
  </cols>
  <sheetData>
    <row r="2" spans="2:21" x14ac:dyDescent="0.25">
      <c r="B2" s="84" t="s">
        <v>11</v>
      </c>
      <c r="C2" s="84"/>
      <c r="D2" s="84"/>
      <c r="E2" s="84"/>
      <c r="F2" s="84"/>
      <c r="H2" s="83" t="s">
        <v>10</v>
      </c>
      <c r="I2" s="83"/>
      <c r="J2" s="83" t="s">
        <v>3</v>
      </c>
      <c r="K2" s="83"/>
      <c r="L2" s="2"/>
      <c r="N2" s="83" t="s">
        <v>32</v>
      </c>
      <c r="O2" s="83"/>
      <c r="P2" s="83"/>
      <c r="Q2" s="83"/>
      <c r="R2" s="83"/>
      <c r="S2" s="83"/>
      <c r="T2" s="83"/>
    </row>
    <row r="3" spans="2:21" ht="18" x14ac:dyDescent="0.35">
      <c r="B3" s="6" t="s">
        <v>9</v>
      </c>
      <c r="C3" s="7" t="s">
        <v>36</v>
      </c>
      <c r="D3" s="1" t="s">
        <v>51</v>
      </c>
      <c r="E3" s="1" t="s">
        <v>164</v>
      </c>
      <c r="F3" t="s">
        <v>0</v>
      </c>
      <c r="G3" s="6" t="s">
        <v>47</v>
      </c>
      <c r="H3" t="s">
        <v>8</v>
      </c>
      <c r="I3" t="s">
        <v>9</v>
      </c>
      <c r="J3" t="s">
        <v>2</v>
      </c>
      <c r="K3" t="s">
        <v>3</v>
      </c>
      <c r="L3" t="s">
        <v>25</v>
      </c>
      <c r="M3" t="s">
        <v>1</v>
      </c>
      <c r="N3" t="s">
        <v>37</v>
      </c>
      <c r="P3" t="s">
        <v>33</v>
      </c>
      <c r="Q3" t="s">
        <v>39</v>
      </c>
      <c r="R3" t="s">
        <v>38</v>
      </c>
      <c r="T3" t="s">
        <v>34</v>
      </c>
      <c r="U3" t="s">
        <v>40</v>
      </c>
    </row>
    <row r="4" spans="2:21" ht="17.25" x14ac:dyDescent="0.25">
      <c r="B4" s="13" t="s">
        <v>17</v>
      </c>
      <c r="C4" s="7">
        <v>-0.125</v>
      </c>
      <c r="E4">
        <v>0</v>
      </c>
      <c r="F4" t="s">
        <v>139</v>
      </c>
      <c r="G4" t="s">
        <v>165</v>
      </c>
      <c r="H4" t="s">
        <v>7</v>
      </c>
      <c r="I4" t="s">
        <v>5</v>
      </c>
      <c r="J4" t="s">
        <v>6</v>
      </c>
      <c r="K4" t="s">
        <v>44</v>
      </c>
      <c r="L4" t="s">
        <v>14</v>
      </c>
      <c r="M4" s="8" t="s">
        <v>35</v>
      </c>
    </row>
    <row r="5" spans="2:21" ht="17.25" x14ac:dyDescent="0.25">
      <c r="B5" s="4" t="s">
        <v>17</v>
      </c>
      <c r="C5" s="7">
        <v>-0.125</v>
      </c>
      <c r="E5">
        <v>0</v>
      </c>
      <c r="F5" t="s">
        <v>12</v>
      </c>
      <c r="G5" t="s">
        <v>58</v>
      </c>
      <c r="H5" t="s">
        <v>7</v>
      </c>
      <c r="I5" t="s">
        <v>5</v>
      </c>
      <c r="J5" t="s">
        <v>6</v>
      </c>
      <c r="K5" t="s">
        <v>44</v>
      </c>
      <c r="L5" t="s">
        <v>15</v>
      </c>
      <c r="M5" s="8" t="s">
        <v>35</v>
      </c>
    </row>
    <row r="6" spans="2:21" ht="17.25" x14ac:dyDescent="0.25">
      <c r="B6" s="2" t="s">
        <v>17</v>
      </c>
      <c r="C6" s="7">
        <v>-0.38</v>
      </c>
      <c r="E6">
        <v>0</v>
      </c>
      <c r="F6" t="s">
        <v>13</v>
      </c>
      <c r="G6" t="s">
        <v>58</v>
      </c>
      <c r="H6" t="s">
        <v>7</v>
      </c>
      <c r="I6" t="s">
        <v>5</v>
      </c>
      <c r="J6" t="s">
        <v>6</v>
      </c>
      <c r="K6" t="s">
        <v>44</v>
      </c>
      <c r="L6" t="s">
        <v>16</v>
      </c>
      <c r="M6" s="8" t="s">
        <v>35</v>
      </c>
    </row>
    <row r="7" spans="2:21" ht="17.25" x14ac:dyDescent="0.25">
      <c r="B7" s="2" t="s">
        <v>17</v>
      </c>
      <c r="C7" s="7">
        <v>-0.42</v>
      </c>
      <c r="E7">
        <v>0</v>
      </c>
      <c r="F7" t="s">
        <v>42</v>
      </c>
      <c r="G7" t="s">
        <v>48</v>
      </c>
      <c r="H7" t="s">
        <v>50</v>
      </c>
      <c r="I7" t="s">
        <v>5</v>
      </c>
      <c r="J7" t="s">
        <v>6</v>
      </c>
      <c r="K7" t="s">
        <v>45</v>
      </c>
      <c r="L7" t="s">
        <v>46</v>
      </c>
      <c r="M7" t="s">
        <v>41</v>
      </c>
    </row>
    <row r="8" spans="2:21" ht="17.25" x14ac:dyDescent="0.25">
      <c r="B8" s="10" t="s">
        <v>17</v>
      </c>
      <c r="C8" s="7">
        <v>-0.2</v>
      </c>
      <c r="F8" t="s">
        <v>139</v>
      </c>
      <c r="G8" t="s">
        <v>69</v>
      </c>
      <c r="H8" t="s">
        <v>7</v>
      </c>
      <c r="I8" t="s">
        <v>5</v>
      </c>
      <c r="J8" t="s">
        <v>6</v>
      </c>
      <c r="K8" t="s">
        <v>44</v>
      </c>
      <c r="L8" t="s">
        <v>166</v>
      </c>
      <c r="M8" s="12" t="s">
        <v>35</v>
      </c>
    </row>
    <row r="9" spans="2:21" x14ac:dyDescent="0.25">
      <c r="B9" s="3"/>
    </row>
    <row r="11" spans="2:21" ht="17.25" x14ac:dyDescent="0.25">
      <c r="B11" s="2" t="s">
        <v>17</v>
      </c>
      <c r="C11" s="7">
        <v>7.0000000000000007E-2</v>
      </c>
      <c r="E11">
        <v>0</v>
      </c>
      <c r="F11" t="s">
        <v>56</v>
      </c>
      <c r="G11" t="s">
        <v>48</v>
      </c>
      <c r="H11" t="s">
        <v>55</v>
      </c>
      <c r="I11" t="s">
        <v>54</v>
      </c>
      <c r="J11" t="s">
        <v>6</v>
      </c>
      <c r="K11" t="s">
        <v>53</v>
      </c>
      <c r="L11" t="s">
        <v>57</v>
      </c>
      <c r="M11" t="s">
        <v>41</v>
      </c>
    </row>
    <row r="12" spans="2:21" ht="17.25" x14ac:dyDescent="0.25">
      <c r="B12" s="2" t="s">
        <v>17</v>
      </c>
      <c r="C12" s="7">
        <v>0.06</v>
      </c>
      <c r="E12">
        <v>0</v>
      </c>
      <c r="F12" t="s">
        <v>64</v>
      </c>
      <c r="G12" t="s">
        <v>65</v>
      </c>
      <c r="H12" t="s">
        <v>66</v>
      </c>
      <c r="I12" t="s">
        <v>54</v>
      </c>
      <c r="J12" t="s">
        <v>6</v>
      </c>
      <c r="K12" t="s">
        <v>62</v>
      </c>
      <c r="L12" t="s">
        <v>67</v>
      </c>
      <c r="M12" t="s">
        <v>61</v>
      </c>
    </row>
    <row r="13" spans="2:21" ht="17.25" x14ac:dyDescent="0.25">
      <c r="B13" s="2" t="s">
        <v>17</v>
      </c>
      <c r="C13" s="7">
        <v>-0.09</v>
      </c>
      <c r="E13">
        <v>0</v>
      </c>
      <c r="F13" t="s">
        <v>72</v>
      </c>
      <c r="G13" t="s">
        <v>69</v>
      </c>
      <c r="H13" t="s">
        <v>66</v>
      </c>
      <c r="I13" t="s">
        <v>54</v>
      </c>
      <c r="J13" t="s">
        <v>6</v>
      </c>
      <c r="K13" t="s">
        <v>62</v>
      </c>
      <c r="L13" t="s">
        <v>67</v>
      </c>
      <c r="M13" t="s">
        <v>61</v>
      </c>
    </row>
    <row r="14" spans="2:21" ht="17.25" x14ac:dyDescent="0.25">
      <c r="B14" s="2" t="s">
        <v>17</v>
      </c>
      <c r="C14" s="7">
        <v>0.15</v>
      </c>
      <c r="E14">
        <v>0</v>
      </c>
      <c r="F14" t="s">
        <v>75</v>
      </c>
      <c r="G14" t="s">
        <v>49</v>
      </c>
      <c r="H14" t="s">
        <v>63</v>
      </c>
      <c r="I14" t="s">
        <v>54</v>
      </c>
      <c r="J14" t="s">
        <v>6</v>
      </c>
      <c r="K14" t="s">
        <v>62</v>
      </c>
      <c r="L14" t="s">
        <v>73</v>
      </c>
      <c r="M14" t="s">
        <v>61</v>
      </c>
    </row>
    <row r="16" spans="2:21" ht="17.25" x14ac:dyDescent="0.25">
      <c r="B16" s="2" t="s">
        <v>17</v>
      </c>
      <c r="C16" s="7">
        <v>0.22</v>
      </c>
      <c r="E16">
        <v>0</v>
      </c>
      <c r="F16" t="s">
        <v>103</v>
      </c>
      <c r="G16" t="s">
        <v>49</v>
      </c>
      <c r="H16" t="s">
        <v>99</v>
      </c>
      <c r="I16" t="s">
        <v>5</v>
      </c>
      <c r="J16" t="s">
        <v>6</v>
      </c>
      <c r="K16" t="s">
        <v>98</v>
      </c>
      <c r="L16" t="s">
        <v>104</v>
      </c>
      <c r="M16" t="s">
        <v>102</v>
      </c>
    </row>
    <row r="17" spans="2:22" ht="17.25" x14ac:dyDescent="0.25">
      <c r="B17" s="2" t="s">
        <v>17</v>
      </c>
      <c r="C17" s="7">
        <v>-0.16</v>
      </c>
      <c r="E17">
        <v>0</v>
      </c>
      <c r="F17" t="s">
        <v>105</v>
      </c>
      <c r="G17" t="s">
        <v>49</v>
      </c>
      <c r="H17" t="s">
        <v>99</v>
      </c>
      <c r="I17" t="s">
        <v>5</v>
      </c>
      <c r="J17" t="s">
        <v>6</v>
      </c>
      <c r="K17" t="s">
        <v>98</v>
      </c>
      <c r="L17" t="s">
        <v>106</v>
      </c>
      <c r="M17" t="s">
        <v>102</v>
      </c>
    </row>
    <row r="18" spans="2:22" ht="17.25" x14ac:dyDescent="0.25">
      <c r="B18" s="10" t="s">
        <v>17</v>
      </c>
      <c r="C18" s="7">
        <v>0.24</v>
      </c>
      <c r="F18" t="s">
        <v>139</v>
      </c>
      <c r="G18" t="s">
        <v>150</v>
      </c>
      <c r="H18" t="s">
        <v>135</v>
      </c>
      <c r="I18" t="s">
        <v>85</v>
      </c>
      <c r="J18" t="s">
        <v>6</v>
      </c>
      <c r="K18" t="s">
        <v>138</v>
      </c>
      <c r="L18" t="s">
        <v>101</v>
      </c>
      <c r="M18" t="s">
        <v>133</v>
      </c>
    </row>
    <row r="19" spans="2:22" ht="17.25" x14ac:dyDescent="0.25">
      <c r="B19" s="10" t="s">
        <v>17</v>
      </c>
      <c r="C19" s="7">
        <v>0.38</v>
      </c>
      <c r="F19" t="s">
        <v>149</v>
      </c>
      <c r="G19" t="s">
        <v>69</v>
      </c>
      <c r="H19" t="s">
        <v>135</v>
      </c>
      <c r="I19" t="s">
        <v>85</v>
      </c>
      <c r="J19" t="s">
        <v>6</v>
      </c>
      <c r="K19" t="s">
        <v>138</v>
      </c>
      <c r="L19" t="s">
        <v>101</v>
      </c>
      <c r="M19" t="s">
        <v>133</v>
      </c>
    </row>
    <row r="20" spans="2:22" ht="17.25" x14ac:dyDescent="0.25">
      <c r="B20" s="10" t="s">
        <v>17</v>
      </c>
      <c r="C20" s="7">
        <v>1.66</v>
      </c>
      <c r="F20" t="s">
        <v>144</v>
      </c>
      <c r="G20" t="s">
        <v>49</v>
      </c>
      <c r="H20" t="s">
        <v>135</v>
      </c>
      <c r="I20" t="s">
        <v>85</v>
      </c>
      <c r="J20" t="s">
        <v>6</v>
      </c>
      <c r="K20" t="s">
        <v>138</v>
      </c>
      <c r="L20" t="s">
        <v>148</v>
      </c>
      <c r="M20" t="s">
        <v>133</v>
      </c>
      <c r="V20" t="s">
        <v>145</v>
      </c>
    </row>
    <row r="21" spans="2:22" ht="17.25" x14ac:dyDescent="0.25">
      <c r="B21" s="2" t="s">
        <v>17</v>
      </c>
      <c r="C21" s="7">
        <v>0.08</v>
      </c>
      <c r="F21" t="s">
        <v>56</v>
      </c>
      <c r="G21" t="s">
        <v>49</v>
      </c>
      <c r="H21" t="s">
        <v>135</v>
      </c>
      <c r="I21" t="s">
        <v>85</v>
      </c>
      <c r="J21" t="s">
        <v>6</v>
      </c>
      <c r="K21" t="s">
        <v>138</v>
      </c>
      <c r="L21" t="s">
        <v>142</v>
      </c>
      <c r="M21" t="s">
        <v>133</v>
      </c>
    </row>
    <row r="22" spans="2:22" ht="17.25" x14ac:dyDescent="0.25">
      <c r="B22" s="9" t="s">
        <v>17</v>
      </c>
      <c r="C22" s="7">
        <f>(R22-N22)/N22</f>
        <v>-4.7097844112769426E-2</v>
      </c>
      <c r="F22" t="s">
        <v>64</v>
      </c>
      <c r="G22" t="s">
        <v>65</v>
      </c>
      <c r="H22" t="s">
        <v>135</v>
      </c>
      <c r="I22" t="s">
        <v>85</v>
      </c>
      <c r="J22" t="s">
        <v>6</v>
      </c>
      <c r="K22" t="s">
        <v>138</v>
      </c>
      <c r="L22" t="s">
        <v>147</v>
      </c>
      <c r="M22" t="s">
        <v>133</v>
      </c>
      <c r="N22">
        <v>30.15</v>
      </c>
      <c r="O22">
        <v>1.39</v>
      </c>
      <c r="Q22">
        <v>19</v>
      </c>
      <c r="R22">
        <v>28.73</v>
      </c>
      <c r="S22">
        <v>1.49</v>
      </c>
      <c r="U22">
        <v>15</v>
      </c>
      <c r="V22" t="s">
        <v>146</v>
      </c>
    </row>
    <row r="24" spans="2:22" x14ac:dyDescent="0.25">
      <c r="B24" s="9" t="s">
        <v>17</v>
      </c>
      <c r="C24" s="7">
        <v>0.16</v>
      </c>
      <c r="F24" t="s">
        <v>160</v>
      </c>
      <c r="G24" t="s">
        <v>49</v>
      </c>
      <c r="H24" t="s">
        <v>159</v>
      </c>
      <c r="I24" t="s">
        <v>85</v>
      </c>
      <c r="J24" t="s">
        <v>156</v>
      </c>
      <c r="K24" t="s">
        <v>157</v>
      </c>
      <c r="L24" t="s">
        <v>158</v>
      </c>
      <c r="M24" t="s">
        <v>80</v>
      </c>
    </row>
    <row r="25" spans="2:22" ht="17.25" x14ac:dyDescent="0.25">
      <c r="B25" s="9" t="s">
        <v>17</v>
      </c>
      <c r="C25" s="7">
        <v>0</v>
      </c>
      <c r="F25" t="s">
        <v>161</v>
      </c>
      <c r="G25" t="s">
        <v>69</v>
      </c>
      <c r="H25" t="s">
        <v>77</v>
      </c>
      <c r="I25" t="s">
        <v>85</v>
      </c>
      <c r="J25" t="s">
        <v>6</v>
      </c>
      <c r="K25" t="s">
        <v>138</v>
      </c>
      <c r="L25" t="s">
        <v>162</v>
      </c>
      <c r="M25" t="s">
        <v>80</v>
      </c>
    </row>
    <row r="26" spans="2:22" ht="17.25" x14ac:dyDescent="0.25">
      <c r="B26" s="9" t="s">
        <v>17</v>
      </c>
      <c r="C26" s="11">
        <f>0.0588235294117647</f>
        <v>5.8823529411764698E-2</v>
      </c>
      <c r="F26" t="s">
        <v>163</v>
      </c>
      <c r="G26" t="s">
        <v>69</v>
      </c>
      <c r="H26" t="s">
        <v>77</v>
      </c>
      <c r="I26" t="s">
        <v>85</v>
      </c>
      <c r="J26" t="s">
        <v>6</v>
      </c>
      <c r="K26" t="s">
        <v>138</v>
      </c>
      <c r="L26" t="s">
        <v>162</v>
      </c>
      <c r="M26" t="s">
        <v>80</v>
      </c>
    </row>
    <row r="29" spans="2:22" ht="17.25" x14ac:dyDescent="0.25">
      <c r="B29" s="5" t="s">
        <v>18</v>
      </c>
      <c r="C29" s="7">
        <v>-0.4</v>
      </c>
      <c r="F29" t="s">
        <v>26</v>
      </c>
      <c r="H29" t="s">
        <v>7</v>
      </c>
      <c r="I29" t="s">
        <v>5</v>
      </c>
      <c r="J29" t="s">
        <v>6</v>
      </c>
      <c r="K29" t="s">
        <v>44</v>
      </c>
      <c r="L29" t="s">
        <v>19</v>
      </c>
      <c r="M29" s="8" t="s">
        <v>35</v>
      </c>
    </row>
    <row r="30" spans="2:22" ht="17.25" x14ac:dyDescent="0.25">
      <c r="B30" s="5" t="s">
        <v>18</v>
      </c>
      <c r="C30" s="7">
        <v>-0.44</v>
      </c>
      <c r="F30" t="s">
        <v>27</v>
      </c>
      <c r="H30" t="s">
        <v>7</v>
      </c>
      <c r="I30" t="s">
        <v>5</v>
      </c>
      <c r="J30" t="s">
        <v>6</v>
      </c>
      <c r="K30" t="s">
        <v>44</v>
      </c>
      <c r="L30" t="s">
        <v>20</v>
      </c>
      <c r="M30" s="8" t="s">
        <v>35</v>
      </c>
    </row>
    <row r="31" spans="2:22" ht="17.25" x14ac:dyDescent="0.25">
      <c r="B31" s="5" t="s">
        <v>18</v>
      </c>
      <c r="C31" s="7">
        <v>-0.72</v>
      </c>
      <c r="F31" t="s">
        <v>28</v>
      </c>
      <c r="H31" t="s">
        <v>7</v>
      </c>
      <c r="I31" t="s">
        <v>5</v>
      </c>
      <c r="J31" t="s">
        <v>6</v>
      </c>
      <c r="K31" t="s">
        <v>44</v>
      </c>
      <c r="L31" t="s">
        <v>21</v>
      </c>
      <c r="M31" s="8" t="s">
        <v>35</v>
      </c>
    </row>
    <row r="32" spans="2:22" ht="17.25" x14ac:dyDescent="0.25">
      <c r="B32" s="5" t="s">
        <v>18</v>
      </c>
      <c r="C32" s="7">
        <v>-0.56999999999999995</v>
      </c>
      <c r="F32" t="s">
        <v>29</v>
      </c>
      <c r="H32" t="s">
        <v>7</v>
      </c>
      <c r="I32" t="s">
        <v>5</v>
      </c>
      <c r="J32" t="s">
        <v>6</v>
      </c>
      <c r="K32" t="s">
        <v>44</v>
      </c>
      <c r="L32" t="s">
        <v>22</v>
      </c>
      <c r="M32" s="8" t="s">
        <v>35</v>
      </c>
    </row>
    <row r="33" spans="2:13" ht="17.25" x14ac:dyDescent="0.25">
      <c r="B33" s="5" t="s">
        <v>18</v>
      </c>
      <c r="C33" s="7">
        <v>-0.83</v>
      </c>
      <c r="F33" t="s">
        <v>30</v>
      </c>
      <c r="H33" t="s">
        <v>7</v>
      </c>
      <c r="I33" t="s">
        <v>5</v>
      </c>
      <c r="J33" t="s">
        <v>6</v>
      </c>
      <c r="K33" t="s">
        <v>44</v>
      </c>
      <c r="L33" t="s">
        <v>23</v>
      </c>
      <c r="M33" s="8" t="s">
        <v>35</v>
      </c>
    </row>
    <row r="34" spans="2:13" ht="17.25" x14ac:dyDescent="0.25">
      <c r="B34" s="5" t="s">
        <v>18</v>
      </c>
      <c r="C34" s="7">
        <v>-0.63</v>
      </c>
      <c r="F34" t="s">
        <v>31</v>
      </c>
      <c r="H34" t="s">
        <v>7</v>
      </c>
      <c r="I34" t="s">
        <v>5</v>
      </c>
      <c r="J34" t="s">
        <v>6</v>
      </c>
      <c r="K34" t="s">
        <v>44</v>
      </c>
      <c r="L34" t="s">
        <v>24</v>
      </c>
      <c r="M34" s="8" t="s">
        <v>35</v>
      </c>
    </row>
    <row r="35" spans="2:13" x14ac:dyDescent="0.25">
      <c r="B35" s="5" t="s">
        <v>18</v>
      </c>
    </row>
    <row r="36" spans="2:13" ht="17.25" x14ac:dyDescent="0.25">
      <c r="B36" s="5" t="s">
        <v>18</v>
      </c>
      <c r="C36" s="7">
        <v>-0.21</v>
      </c>
      <c r="F36" t="s">
        <v>42</v>
      </c>
      <c r="G36" t="s">
        <v>48</v>
      </c>
      <c r="H36" t="s">
        <v>43</v>
      </c>
      <c r="I36" t="s">
        <v>5</v>
      </c>
      <c r="J36" t="s">
        <v>6</v>
      </c>
      <c r="K36" t="s">
        <v>45</v>
      </c>
      <c r="L36" t="s">
        <v>46</v>
      </c>
      <c r="M36" t="s">
        <v>41</v>
      </c>
    </row>
    <row r="37" spans="2:13" ht="17.25" x14ac:dyDescent="0.25">
      <c r="B37" s="5" t="s">
        <v>18</v>
      </c>
      <c r="C37" s="7">
        <v>-0.42</v>
      </c>
      <c r="F37" t="s">
        <v>154</v>
      </c>
      <c r="G37" t="s">
        <v>49</v>
      </c>
      <c r="H37" t="s">
        <v>43</v>
      </c>
      <c r="I37" t="s">
        <v>5</v>
      </c>
      <c r="J37" t="s">
        <v>6</v>
      </c>
      <c r="K37" t="s">
        <v>45</v>
      </c>
      <c r="L37" t="s">
        <v>16</v>
      </c>
      <c r="M37" t="s">
        <v>41</v>
      </c>
    </row>
    <row r="38" spans="2:13" ht="17.25" x14ac:dyDescent="0.25">
      <c r="B38" s="5" t="s">
        <v>18</v>
      </c>
      <c r="C38" s="7">
        <v>-0.17</v>
      </c>
      <c r="F38" t="s">
        <v>42</v>
      </c>
      <c r="G38" t="s">
        <v>48</v>
      </c>
      <c r="H38" t="s">
        <v>55</v>
      </c>
      <c r="I38" t="s">
        <v>54</v>
      </c>
      <c r="J38" t="s">
        <v>6</v>
      </c>
      <c r="K38" t="s">
        <v>53</v>
      </c>
      <c r="L38" t="s">
        <v>52</v>
      </c>
      <c r="M38" t="s">
        <v>41</v>
      </c>
    </row>
    <row r="39" spans="2:13" ht="17.25" x14ac:dyDescent="0.25">
      <c r="B39" s="5" t="s">
        <v>18</v>
      </c>
      <c r="C39" s="7">
        <v>-0.45</v>
      </c>
      <c r="F39" t="s">
        <v>60</v>
      </c>
      <c r="G39" t="s">
        <v>58</v>
      </c>
      <c r="H39" t="s">
        <v>55</v>
      </c>
      <c r="I39" t="s">
        <v>54</v>
      </c>
      <c r="J39" t="s">
        <v>6</v>
      </c>
      <c r="K39" t="s">
        <v>53</v>
      </c>
      <c r="L39" t="s">
        <v>59</v>
      </c>
      <c r="M39" t="s">
        <v>41</v>
      </c>
    </row>
    <row r="43" spans="2:13" ht="17.25" x14ac:dyDescent="0.25">
      <c r="B43" s="5" t="s">
        <v>18</v>
      </c>
      <c r="C43" s="7">
        <v>-0.3</v>
      </c>
      <c r="F43" t="s">
        <v>68</v>
      </c>
      <c r="G43" t="s">
        <v>69</v>
      </c>
      <c r="H43" t="s">
        <v>71</v>
      </c>
      <c r="I43" t="s">
        <v>54</v>
      </c>
      <c r="J43" t="s">
        <v>6</v>
      </c>
      <c r="K43" t="s">
        <v>62</v>
      </c>
      <c r="L43" t="s">
        <v>167</v>
      </c>
      <c r="M43" t="s">
        <v>61</v>
      </c>
    </row>
    <row r="44" spans="2:13" x14ac:dyDescent="0.25">
      <c r="B44" s="5"/>
    </row>
    <row r="45" spans="2:13" ht="17.25" x14ac:dyDescent="0.25">
      <c r="B45" s="5" t="s">
        <v>18</v>
      </c>
      <c r="C45" s="7">
        <v>-0.5</v>
      </c>
      <c r="F45" t="s">
        <v>4</v>
      </c>
      <c r="G45" t="s">
        <v>49</v>
      </c>
      <c r="H45" t="s">
        <v>63</v>
      </c>
      <c r="I45" t="s">
        <v>54</v>
      </c>
      <c r="J45" t="s">
        <v>6</v>
      </c>
      <c r="K45" t="s">
        <v>62</v>
      </c>
      <c r="L45" t="s">
        <v>14</v>
      </c>
      <c r="M45" t="s">
        <v>61</v>
      </c>
    </row>
    <row r="46" spans="2:13" ht="17.25" x14ac:dyDescent="0.25">
      <c r="B46" s="5" t="s">
        <v>18</v>
      </c>
      <c r="C46" s="7">
        <v>-0.5</v>
      </c>
      <c r="F46" t="s">
        <v>93</v>
      </c>
      <c r="G46" s="1" t="s">
        <v>70</v>
      </c>
      <c r="H46" t="s">
        <v>63</v>
      </c>
      <c r="I46" t="s">
        <v>54</v>
      </c>
      <c r="J46" t="s">
        <v>6</v>
      </c>
      <c r="K46" t="s">
        <v>62</v>
      </c>
      <c r="L46" t="s">
        <v>19</v>
      </c>
      <c r="M46" t="s">
        <v>61</v>
      </c>
    </row>
    <row r="47" spans="2:13" ht="17.25" x14ac:dyDescent="0.25">
      <c r="B47" s="5" t="s">
        <v>18</v>
      </c>
      <c r="C47" s="7">
        <v>-0.47</v>
      </c>
      <c r="F47" t="s">
        <v>4</v>
      </c>
      <c r="G47" t="s">
        <v>49</v>
      </c>
      <c r="H47" t="s">
        <v>71</v>
      </c>
      <c r="I47" t="s">
        <v>54</v>
      </c>
      <c r="J47" t="s">
        <v>6</v>
      </c>
      <c r="K47" t="s">
        <v>62</v>
      </c>
      <c r="L47" t="s">
        <v>20</v>
      </c>
      <c r="M47" t="s">
        <v>61</v>
      </c>
    </row>
    <row r="48" spans="2:13" ht="17.25" x14ac:dyDescent="0.25">
      <c r="B48" s="5" t="s">
        <v>18</v>
      </c>
      <c r="C48" s="7">
        <v>-0.7</v>
      </c>
      <c r="F48" t="s">
        <v>93</v>
      </c>
      <c r="G48" s="1" t="s">
        <v>70</v>
      </c>
      <c r="H48" t="s">
        <v>71</v>
      </c>
      <c r="I48" t="s">
        <v>54</v>
      </c>
      <c r="J48" t="s">
        <v>6</v>
      </c>
      <c r="K48" t="s">
        <v>62</v>
      </c>
      <c r="L48" t="s">
        <v>46</v>
      </c>
      <c r="M48" t="s">
        <v>61</v>
      </c>
    </row>
    <row r="49" spans="2:13" ht="17.25" x14ac:dyDescent="0.25">
      <c r="B49" s="5" t="s">
        <v>18</v>
      </c>
      <c r="C49" s="7">
        <v>-0.25</v>
      </c>
      <c r="F49" t="s">
        <v>103</v>
      </c>
      <c r="G49" s="1" t="s">
        <v>49</v>
      </c>
      <c r="H49" t="s">
        <v>63</v>
      </c>
      <c r="I49" t="s">
        <v>54</v>
      </c>
      <c r="J49" t="s">
        <v>6</v>
      </c>
      <c r="K49" t="s">
        <v>62</v>
      </c>
      <c r="L49" t="s">
        <v>73</v>
      </c>
      <c r="M49" t="s">
        <v>61</v>
      </c>
    </row>
    <row r="50" spans="2:13" ht="17.25" x14ac:dyDescent="0.25">
      <c r="B50" s="5" t="s">
        <v>18</v>
      </c>
      <c r="C50" s="7">
        <v>-0.85</v>
      </c>
      <c r="F50" t="s">
        <v>94</v>
      </c>
      <c r="G50" s="1" t="s">
        <v>49</v>
      </c>
      <c r="H50" t="s">
        <v>63</v>
      </c>
      <c r="I50" t="s">
        <v>54</v>
      </c>
      <c r="J50" t="s">
        <v>6</v>
      </c>
      <c r="K50" t="s">
        <v>62</v>
      </c>
      <c r="L50" t="s">
        <v>74</v>
      </c>
      <c r="M50" t="s">
        <v>61</v>
      </c>
    </row>
    <row r="51" spans="2:13" x14ac:dyDescent="0.25">
      <c r="B51" s="5" t="s">
        <v>18</v>
      </c>
      <c r="C51" s="7">
        <v>-0.52</v>
      </c>
      <c r="F51" t="s">
        <v>78</v>
      </c>
      <c r="G51" t="s">
        <v>49</v>
      </c>
      <c r="H51" t="s">
        <v>77</v>
      </c>
      <c r="I51" t="s">
        <v>54</v>
      </c>
      <c r="J51" t="s">
        <v>6</v>
      </c>
      <c r="K51" t="s">
        <v>76</v>
      </c>
      <c r="L51" t="s">
        <v>79</v>
      </c>
      <c r="M51" t="s">
        <v>80</v>
      </c>
    </row>
    <row r="52" spans="2:13" ht="17.25" x14ac:dyDescent="0.25">
      <c r="B52" s="5" t="s">
        <v>18</v>
      </c>
      <c r="C52" s="7">
        <v>-0.7</v>
      </c>
      <c r="F52" t="s">
        <v>4</v>
      </c>
      <c r="G52" t="s">
        <v>49</v>
      </c>
      <c r="H52" t="s">
        <v>82</v>
      </c>
      <c r="I52" t="s">
        <v>86</v>
      </c>
      <c r="J52" t="s">
        <v>6</v>
      </c>
      <c r="K52" t="s">
        <v>83</v>
      </c>
      <c r="M52" t="s">
        <v>84</v>
      </c>
    </row>
    <row r="53" spans="2:13" ht="17.25" x14ac:dyDescent="0.25">
      <c r="B53" s="5" t="s">
        <v>18</v>
      </c>
      <c r="C53" s="7">
        <v>-0.52</v>
      </c>
      <c r="F53" t="s">
        <v>95</v>
      </c>
      <c r="G53" t="s">
        <v>49</v>
      </c>
      <c r="H53" t="s">
        <v>82</v>
      </c>
      <c r="I53" t="s">
        <v>86</v>
      </c>
      <c r="J53" t="s">
        <v>6</v>
      </c>
      <c r="K53" t="s">
        <v>83</v>
      </c>
      <c r="M53" t="s">
        <v>84</v>
      </c>
    </row>
    <row r="54" spans="2:13" ht="17.25" x14ac:dyDescent="0.25">
      <c r="B54" s="5" t="s">
        <v>18</v>
      </c>
      <c r="C54" s="7">
        <v>0.375</v>
      </c>
      <c r="F54" t="s">
        <v>81</v>
      </c>
      <c r="G54" t="s">
        <v>49</v>
      </c>
      <c r="H54" t="s">
        <v>82</v>
      </c>
      <c r="I54" t="s">
        <v>86</v>
      </c>
      <c r="J54" t="s">
        <v>6</v>
      </c>
      <c r="K54" t="s">
        <v>83</v>
      </c>
      <c r="M54" t="s">
        <v>84</v>
      </c>
    </row>
    <row r="55" spans="2:13" ht="17.25" x14ac:dyDescent="0.25">
      <c r="B55" s="5" t="s">
        <v>18</v>
      </c>
      <c r="C55" s="7">
        <v>-0.35</v>
      </c>
      <c r="F55" t="s">
        <v>89</v>
      </c>
      <c r="G55" t="s">
        <v>49</v>
      </c>
      <c r="H55" t="s">
        <v>88</v>
      </c>
      <c r="I55" t="s">
        <v>54</v>
      </c>
      <c r="J55" t="s">
        <v>6</v>
      </c>
      <c r="K55" t="s">
        <v>62</v>
      </c>
      <c r="L55" t="s">
        <v>90</v>
      </c>
      <c r="M55" t="s">
        <v>87</v>
      </c>
    </row>
    <row r="56" spans="2:13" ht="17.25" x14ac:dyDescent="0.25">
      <c r="B56" s="5" t="s">
        <v>18</v>
      </c>
      <c r="C56" s="7">
        <v>-0.8</v>
      </c>
      <c r="F56" t="s">
        <v>89</v>
      </c>
      <c r="G56" t="s">
        <v>49</v>
      </c>
      <c r="H56" t="s">
        <v>88</v>
      </c>
      <c r="I56" t="s">
        <v>54</v>
      </c>
      <c r="J56" t="s">
        <v>6</v>
      </c>
      <c r="K56" t="s">
        <v>62</v>
      </c>
      <c r="L56" t="s">
        <v>57</v>
      </c>
      <c r="M56" t="s">
        <v>87</v>
      </c>
    </row>
    <row r="57" spans="2:13" ht="17.25" x14ac:dyDescent="0.25">
      <c r="B57" s="5" t="s">
        <v>18</v>
      </c>
      <c r="C57" s="7">
        <v>-0.5</v>
      </c>
      <c r="F57" t="s">
        <v>103</v>
      </c>
      <c r="G57" t="s">
        <v>49</v>
      </c>
      <c r="H57" t="s">
        <v>88</v>
      </c>
      <c r="I57" t="s">
        <v>54</v>
      </c>
      <c r="J57" t="s">
        <v>6</v>
      </c>
      <c r="K57" t="s">
        <v>62</v>
      </c>
      <c r="L57" t="s">
        <v>52</v>
      </c>
      <c r="M57" t="s">
        <v>87</v>
      </c>
    </row>
    <row r="58" spans="2:13" ht="17.25" x14ac:dyDescent="0.25">
      <c r="B58" s="5" t="s">
        <v>18</v>
      </c>
      <c r="C58" s="7">
        <v>-0.6</v>
      </c>
      <c r="F58" t="s">
        <v>151</v>
      </c>
      <c r="G58" t="s">
        <v>49</v>
      </c>
      <c r="H58" t="s">
        <v>88</v>
      </c>
      <c r="I58" t="s">
        <v>54</v>
      </c>
      <c r="J58" t="s">
        <v>6</v>
      </c>
      <c r="K58" t="s">
        <v>62</v>
      </c>
      <c r="L58" t="s">
        <v>91</v>
      </c>
      <c r="M58" t="s">
        <v>87</v>
      </c>
    </row>
    <row r="60" spans="2:13" ht="17.25" x14ac:dyDescent="0.25">
      <c r="B60" s="5" t="s">
        <v>18</v>
      </c>
      <c r="C60" s="7">
        <v>-0.7</v>
      </c>
      <c r="F60" t="s">
        <v>89</v>
      </c>
      <c r="G60" t="s">
        <v>49</v>
      </c>
      <c r="H60" t="s">
        <v>99</v>
      </c>
      <c r="I60" t="s">
        <v>5</v>
      </c>
      <c r="J60" t="s">
        <v>6</v>
      </c>
      <c r="K60" t="s">
        <v>98</v>
      </c>
      <c r="L60" t="s">
        <v>96</v>
      </c>
      <c r="M60" t="s">
        <v>102</v>
      </c>
    </row>
    <row r="61" spans="2:13" ht="17.25" x14ac:dyDescent="0.25">
      <c r="B61" s="5" t="s">
        <v>18</v>
      </c>
      <c r="C61" s="7">
        <v>-0.3</v>
      </c>
      <c r="F61" t="s">
        <v>89</v>
      </c>
      <c r="G61" t="s">
        <v>49</v>
      </c>
      <c r="H61" t="s">
        <v>99</v>
      </c>
      <c r="I61" t="s">
        <v>5</v>
      </c>
      <c r="J61" t="s">
        <v>6</v>
      </c>
      <c r="K61" t="s">
        <v>98</v>
      </c>
      <c r="L61" t="s">
        <v>97</v>
      </c>
      <c r="M61" t="s">
        <v>102</v>
      </c>
    </row>
    <row r="62" spans="2:13" ht="17.25" x14ac:dyDescent="0.25">
      <c r="B62" s="5" t="s">
        <v>18</v>
      </c>
      <c r="C62" s="7">
        <v>-0.64</v>
      </c>
      <c r="F62" t="s">
        <v>152</v>
      </c>
      <c r="G62" t="s">
        <v>49</v>
      </c>
      <c r="H62" t="s">
        <v>99</v>
      </c>
      <c r="I62" t="s">
        <v>5</v>
      </c>
      <c r="J62" t="s">
        <v>6</v>
      </c>
      <c r="K62" t="s">
        <v>98</v>
      </c>
      <c r="L62" t="s">
        <v>100</v>
      </c>
      <c r="M62" t="s">
        <v>102</v>
      </c>
    </row>
    <row r="63" spans="2:13" ht="17.25" x14ac:dyDescent="0.25">
      <c r="B63" s="5" t="s">
        <v>18</v>
      </c>
      <c r="C63" s="7">
        <v>1</v>
      </c>
      <c r="F63" t="s">
        <v>153</v>
      </c>
      <c r="G63" t="s">
        <v>49</v>
      </c>
      <c r="H63" t="s">
        <v>99</v>
      </c>
      <c r="I63" t="s">
        <v>5</v>
      </c>
      <c r="J63" t="s">
        <v>6</v>
      </c>
      <c r="K63" t="s">
        <v>98</v>
      </c>
      <c r="L63" t="s">
        <v>101</v>
      </c>
      <c r="M63" t="s">
        <v>102</v>
      </c>
    </row>
    <row r="65" spans="2:14" ht="17.25" x14ac:dyDescent="0.25">
      <c r="B65" s="2" t="s">
        <v>18</v>
      </c>
      <c r="C65" s="7">
        <v>0.33</v>
      </c>
      <c r="F65" t="s">
        <v>107</v>
      </c>
      <c r="G65" s="1" t="s">
        <v>109</v>
      </c>
      <c r="H65" t="s">
        <v>118</v>
      </c>
      <c r="I65" t="s">
        <v>119</v>
      </c>
      <c r="J65" t="s">
        <v>6</v>
      </c>
      <c r="K65" t="s">
        <v>98</v>
      </c>
      <c r="L65" t="s">
        <v>110</v>
      </c>
      <c r="M65" t="s">
        <v>120</v>
      </c>
    </row>
    <row r="66" spans="2:14" ht="17.25" x14ac:dyDescent="0.25">
      <c r="B66" s="2" t="s">
        <v>18</v>
      </c>
      <c r="C66" s="7">
        <v>0.56999999999999995</v>
      </c>
      <c r="F66" t="s">
        <v>108</v>
      </c>
      <c r="G66" t="s">
        <v>49</v>
      </c>
      <c r="H66" t="s">
        <v>118</v>
      </c>
      <c r="I66" t="s">
        <v>119</v>
      </c>
      <c r="J66" t="s">
        <v>6</v>
      </c>
      <c r="K66" t="s">
        <v>98</v>
      </c>
      <c r="L66" t="s">
        <v>111</v>
      </c>
      <c r="M66" t="s">
        <v>120</v>
      </c>
    </row>
    <row r="67" spans="2:14" ht="17.25" x14ac:dyDescent="0.25">
      <c r="B67" s="2" t="s">
        <v>18</v>
      </c>
      <c r="C67" s="7">
        <v>0.28000000000000003</v>
      </c>
      <c r="F67" t="s">
        <v>89</v>
      </c>
      <c r="G67" t="s">
        <v>49</v>
      </c>
      <c r="H67" t="s">
        <v>121</v>
      </c>
      <c r="I67" t="s">
        <v>119</v>
      </c>
      <c r="J67" t="s">
        <v>6</v>
      </c>
      <c r="K67" t="s">
        <v>98</v>
      </c>
      <c r="L67" t="s">
        <v>112</v>
      </c>
      <c r="M67" t="s">
        <v>120</v>
      </c>
    </row>
    <row r="68" spans="2:14" ht="17.25" x14ac:dyDescent="0.25">
      <c r="B68" s="2" t="s">
        <v>18</v>
      </c>
      <c r="C68" s="7">
        <v>0.25</v>
      </c>
      <c r="F68" t="s">
        <v>89</v>
      </c>
      <c r="G68" s="1" t="s">
        <v>109</v>
      </c>
      <c r="H68" t="s">
        <v>124</v>
      </c>
      <c r="I68" t="s">
        <v>119</v>
      </c>
      <c r="J68" t="s">
        <v>6</v>
      </c>
      <c r="K68" t="s">
        <v>98</v>
      </c>
      <c r="L68" t="s">
        <v>113</v>
      </c>
      <c r="M68" t="s">
        <v>120</v>
      </c>
    </row>
    <row r="69" spans="2:14" ht="17.25" x14ac:dyDescent="0.25">
      <c r="B69" s="2" t="s">
        <v>18</v>
      </c>
      <c r="C69" s="7">
        <v>0.42</v>
      </c>
      <c r="F69" t="s">
        <v>103</v>
      </c>
      <c r="G69" s="1" t="s">
        <v>109</v>
      </c>
      <c r="H69" t="s">
        <v>118</v>
      </c>
      <c r="I69" t="s">
        <v>119</v>
      </c>
      <c r="J69" t="s">
        <v>6</v>
      </c>
      <c r="K69" t="s">
        <v>98</v>
      </c>
      <c r="L69" t="s">
        <v>79</v>
      </c>
      <c r="M69" t="s">
        <v>120</v>
      </c>
    </row>
    <row r="70" spans="2:14" ht="17.25" x14ac:dyDescent="0.25">
      <c r="B70" s="2" t="s">
        <v>18</v>
      </c>
      <c r="C70" s="7">
        <v>1.5</v>
      </c>
      <c r="F70" t="s">
        <v>122</v>
      </c>
      <c r="G70" s="1" t="s">
        <v>49</v>
      </c>
      <c r="H70" t="s">
        <v>129</v>
      </c>
      <c r="I70" t="s">
        <v>119</v>
      </c>
      <c r="J70" t="s">
        <v>6</v>
      </c>
      <c r="K70" t="s">
        <v>98</v>
      </c>
      <c r="L70" t="s">
        <v>114</v>
      </c>
      <c r="M70" t="s">
        <v>120</v>
      </c>
    </row>
    <row r="71" spans="2:14" ht="17.25" x14ac:dyDescent="0.25">
      <c r="B71" s="2" t="s">
        <v>18</v>
      </c>
      <c r="C71" s="7">
        <v>0.4</v>
      </c>
      <c r="F71" t="s">
        <v>123</v>
      </c>
      <c r="G71" s="1" t="s">
        <v>49</v>
      </c>
      <c r="H71" t="s">
        <v>129</v>
      </c>
      <c r="I71" t="s">
        <v>119</v>
      </c>
      <c r="J71" t="s">
        <v>6</v>
      </c>
      <c r="K71" t="s">
        <v>98</v>
      </c>
      <c r="L71" t="s">
        <v>115</v>
      </c>
      <c r="M71" t="s">
        <v>120</v>
      </c>
    </row>
    <row r="72" spans="2:14" ht="17.25" x14ac:dyDescent="0.25">
      <c r="B72" s="2" t="s">
        <v>18</v>
      </c>
      <c r="C72" s="7">
        <v>0.38</v>
      </c>
      <c r="F72" t="s">
        <v>126</v>
      </c>
      <c r="G72" s="1" t="s">
        <v>127</v>
      </c>
      <c r="H72" t="s">
        <v>129</v>
      </c>
      <c r="I72" t="s">
        <v>119</v>
      </c>
      <c r="J72" t="s">
        <v>6</v>
      </c>
      <c r="K72" t="s">
        <v>98</v>
      </c>
      <c r="L72" t="s">
        <v>116</v>
      </c>
      <c r="M72" t="s">
        <v>120</v>
      </c>
      <c r="N72" t="s">
        <v>128</v>
      </c>
    </row>
    <row r="73" spans="2:14" ht="17.25" x14ac:dyDescent="0.25">
      <c r="B73" s="2" t="s">
        <v>18</v>
      </c>
      <c r="C73" s="7">
        <v>2</v>
      </c>
      <c r="F73" t="s">
        <v>130</v>
      </c>
      <c r="G73" s="1" t="s">
        <v>49</v>
      </c>
      <c r="H73" t="s">
        <v>132</v>
      </c>
      <c r="I73" t="s">
        <v>119</v>
      </c>
      <c r="J73" t="s">
        <v>6</v>
      </c>
      <c r="K73" t="s">
        <v>98</v>
      </c>
      <c r="L73" t="s">
        <v>125</v>
      </c>
      <c r="M73" t="s">
        <v>120</v>
      </c>
    </row>
    <row r="74" spans="2:14" ht="17.25" x14ac:dyDescent="0.25">
      <c r="B74" s="5" t="s">
        <v>18</v>
      </c>
      <c r="C74" s="7">
        <v>0.33</v>
      </c>
      <c r="F74" t="s">
        <v>131</v>
      </c>
      <c r="G74" s="1" t="s">
        <v>109</v>
      </c>
      <c r="H74" t="s">
        <v>132</v>
      </c>
      <c r="I74" t="s">
        <v>119</v>
      </c>
      <c r="J74" t="s">
        <v>6</v>
      </c>
      <c r="K74" t="s">
        <v>98</v>
      </c>
      <c r="L74" t="s">
        <v>117</v>
      </c>
      <c r="M74" t="s">
        <v>120</v>
      </c>
    </row>
    <row r="76" spans="2:14" ht="17.25" x14ac:dyDescent="0.25">
      <c r="B76" s="5" t="s">
        <v>18</v>
      </c>
      <c r="C76" s="7">
        <v>-0.33</v>
      </c>
      <c r="F76" t="s">
        <v>134</v>
      </c>
      <c r="G76" t="s">
        <v>49</v>
      </c>
      <c r="H76" t="s">
        <v>135</v>
      </c>
      <c r="I76" t="s">
        <v>85</v>
      </c>
      <c r="J76" t="s">
        <v>6</v>
      </c>
      <c r="K76" t="s">
        <v>138</v>
      </c>
      <c r="L76" t="s">
        <v>91</v>
      </c>
      <c r="M76" t="s">
        <v>133</v>
      </c>
    </row>
    <row r="77" spans="2:14" ht="17.25" x14ac:dyDescent="0.25">
      <c r="B77" s="5" t="s">
        <v>18</v>
      </c>
      <c r="C77" s="7">
        <v>-0.25</v>
      </c>
      <c r="F77" t="s">
        <v>134</v>
      </c>
      <c r="G77" s="1" t="s">
        <v>136</v>
      </c>
      <c r="H77" t="s">
        <v>135</v>
      </c>
      <c r="I77" t="s">
        <v>85</v>
      </c>
      <c r="J77" t="s">
        <v>6</v>
      </c>
      <c r="K77" t="s">
        <v>138</v>
      </c>
      <c r="L77" t="s">
        <v>137</v>
      </c>
      <c r="M77" t="s">
        <v>133</v>
      </c>
    </row>
    <row r="78" spans="2:14" ht="17.25" x14ac:dyDescent="0.25">
      <c r="B78" s="5" t="s">
        <v>18</v>
      </c>
      <c r="C78" s="7">
        <v>-0.55000000000000004</v>
      </c>
      <c r="F78" t="s">
        <v>92</v>
      </c>
      <c r="G78" s="1" t="s">
        <v>49</v>
      </c>
      <c r="H78" t="s">
        <v>135</v>
      </c>
      <c r="I78" t="s">
        <v>85</v>
      </c>
      <c r="J78" t="s">
        <v>6</v>
      </c>
      <c r="K78" t="s">
        <v>138</v>
      </c>
      <c r="L78" t="s">
        <v>100</v>
      </c>
      <c r="M78" t="s">
        <v>133</v>
      </c>
    </row>
    <row r="79" spans="2:14" ht="17.25" x14ac:dyDescent="0.25">
      <c r="B79" s="5" t="s">
        <v>18</v>
      </c>
      <c r="C79" s="7">
        <v>-0.27</v>
      </c>
      <c r="F79" t="s">
        <v>155</v>
      </c>
      <c r="G79" s="1" t="s">
        <v>49</v>
      </c>
      <c r="H79" t="s">
        <v>135</v>
      </c>
      <c r="I79" t="s">
        <v>85</v>
      </c>
      <c r="J79" t="s">
        <v>6</v>
      </c>
      <c r="K79" t="s">
        <v>138</v>
      </c>
      <c r="L79" t="s">
        <v>140</v>
      </c>
      <c r="M79" t="s">
        <v>133</v>
      </c>
    </row>
    <row r="80" spans="2:14" ht="17.25" x14ac:dyDescent="0.25">
      <c r="B80" s="5" t="s">
        <v>18</v>
      </c>
      <c r="C80" s="7">
        <v>-0.35</v>
      </c>
      <c r="F80" t="s">
        <v>143</v>
      </c>
      <c r="G80" s="1" t="s">
        <v>49</v>
      </c>
      <c r="H80" t="s">
        <v>135</v>
      </c>
      <c r="I80" t="s">
        <v>85</v>
      </c>
      <c r="J80" t="s">
        <v>6</v>
      </c>
      <c r="K80" t="s">
        <v>138</v>
      </c>
      <c r="L80" t="s">
        <v>141</v>
      </c>
      <c r="M80" t="s">
        <v>133</v>
      </c>
    </row>
  </sheetData>
  <mergeCells count="4">
    <mergeCell ref="H2:I2"/>
    <mergeCell ref="J2:K2"/>
    <mergeCell ref="B2:F2"/>
    <mergeCell ref="N2:T2"/>
  </mergeCells>
  <phoneticPr fontId="9" type="noConversion"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Chol Crit</vt:lpstr>
      <vt:lpstr>Plaque Crit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Corliss</dc:creator>
  <cp:lastModifiedBy>Bruce Corliss</cp:lastModifiedBy>
  <dcterms:created xsi:type="dcterms:W3CDTF">2021-03-15T17:45:52Z</dcterms:created>
  <dcterms:modified xsi:type="dcterms:W3CDTF">2022-01-20T22:20:39Z</dcterms:modified>
</cp:coreProperties>
</file>