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bac7wj_virginia_edu/Documents/Publications/Manuscript_MostMeanDifference/"/>
    </mc:Choice>
  </mc:AlternateContent>
  <xr:revisionPtr revIDLastSave="4224" documentId="8_{6D2FC617-0653-49EA-99AD-852447E774AE}" xr6:coauthVersionLast="46" xr6:coauthVersionMax="46" xr10:uidLastSave="{0AF30A04-789B-49EA-BA81-520F7FC569ED}"/>
  <bookViews>
    <workbookView xWindow="810" yWindow="-120" windowWidth="28110" windowHeight="16440" activeTab="2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F44" i="7"/>
  <c r="C8" i="7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C10" i="7"/>
  <c r="J9" i="7"/>
  <c r="F9" i="7"/>
  <c r="C9" i="7"/>
  <c r="J11" i="7"/>
  <c r="F11" i="7"/>
  <c r="C11" i="7"/>
  <c r="J5" i="7"/>
  <c r="F5" i="7"/>
  <c r="C5" i="7"/>
  <c r="C4" i="7"/>
  <c r="J3" i="7"/>
  <c r="F3" i="7"/>
  <c r="J3" i="2"/>
  <c r="C37" i="2"/>
  <c r="B37" i="2"/>
  <c r="A37" i="2" s="1"/>
  <c r="H7" i="6"/>
  <c r="D7" i="6"/>
  <c r="A7" i="6"/>
  <c r="A29" i="8"/>
  <c r="H5" i="6"/>
  <c r="D5" i="6"/>
  <c r="A5" i="6"/>
  <c r="B11" i="2"/>
  <c r="A11" i="2" s="1"/>
  <c r="C11" i="2"/>
  <c r="J9" i="2"/>
  <c r="F9" i="2"/>
  <c r="B6" i="2"/>
  <c r="B8" i="2"/>
  <c r="B4" i="2"/>
  <c r="A4" i="2" s="1"/>
  <c r="C5" i="2"/>
  <c r="F3" i="2"/>
  <c r="A24" i="8"/>
  <c r="J31" i="2"/>
  <c r="F31" i="2"/>
  <c r="C31" i="2"/>
  <c r="C32" i="2"/>
  <c r="J32" i="2"/>
  <c r="F32" i="2"/>
  <c r="B32" i="2" s="1"/>
  <c r="A32" i="2" s="1"/>
  <c r="H30" i="6"/>
  <c r="D30" i="6"/>
  <c r="A30" i="6"/>
  <c r="C32" i="7"/>
  <c r="B32" i="7"/>
  <c r="A32" i="7" s="1"/>
  <c r="A28" i="8"/>
  <c r="F20" i="7"/>
  <c r="A22" i="8"/>
  <c r="H22" i="8"/>
  <c r="D22" i="8"/>
  <c r="A26" i="8"/>
  <c r="A34" i="8"/>
  <c r="C30" i="7"/>
  <c r="B30" i="7"/>
  <c r="A30" i="7" s="1"/>
  <c r="A31" i="8"/>
  <c r="C36" i="2"/>
  <c r="J36" i="2"/>
  <c r="F36" i="2"/>
  <c r="A35" i="8"/>
  <c r="H35" i="8"/>
  <c r="D35" i="8"/>
  <c r="C35" i="7"/>
  <c r="J35" i="7"/>
  <c r="F35" i="7"/>
  <c r="B35" i="7" s="1"/>
  <c r="A35" i="7" s="1"/>
  <c r="C35" i="2"/>
  <c r="B35" i="2"/>
  <c r="A35" i="2" s="1"/>
  <c r="A37" i="8"/>
  <c r="H37" i="8"/>
  <c r="D37" i="8"/>
  <c r="C41" i="7"/>
  <c r="J41" i="7"/>
  <c r="F41" i="7"/>
  <c r="H29" i="6"/>
  <c r="A29" i="6"/>
  <c r="D29" i="6"/>
  <c r="C34" i="2"/>
  <c r="J34" i="2"/>
  <c r="F34" i="2"/>
  <c r="A32" i="8"/>
  <c r="H32" i="8"/>
  <c r="D32" i="8"/>
  <c r="J20" i="7"/>
  <c r="J28" i="7"/>
  <c r="F28" i="7"/>
  <c r="C28" i="7"/>
  <c r="A36" i="8"/>
  <c r="C44" i="7"/>
  <c r="J44" i="7"/>
  <c r="C40" i="7"/>
  <c r="J40" i="7"/>
  <c r="F40" i="7"/>
  <c r="C21" i="7"/>
  <c r="B21" i="7"/>
  <c r="A21" i="7" s="1"/>
  <c r="I21" i="8"/>
  <c r="H21" i="8" s="1"/>
  <c r="D21" i="8"/>
  <c r="H23" i="8"/>
  <c r="D23" i="8"/>
  <c r="J22" i="7"/>
  <c r="F22" i="7"/>
  <c r="J29" i="7"/>
  <c r="F29" i="7"/>
  <c r="A23" i="8"/>
  <c r="A21" i="8"/>
  <c r="C22" i="7"/>
  <c r="C29" i="7"/>
  <c r="C26" i="7"/>
  <c r="J26" i="7"/>
  <c r="F26" i="7"/>
  <c r="C23" i="7"/>
  <c r="J23" i="7"/>
  <c r="F23" i="7"/>
  <c r="B23" i="7" s="1"/>
  <c r="A23" i="7" s="1"/>
  <c r="C43" i="7"/>
  <c r="F43" i="7"/>
  <c r="J43" i="7"/>
  <c r="A25" i="8"/>
  <c r="D25" i="8"/>
  <c r="H25" i="8"/>
  <c r="A27" i="8"/>
  <c r="H27" i="8"/>
  <c r="D27" i="8"/>
  <c r="A33" i="8"/>
  <c r="A30" i="8"/>
  <c r="H30" i="8"/>
  <c r="D30" i="8"/>
  <c r="C42" i="7"/>
  <c r="B42" i="7"/>
  <c r="A42" i="7" s="1"/>
  <c r="C25" i="7"/>
  <c r="J25" i="7"/>
  <c r="F25" i="7"/>
  <c r="C33" i="7"/>
  <c r="J33" i="7"/>
  <c r="F33" i="7"/>
  <c r="B33" i="7" s="1"/>
  <c r="A33" i="7" s="1"/>
  <c r="C36" i="7"/>
  <c r="B36" i="7"/>
  <c r="A36" i="7" s="1"/>
  <c r="C38" i="7"/>
  <c r="B38" i="7"/>
  <c r="A38" i="7" s="1"/>
  <c r="C31" i="7"/>
  <c r="B31" i="7"/>
  <c r="A31" i="7" s="1"/>
  <c r="J34" i="7"/>
  <c r="I34" i="7"/>
  <c r="F34" i="7"/>
  <c r="E34" i="7"/>
  <c r="B37" i="7"/>
  <c r="A37" i="7" s="1"/>
  <c r="C37" i="7"/>
  <c r="C24" i="7"/>
  <c r="B24" i="7"/>
  <c r="A24" i="7" s="1"/>
  <c r="C27" i="7"/>
  <c r="J27" i="7"/>
  <c r="F27" i="7"/>
  <c r="C33" i="2"/>
  <c r="J33" i="2"/>
  <c r="F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J5" i="2"/>
  <c r="F5" i="2"/>
  <c r="B5" i="2" s="1"/>
  <c r="J7" i="2"/>
  <c r="F7" i="2"/>
  <c r="C7" i="2"/>
  <c r="C3" i="2"/>
  <c r="J10" i="2"/>
  <c r="F10" i="2"/>
  <c r="B10" i="2" s="1"/>
  <c r="C10" i="2"/>
  <c r="C4" i="2"/>
  <c r="B22" i="7" l="1"/>
  <c r="A22" i="7" s="1"/>
  <c r="B25" i="7"/>
  <c r="A25" i="7" s="1"/>
  <c r="B7" i="2"/>
  <c r="B31" i="2"/>
  <c r="A31" i="2" s="1"/>
  <c r="B36" i="2"/>
  <c r="A36" i="2" s="1"/>
  <c r="B34" i="2"/>
  <c r="A34" i="2" s="1"/>
  <c r="B33" i="2"/>
  <c r="A33" i="2" s="1"/>
  <c r="B41" i="7"/>
  <c r="A41" i="7" s="1"/>
  <c r="B40" i="7"/>
  <c r="A40" i="7" s="1"/>
  <c r="B28" i="7"/>
  <c r="A28" i="7" s="1"/>
  <c r="A5" i="2"/>
  <c r="B29" i="7"/>
  <c r="A29" i="7" s="1"/>
  <c r="B27" i="7"/>
  <c r="A27" i="7" s="1"/>
  <c r="B43" i="7"/>
  <c r="A43" i="7" s="1"/>
  <c r="B44" i="7"/>
  <c r="A44" i="7" s="1"/>
  <c r="B26" i="7"/>
  <c r="A26" i="7" s="1"/>
  <c r="B34" i="7"/>
  <c r="A34" i="7" s="1"/>
  <c r="C34" i="7"/>
  <c r="A7" i="2"/>
  <c r="A10" i="2"/>
  <c r="B3" i="2"/>
  <c r="A3" i="2" s="1"/>
  <c r="B19" i="2"/>
  <c r="A19" i="2" s="1"/>
  <c r="B20" i="2"/>
  <c r="B21" i="2"/>
  <c r="A21" i="2" s="1"/>
  <c r="B22" i="2"/>
  <c r="A22" i="2" s="1"/>
  <c r="B23" i="2"/>
  <c r="A23" i="2" s="1"/>
  <c r="B27" i="2"/>
  <c r="A27" i="2" s="1"/>
  <c r="B28" i="2"/>
  <c r="A28" i="2" s="1"/>
  <c r="B29" i="2"/>
  <c r="A29" i="2" s="1"/>
  <c r="B30" i="2"/>
  <c r="A30" i="2" s="1"/>
  <c r="C6" i="2"/>
  <c r="A6" i="2"/>
  <c r="C8" i="2"/>
  <c r="A8" i="2"/>
  <c r="C30" i="2"/>
  <c r="C29" i="2"/>
  <c r="C28" i="2"/>
  <c r="C27" i="2"/>
  <c r="J26" i="2"/>
  <c r="F26" i="2"/>
  <c r="C26" i="2"/>
  <c r="C25" i="2"/>
  <c r="J25" i="2"/>
  <c r="F25" i="2"/>
  <c r="J24" i="2"/>
  <c r="F24" i="2"/>
  <c r="C24" i="2"/>
  <c r="C17" i="2"/>
  <c r="J17" i="2"/>
  <c r="F17" i="2"/>
  <c r="C18" i="2"/>
  <c r="J18" i="2"/>
  <c r="F18" i="2"/>
  <c r="C23" i="2"/>
  <c r="C26" i="1"/>
  <c r="C22" i="1"/>
  <c r="B24" i="2" l="1"/>
  <c r="B18" i="2"/>
  <c r="A18" i="2" s="1"/>
  <c r="B17" i="2"/>
  <c r="A17" i="2" s="1"/>
  <c r="B25" i="2"/>
  <c r="A25" i="2" s="1"/>
  <c r="B26" i="2"/>
  <c r="A26" i="2" s="1"/>
  <c r="A20" i="2"/>
  <c r="A24" i="2"/>
  <c r="C21" i="2"/>
  <c r="C19" i="2"/>
  <c r="C20" i="2"/>
  <c r="C22" i="2"/>
</calcChain>
</file>

<file path=xl/sharedStrings.xml><?xml version="1.0" encoding="utf-8"?>
<sst xmlns="http://schemas.openxmlformats.org/spreadsheetml/2006/main" count="1273" uniqueCount="396">
  <si>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</si>
  <si>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</si>
  <si>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</si>
  <si>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</si>
  <si>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</si>
  <si>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</si>
  <si>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</si>
  <si>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</si>
  <si>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</si>
  <si>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</si>
  <si>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</si>
  <si>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</si>
  <si>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</si>
  <si>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</si>
  <si>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</si>
  <si>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</si>
  <si>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</si>
  <si>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</si>
  <si>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</si>
  <si>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</si>
  <si>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</si>
  <si>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</si>
  <si>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</si>
  <si>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</si>
  <si>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</si>
  <si>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</si>
  <si>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</si>
  <si>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</si>
  <si>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</si>
  <si>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</si>
  <si>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</si>
  <si>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</si>
  <si>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</si>
  <si>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</si>
  <si>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</si>
  <si>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</si>
  <si>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</si>
  <si>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</si>
  <si>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</si>
  <si>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</si>
  <si>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</si>
  <si>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</si>
  <si>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</si>
  <si>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</si>
  <si>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</si>
  <si>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</si>
  <si>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</si>
  <si>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</si>
  <si>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</si>
  <si>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</si>
  <si>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</si>
  <si>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</si>
  <si>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</si>
  <si>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</si>
  <si>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</si>
  <si>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</si>
  <si>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</si>
  <si>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</si>
  <si>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</si>
  <si>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</si>
  <si>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</si>
  <si>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</si>
  <si>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</si>
  <si>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</si>
  <si>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</si>
  <si>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</si>
  <si>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</si>
  <si>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</si>
  <si>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</si>
  <si>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</si>
  <si>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</si>
  <si>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</si>
  <si>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</si>
  <si>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</si>
  <si>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</si>
  <si>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</si>
  <si>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</si>
  <si>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</si>
  <si>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</si>
  <si>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</si>
  <si>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</si>
  <si>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</si>
  <si>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</si>
  <si>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</si>
  <si>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</si>
  <si>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</si>
  <si>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</si>
  <si>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</si>
  <si>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</si>
  <si>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</si>
  <si>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</si>
  <si>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</si>
  <si>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</si>
  <si>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</si>
  <si>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</si>
  <si>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</si>
  <si>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</si>
  <si>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</si>
  <si>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</si>
  <si>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</si>
  <si>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</si>
  <si>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</si>
  <si>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</si>
  <si>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</si>
  <si>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</si>
  <si>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</si>
  <si>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</si>
  <si>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</si>
  <si>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</si>
  <si>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</si>
  <si>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</si>
  <si>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</si>
  <si>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</si>
  <si>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</si>
  <si>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</si>
  <si>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</si>
  <si>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</si>
  <si>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</si>
  <si>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</si>
  <si>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</si>
  <si>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</si>
  <si>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</si>
  <si>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</si>
  <si>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</si>
  <si>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</si>
  <si>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</si>
  <si>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</si>
  <si>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</si>
  <si>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</si>
  <si>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</si>
  <si>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</si>
  <si>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</si>
  <si>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</si>
  <si>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</si>
  <si>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</si>
  <si>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</si>
  <si>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</si>
  <si>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</si>
  <si>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</si>
  <si>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</si>
  <si>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</si>
  <si>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</si>
  <si>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</si>
  <si>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</si>
  <si>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</si>
  <si>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</si>
  <si>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</si>
  <si>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</si>
  <si>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</si>
  <si>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</si>
  <si>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</si>
  <si>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</si>
  <si>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</si>
  <si>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</si>
  <si>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</si>
  <si>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</si>
  <si>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</si>
  <si>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</si>
  <si>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</si>
  <si>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</si>
  <si>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</si>
  <si>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</si>
  <si>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</si>
  <si>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</si>
  <si>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</si>
  <si>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</si>
  <si>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</si>
  <si>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</si>
  <si>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</si>
  <si>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</si>
  <si>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</si>
  <si>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</si>
  <si>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</si>
  <si>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</si>
  <si>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</si>
  <si>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</si>
  <si>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</si>
  <si>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</si>
  <si>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</si>
  <si>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</si>
  <si>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</si>
  <si>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</si>
  <si>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</si>
  <si>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</si>
  <si>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</si>
  <si>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</si>
  <si>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</si>
  <si>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</si>
  <si>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</si>
  <si>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</si>
  <si>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</si>
  <si>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</si>
  <si>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</si>
  <si>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</si>
  <si>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</si>
  <si>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</si>
  <si>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</si>
  <si>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</si>
  <si>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</si>
  <si>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</si>
  <si>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</si>
  <si>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</si>
  <si>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</si>
  <si>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</si>
  <si>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</si>
  <si>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</si>
  <si>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</si>
  <si>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</si>
  <si>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</si>
  <si>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</si>
  <si>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</si>
  <si>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</si>
  <si>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</si>
  <si>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</si>
  <si>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</si>
  <si>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</si>
  <si>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</si>
  <si>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</si>
  <si>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</si>
  <si>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</si>
  <si>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</si>
  <si>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</si>
  <si>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</si>
  <si>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</si>
  <si>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</si>
  <si>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</si>
  <si>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</si>
  <si>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</si>
  <si>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</si>
  <si>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</si>
  <si>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</si>
  <si>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</si>
  <si>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</si>
  <si>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</si>
  <si>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</si>
  <si>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</si>
  <si>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</si>
  <si>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</si>
  <si>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</si>
  <si>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Chow 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</si>
  <si>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 Chow 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</si>
  <si>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</si>
  <si>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</si>
  <si>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</si>
  <si>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</si>
  <si>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</si>
  <si>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</si>
  <si>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</si>
  <si>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</si>
  <si>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</si>
  <si>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</si>
  <si>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</si>
  <si>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</si>
  <si>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</si>
  <si>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</si>
  <si>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</si>
  <si>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</si>
  <si>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</si>
  <si>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</si>
  <si>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</si>
  <si>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</si>
  <si>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</si>
  <si>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</si>
  <si>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</si>
  <si>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</si>
  <si>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</si>
  <si>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</si>
  <si>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</si>
  <si>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</si>
  <si>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</si>
  <si>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</si>
  <si>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</si>
  <si>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</si>
  <si>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+1% choline</t>
    </r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</si>
  <si>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</si>
  <si>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</si>
  <si>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</si>
  <si>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</si>
  <si>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</si>
  <si>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</si>
  <si>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</si>
  <si>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</si>
  <si>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</si>
  <si>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</si>
  <si>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</si>
  <si>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</si>
  <si>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</si>
  <si>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</si>
  <si>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</si>
  <si>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</si>
  <si>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</si>
  <si>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Chow +Abx ♀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</si>
  <si>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</si>
  <si>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</si>
  <si>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Chow +Abx ♂</t>
    </r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</si>
  <si>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</si>
  <si>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</si>
  <si>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</si>
  <si>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</si>
  <si>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</si>
  <si>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</si>
  <si>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</si>
  <si>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</si>
  <si>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</si>
  <si>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</si>
  <si>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</si>
  <si>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BM</t>
    </r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</si>
  <si>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</si>
  <si>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</si>
  <si>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</si>
  <si>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</si>
  <si>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</si>
  <si>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</si>
  <si>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</si>
  <si>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</si>
  <si>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</si>
  <si>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</si>
  <si>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</si>
  <si>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</si>
  <si>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</si>
  <si>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</si>
  <si>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</si>
  <si>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</si>
  <si>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</si>
  <si>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</si>
  <si>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</si>
  <si>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</si>
  <si>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</si>
  <si>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</si>
  <si>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</si>
  <si>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</si>
  <si>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</si>
  <si>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</si>
  <si>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</si>
  <si>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</si>
  <si>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</si>
  <si>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</si>
  <si>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</si>
  <si>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</si>
  <si>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</si>
  <si>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</si>
  <si>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</si>
  <si>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</si>
  <si>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</si>
  <si>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</si>
  <si>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</si>
  <si>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</si>
  <si>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</si>
  <si>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</si>
  <si>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</si>
  <si>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</si>
  <si>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</si>
  <si>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</si>
  <si>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</si>
  <si>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</si>
  <si>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</si>
  <si>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</si>
  <si>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</si>
  <si>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</si>
  <si>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</si>
  <si>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</si>
  <si>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</si>
  <si>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</si>
  <si>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</si>
  <si>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</si>
  <si>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gp</t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</si>
  <si>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</si>
  <si>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</si>
  <si>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</si>
  <si>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</si>
  <si>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</si>
  <si>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Chow -Abx ♀</t>
    </r>
  </si>
  <si>
    <t>Positive Results for Plaque Area</t>
  </si>
  <si>
    <t>Null Results for Plaque Area</t>
  </si>
  <si>
    <t>0.05/7</t>
  </si>
  <si>
    <t>0.05/1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</si>
  <si>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Chow -Abx 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</si>
  <si>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Chow +Abx </t>
    </r>
    <r>
      <rPr>
        <sz val="8"/>
        <color theme="1"/>
        <rFont val="Times New Roman"/>
        <family val="1"/>
      </rPr>
      <t>♂</t>
    </r>
  </si>
  <si>
    <t>Progression Control</t>
  </si>
  <si>
    <t>0.05/3</t>
  </si>
  <si>
    <t>Prox. Aorta -Stenosis</t>
  </si>
  <si>
    <t>0.05/2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</si>
  <si>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</si>
  <si>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</si>
  <si>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</si>
  <si>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1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</si>
  <si>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</si>
  <si>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</si>
  <si>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2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</si>
  <si>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</si>
  <si>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2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</si>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</sst>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1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left" vertical="center" readingOrder="1"/>
    </xf>
    <xf numFmtId="0" fontId="13" fillId="0" borderId="0" xfId="0" applyFont="1" applyBorder="1" applyAlignment="1">
      <alignment horizontal="center" vertical="center" readingOrder="1"/>
    </xf>
    <xf numFmtId="1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6" fontId="12" fillId="0" borderId="0" xfId="1" applyNumberFormat="1" applyFont="1" applyAlignment="1">
      <alignment horizontal="center"/>
    </xf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7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F49"/>
  <sheetViews>
    <sheetView zoomScale="145" zoomScaleNormal="145" workbookViewId="0">
      <selection activeCell="D14" sqref="D14"/>
    </sheetView>
  </sheetViews>
  <sheetFormatPr defaultColWidth="9.140625" defaultRowHeight="11.25" x14ac:dyDescent="0.2"/>
  <cols>
    <col min="1" max="1" width="4.5703125" style="15" customWidth="1"/>
    <col min="2" max="2" width="3.85546875" style="15" customWidth="1"/>
    <col min="3" max="3" width="4.5703125" style="15" customWidth="1"/>
    <col min="4" max="4" width="15" style="15" customWidth="1"/>
    <col min="5" max="6" width="4.140625" style="15" customWidth="1"/>
    <col min="7" max="7" width="3.28515625" style="15" customWidth="1"/>
    <col min="8" max="8" width="14.85546875" style="15" customWidth="1"/>
    <col min="9" max="9" width="4.28515625" style="15" customWidth="1"/>
    <col min="10" max="10" width="4" style="15" customWidth="1"/>
    <col min="11" max="11" width="2.7109375" style="15" customWidth="1"/>
    <col min="12" max="12" width="6.28515625" style="15" customWidth="1"/>
    <col min="13" max="13" width="5.85546875" style="15" customWidth="1"/>
    <col min="14" max="14" width="3.140625" style="15" customWidth="1"/>
    <col min="15" max="15" width="10" style="17" customWidth="1"/>
    <col min="16" max="16" width="6.85546875" style="14" customWidth="1"/>
    <col min="17" max="17" width="2.7109375" style="14" customWidth="1"/>
    <col min="18" max="18" width="4.42578125" style="14" customWidth="1"/>
    <col min="19" max="19" width="4.140625" style="14" customWidth="1"/>
    <col min="20" max="20" width="5.7109375" style="14" customWidth="1"/>
    <col min="21" max="21" width="18.28515625" style="14" customWidth="1"/>
    <col min="22" max="22" width="5.140625" style="14" customWidth="1"/>
    <col min="23" max="24" width="4.7109375" style="14" customWidth="1"/>
    <col min="25" max="25" width="17.42578125" style="14" customWidth="1"/>
    <col min="26" max="26" width="5.28515625" style="14" customWidth="1"/>
    <col min="27" max="27" width="4.42578125" style="14" customWidth="1"/>
    <col min="28" max="28" width="4.28515625" style="14" customWidth="1"/>
    <col min="29" max="29" width="6.140625" style="14" customWidth="1"/>
    <col min="30" max="30" width="7.5703125" style="14" customWidth="1"/>
    <col min="31" max="31" width="11.85546875" style="14" customWidth="1"/>
    <col min="32" max="32" width="3.85546875" style="14" customWidth="1"/>
    <col min="33" max="16384" width="9.140625" style="14"/>
  </cols>
  <sheetData>
    <row r="1" spans="1:32" ht="12" customHeight="1" x14ac:dyDescent="0.2">
      <c r="A1" s="54" t="s">
        <v>394</v>
      </c>
    </row>
    <row r="2" spans="1:32" ht="12" customHeight="1" x14ac:dyDescent="0.25">
      <c r="A2" s="63" t="s">
        <v>392</v>
      </c>
      <c r="B2" s="63" t="s">
        <v>393</v>
      </c>
      <c r="C2" s="63" t="s">
        <v>384</v>
      </c>
      <c r="D2" s="64" t="s">
        <v>168</v>
      </c>
      <c r="E2" s="63" t="s">
        <v>385</v>
      </c>
      <c r="F2" s="63" t="s">
        <v>386</v>
      </c>
      <c r="G2" s="63" t="s">
        <v>387</v>
      </c>
      <c r="H2" s="64" t="s">
        <v>169</v>
      </c>
      <c r="I2" s="63" t="s">
        <v>388</v>
      </c>
      <c r="J2" s="63" t="s">
        <v>389</v>
      </c>
      <c r="K2" s="63" t="s">
        <v>390</v>
      </c>
      <c r="L2" s="63" t="s">
        <v>47</v>
      </c>
      <c r="M2" s="63" t="s">
        <v>391</v>
      </c>
      <c r="N2" s="63" t="s">
        <v>316</v>
      </c>
      <c r="O2" s="64" t="s">
        <v>172</v>
      </c>
    </row>
    <row r="3" spans="1:32" ht="12" customHeight="1" x14ac:dyDescent="0.25">
      <c r="A3" s="16">
        <f t="shared" ref="A3:A11" si="0">B3/E3</f>
        <v>0.13150324230088839</v>
      </c>
      <c r="B3" s="30">
        <f t="shared" ref="B3:B11" si="1">ABS(I3-E3) + ABS(_xlfn.NORM.S.INV(M3/2))*SQRT(F3^2/G3+J3^2/K3)</f>
        <v>0.45368618593806492</v>
      </c>
      <c r="C3" s="16">
        <f t="shared" ref="C3:C11" si="2">-(E3-I3)/E3</f>
        <v>-5.5072463768116052E-2</v>
      </c>
      <c r="D3" s="14" t="s">
        <v>366</v>
      </c>
      <c r="E3" s="15">
        <v>3.45</v>
      </c>
      <c r="F3" s="34">
        <f>(3.55-E3)*SQRT(G3)</f>
        <v>0.24494897427831691</v>
      </c>
      <c r="G3" s="15">
        <v>6</v>
      </c>
      <c r="H3" s="14" t="s">
        <v>367</v>
      </c>
      <c r="I3" s="15">
        <v>3.26</v>
      </c>
      <c r="J3" s="34">
        <f>(3.35-I3)*SQRT(K3)</f>
        <v>0.22045407685048674</v>
      </c>
      <c r="K3" s="15">
        <v>6</v>
      </c>
      <c r="L3" s="15" t="s">
        <v>188</v>
      </c>
      <c r="M3" s="15">
        <v>0.05</v>
      </c>
      <c r="N3" s="15" t="s">
        <v>321</v>
      </c>
      <c r="O3" s="17" t="s">
        <v>193</v>
      </c>
      <c r="U3" s="53"/>
    </row>
    <row r="4" spans="1:32" ht="12" customHeight="1" x14ac:dyDescent="0.2">
      <c r="A4" s="16">
        <f t="shared" si="0"/>
        <v>0.18570767203637514</v>
      </c>
      <c r="B4" s="28">
        <f t="shared" si="1"/>
        <v>232.3202977175053</v>
      </c>
      <c r="C4" s="16">
        <f t="shared" si="2"/>
        <v>-5.7553956834532377E-2</v>
      </c>
      <c r="D4" s="14" t="s">
        <v>239</v>
      </c>
      <c r="E4" s="15">
        <v>1251</v>
      </c>
      <c r="F4" s="28">
        <v>161.1</v>
      </c>
      <c r="G4" s="15">
        <v>10</v>
      </c>
      <c r="H4" s="14" t="s">
        <v>240</v>
      </c>
      <c r="I4" s="15">
        <v>1179</v>
      </c>
      <c r="J4" s="28">
        <v>143.1</v>
      </c>
      <c r="K4" s="15">
        <v>5</v>
      </c>
      <c r="L4" s="15" t="s">
        <v>165</v>
      </c>
      <c r="M4" s="15">
        <v>0.05</v>
      </c>
      <c r="N4" s="15" t="s">
        <v>321</v>
      </c>
      <c r="O4" s="17" t="s">
        <v>194</v>
      </c>
    </row>
    <row r="5" spans="1:32" ht="12" customHeight="1" x14ac:dyDescent="0.2">
      <c r="A5" s="16">
        <f t="shared" si="0"/>
        <v>0.20852591191889541</v>
      </c>
      <c r="B5" s="30">
        <f t="shared" si="1"/>
        <v>0.47752433829427049</v>
      </c>
      <c r="C5" s="52">
        <f t="shared" si="2"/>
        <v>4.3668122270741428E-3</v>
      </c>
      <c r="D5" s="14" t="s">
        <v>241</v>
      </c>
      <c r="E5" s="15">
        <v>2.29</v>
      </c>
      <c r="F5" s="34">
        <f>0.2*SQRT(G5)</f>
        <v>0.52915026221291817</v>
      </c>
      <c r="G5" s="15">
        <v>7</v>
      </c>
      <c r="H5" s="14" t="s">
        <v>242</v>
      </c>
      <c r="I5" s="15">
        <v>2.2999999999999998</v>
      </c>
      <c r="J5" s="34">
        <f>0.13 * SQRT(K5)</f>
        <v>0.31843366656181316</v>
      </c>
      <c r="K5" s="15">
        <v>6</v>
      </c>
      <c r="L5" s="15" t="s">
        <v>188</v>
      </c>
      <c r="M5" s="15">
        <v>0.05</v>
      </c>
      <c r="N5" s="15" t="s">
        <v>321</v>
      </c>
      <c r="O5" s="17" t="s">
        <v>189</v>
      </c>
    </row>
    <row r="6" spans="1:32" ht="12" customHeight="1" x14ac:dyDescent="0.2">
      <c r="A6" s="16">
        <f t="shared" si="0"/>
        <v>0.26192438410584012</v>
      </c>
      <c r="B6" s="30">
        <f t="shared" si="1"/>
        <v>36.93133815892346</v>
      </c>
      <c r="C6" s="16">
        <f t="shared" si="2"/>
        <v>7.0921985815602842E-2</v>
      </c>
      <c r="D6" s="19" t="s">
        <v>243</v>
      </c>
      <c r="E6" s="15">
        <v>141</v>
      </c>
      <c r="F6" s="28">
        <v>34</v>
      </c>
      <c r="G6" s="15">
        <v>8</v>
      </c>
      <c r="H6" s="19" t="s">
        <v>244</v>
      </c>
      <c r="I6" s="15">
        <v>151</v>
      </c>
      <c r="J6" s="28">
        <v>24</v>
      </c>
      <c r="K6" s="15">
        <v>13</v>
      </c>
      <c r="L6" s="15" t="s">
        <v>165</v>
      </c>
      <c r="M6" s="15">
        <v>0.05</v>
      </c>
      <c r="N6" s="15" t="s">
        <v>321</v>
      </c>
      <c r="O6" s="17" t="s">
        <v>173</v>
      </c>
    </row>
    <row r="7" spans="1:32" ht="12" customHeight="1" x14ac:dyDescent="0.2">
      <c r="A7" s="16">
        <f t="shared" si="0"/>
        <v>0.30655439205386198</v>
      </c>
      <c r="B7" s="30">
        <f t="shared" si="1"/>
        <v>32.218866604860892</v>
      </c>
      <c r="C7" s="16">
        <f t="shared" si="2"/>
        <v>-0.11132254995242616</v>
      </c>
      <c r="D7" s="33" t="s">
        <v>245</v>
      </c>
      <c r="E7" s="28">
        <v>105.1</v>
      </c>
      <c r="F7" s="28">
        <f>7.2 * SQRT(G7)</f>
        <v>27.885480092693403</v>
      </c>
      <c r="G7" s="15">
        <v>15</v>
      </c>
      <c r="H7" s="17" t="s">
        <v>246</v>
      </c>
      <c r="I7" s="15">
        <v>93.4</v>
      </c>
      <c r="J7" s="28">
        <f>7.6 * SQRT(K7)</f>
        <v>29.434673431176368</v>
      </c>
      <c r="K7" s="15">
        <v>15</v>
      </c>
      <c r="L7" s="29" t="s">
        <v>188</v>
      </c>
      <c r="M7" s="15">
        <v>0.05</v>
      </c>
      <c r="N7" s="15" t="s">
        <v>321</v>
      </c>
      <c r="O7" s="17" t="s">
        <v>187</v>
      </c>
    </row>
    <row r="8" spans="1:32" ht="12" customHeight="1" x14ac:dyDescent="0.2">
      <c r="A8" s="16">
        <f t="shared" si="0"/>
        <v>0.31783680485099841</v>
      </c>
      <c r="B8" s="28">
        <f t="shared" si="1"/>
        <v>800.31307461481401</v>
      </c>
      <c r="C8" s="16">
        <f t="shared" si="2"/>
        <v>0.14217633042096903</v>
      </c>
      <c r="D8" s="14" t="s">
        <v>369</v>
      </c>
      <c r="E8" s="15">
        <v>2518</v>
      </c>
      <c r="F8" s="15">
        <v>257</v>
      </c>
      <c r="G8" s="15">
        <v>8</v>
      </c>
      <c r="H8" s="14" t="s">
        <v>368</v>
      </c>
      <c r="I8" s="15">
        <v>2876</v>
      </c>
      <c r="J8" s="15">
        <v>506</v>
      </c>
      <c r="K8" s="15">
        <v>6</v>
      </c>
      <c r="L8" s="15" t="s">
        <v>165</v>
      </c>
      <c r="M8" s="15">
        <v>0.05</v>
      </c>
      <c r="N8" s="15" t="s">
        <v>321</v>
      </c>
      <c r="O8" s="17" t="s">
        <v>194</v>
      </c>
    </row>
    <row r="9" spans="1:32" ht="12" customHeight="1" x14ac:dyDescent="0.2">
      <c r="A9" s="16">
        <v>0.37476412762919359</v>
      </c>
      <c r="B9" s="15">
        <v>500.31011038497343</v>
      </c>
      <c r="C9" s="16">
        <v>-2.3970037453183522E-2</v>
      </c>
      <c r="D9" s="14" t="s">
        <v>303</v>
      </c>
      <c r="E9" s="15">
        <v>1335</v>
      </c>
      <c r="F9" s="28">
        <f>(1430-E9)*SQRT(G9)</f>
        <v>268.70057685088807</v>
      </c>
      <c r="G9" s="15">
        <v>8</v>
      </c>
      <c r="H9" s="14" t="s">
        <v>318</v>
      </c>
      <c r="I9" s="15">
        <v>1303</v>
      </c>
      <c r="J9" s="28">
        <f>-(1170-I9)*SQRT(K9)</f>
        <v>376.18080759124331</v>
      </c>
      <c r="K9" s="15">
        <v>8</v>
      </c>
      <c r="L9" s="15" t="s">
        <v>69</v>
      </c>
      <c r="M9" s="15" t="s">
        <v>320</v>
      </c>
      <c r="N9" s="15" t="s">
        <v>322</v>
      </c>
      <c r="O9" s="17" t="s">
        <v>317</v>
      </c>
    </row>
    <row r="10" spans="1:32" ht="12" customHeight="1" x14ac:dyDescent="0.2">
      <c r="A10" s="16">
        <f t="shared" si="0"/>
        <v>0.76246262632891637</v>
      </c>
      <c r="B10" s="28">
        <f t="shared" si="1"/>
        <v>433.07877175482452</v>
      </c>
      <c r="C10" s="16">
        <f t="shared" si="2"/>
        <v>0.30633802816901406</v>
      </c>
      <c r="D10" s="17" t="s">
        <v>247</v>
      </c>
      <c r="E10" s="15">
        <v>568</v>
      </c>
      <c r="F10" s="28">
        <f>(601-E10)*SQRT(G10)</f>
        <v>80.833161511844864</v>
      </c>
      <c r="G10" s="15">
        <v>6</v>
      </c>
      <c r="H10" s="17" t="s">
        <v>249</v>
      </c>
      <c r="I10" s="15">
        <v>742</v>
      </c>
      <c r="J10" s="15">
        <f>(870-I10)*SQRT(K10)</f>
        <v>256</v>
      </c>
      <c r="K10" s="15">
        <v>4</v>
      </c>
      <c r="L10" s="15" t="s">
        <v>69</v>
      </c>
      <c r="M10" s="15">
        <v>0.05</v>
      </c>
      <c r="N10" s="15" t="s">
        <v>321</v>
      </c>
      <c r="O10" s="17" t="s">
        <v>183</v>
      </c>
    </row>
    <row r="11" spans="1:32" ht="12" customHeight="1" x14ac:dyDescent="0.2">
      <c r="A11" s="16">
        <f t="shared" si="0"/>
        <v>1.043805361063364</v>
      </c>
      <c r="B11" s="28">
        <f t="shared" si="1"/>
        <v>11.690620043909677</v>
      </c>
      <c r="C11" s="16">
        <f t="shared" si="2"/>
        <v>0.36607142857142871</v>
      </c>
      <c r="D11" s="17" t="s">
        <v>260</v>
      </c>
      <c r="E11" s="15">
        <v>11.2</v>
      </c>
      <c r="F11" s="15">
        <v>8.7799999999999994</v>
      </c>
      <c r="G11" s="15">
        <v>8</v>
      </c>
      <c r="H11" s="17" t="s">
        <v>318</v>
      </c>
      <c r="I11" s="15">
        <v>15.3</v>
      </c>
      <c r="J11" s="15">
        <v>6.55</v>
      </c>
      <c r="K11" s="15">
        <v>8</v>
      </c>
      <c r="L11" s="15" t="s">
        <v>69</v>
      </c>
      <c r="M11" s="15">
        <v>0.05</v>
      </c>
      <c r="N11" s="15" t="s">
        <v>323</v>
      </c>
      <c r="O11" s="17" t="s">
        <v>324</v>
      </c>
    </row>
    <row r="12" spans="1:32" x14ac:dyDescent="0.2"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x14ac:dyDescent="0.2"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x14ac:dyDescent="0.2"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x14ac:dyDescent="0.2">
      <c r="D15" s="33"/>
      <c r="H15" s="33"/>
      <c r="P15" s="33"/>
      <c r="Q15" s="31"/>
      <c r="R15" s="31"/>
      <c r="S15" s="31"/>
      <c r="T15" s="31"/>
      <c r="U15" s="31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ht="12.75" x14ac:dyDescent="0.25">
      <c r="A16" s="21" t="s">
        <v>237</v>
      </c>
      <c r="B16" s="21" t="s">
        <v>238</v>
      </c>
      <c r="C16" s="21" t="s">
        <v>214</v>
      </c>
      <c r="D16" s="25" t="s">
        <v>168</v>
      </c>
      <c r="E16" s="21" t="s">
        <v>215</v>
      </c>
      <c r="F16" s="21" t="s">
        <v>216</v>
      </c>
      <c r="G16" s="21" t="s">
        <v>217</v>
      </c>
      <c r="H16" s="25" t="s">
        <v>169</v>
      </c>
      <c r="I16" s="21" t="s">
        <v>218</v>
      </c>
      <c r="J16" s="21" t="s">
        <v>219</v>
      </c>
      <c r="K16" s="21" t="s">
        <v>220</v>
      </c>
      <c r="L16" s="21" t="s">
        <v>47</v>
      </c>
      <c r="M16" s="21" t="s">
        <v>196</v>
      </c>
      <c r="N16" s="21" t="s">
        <v>316</v>
      </c>
      <c r="O16" s="25" t="s">
        <v>172</v>
      </c>
      <c r="Q16" s="23"/>
      <c r="R16" s="22"/>
      <c r="S16" s="22"/>
      <c r="T16" s="22"/>
      <c r="U16" s="24"/>
      <c r="V16" s="22"/>
      <c r="W16" s="22"/>
      <c r="X16" s="22"/>
      <c r="Y16" s="24"/>
      <c r="Z16" s="22"/>
      <c r="AA16" s="22"/>
      <c r="AB16" s="22"/>
      <c r="AC16" s="22"/>
      <c r="AD16" s="22"/>
      <c r="AE16" s="24"/>
      <c r="AF16" s="23"/>
    </row>
    <row r="17" spans="1:32" ht="12" customHeight="1" x14ac:dyDescent="0.2">
      <c r="A17" s="16">
        <f>B17/E17</f>
        <v>0.76246262632891626</v>
      </c>
      <c r="B17" s="30">
        <f>ABS(I17-E17) + ABS(_xlfn.NORM.S.INV(1-(0.05/M17)/2))*SQRT(F17^2/G17+J17^2/K17)</f>
        <v>433.07877175482446</v>
      </c>
      <c r="C17" s="16">
        <f t="shared" ref="C17:C30" si="3">-(E17-I17)/E17</f>
        <v>0.30633802816901406</v>
      </c>
      <c r="D17" s="17" t="s">
        <v>247</v>
      </c>
      <c r="E17" s="15">
        <v>568</v>
      </c>
      <c r="F17" s="28">
        <f>(601-E17)*SQRT(G17)</f>
        <v>80.833161511844864</v>
      </c>
      <c r="G17" s="15">
        <v>6</v>
      </c>
      <c r="H17" s="17" t="s">
        <v>249</v>
      </c>
      <c r="I17" s="15">
        <v>742</v>
      </c>
      <c r="J17" s="15">
        <f>(870-I17)*SQRT(K17)</f>
        <v>256</v>
      </c>
      <c r="K17" s="15">
        <v>4</v>
      </c>
      <c r="L17" s="15" t="s">
        <v>69</v>
      </c>
      <c r="M17" s="15">
        <v>1</v>
      </c>
      <c r="N17" s="15" t="s">
        <v>321</v>
      </c>
      <c r="O17" s="17" t="s">
        <v>183</v>
      </c>
      <c r="Q17" s="22"/>
      <c r="R17" s="22"/>
      <c r="S17" s="22"/>
      <c r="T17" s="36"/>
      <c r="U17" s="37"/>
      <c r="V17" s="38"/>
      <c r="W17" s="39"/>
      <c r="X17" s="22"/>
      <c r="Y17" s="37"/>
      <c r="Z17" s="38"/>
      <c r="AA17" s="22"/>
      <c r="AB17" s="22"/>
      <c r="AC17" s="22"/>
      <c r="AD17" s="22"/>
      <c r="AE17" s="40"/>
      <c r="AF17" s="23"/>
    </row>
    <row r="18" spans="1:32" ht="12" customHeight="1" x14ac:dyDescent="0.2">
      <c r="A18" s="16">
        <f>B18/E18</f>
        <v>0.19838637870243786</v>
      </c>
      <c r="B18" s="30">
        <f t="shared" ref="B18:B33" si="4">ABS(I18-E18) + ABS(_xlfn.NORM.S.INV(1-(0.05/M18)/2))*SQRT(F18^2/G18+J18^2/K18)</f>
        <v>192.23640096266229</v>
      </c>
      <c r="C18" s="16">
        <f t="shared" si="3"/>
        <v>0</v>
      </c>
      <c r="D18" s="17" t="s">
        <v>247</v>
      </c>
      <c r="E18" s="15">
        <v>969</v>
      </c>
      <c r="F18" s="28">
        <f>(1061-E18)*SQRT(G18)</f>
        <v>225.35305633605236</v>
      </c>
      <c r="G18" s="15">
        <v>6</v>
      </c>
      <c r="H18" s="17" t="s">
        <v>329</v>
      </c>
      <c r="I18" s="15">
        <v>969</v>
      </c>
      <c r="J18" s="30">
        <f>(1003-I18)*SQRT(K18)</f>
        <v>83.28265125462805</v>
      </c>
      <c r="K18" s="15">
        <v>6</v>
      </c>
      <c r="L18" s="15" t="s">
        <v>69</v>
      </c>
      <c r="M18" s="15">
        <v>1</v>
      </c>
      <c r="N18" s="15" t="s">
        <v>321</v>
      </c>
      <c r="O18" s="17" t="s">
        <v>182</v>
      </c>
      <c r="Q18" s="22"/>
      <c r="R18" s="22"/>
      <c r="S18" s="22"/>
      <c r="T18" s="36"/>
      <c r="U18" s="24"/>
      <c r="V18" s="22"/>
      <c r="W18" s="22"/>
      <c r="X18" s="22"/>
      <c r="Y18" s="24"/>
      <c r="Z18" s="22"/>
      <c r="AA18" s="22"/>
      <c r="AB18" s="22"/>
      <c r="AC18" s="22"/>
      <c r="AD18" s="22"/>
      <c r="AE18" s="24"/>
      <c r="AF18" s="23"/>
    </row>
    <row r="19" spans="1:32" ht="12" customHeight="1" x14ac:dyDescent="0.2">
      <c r="A19" s="16">
        <f>B19/E19</f>
        <v>0.37214289377666876</v>
      </c>
      <c r="B19" s="30">
        <f t="shared" si="4"/>
        <v>355.8430350292507</v>
      </c>
      <c r="C19" s="16">
        <f t="shared" si="3"/>
        <v>-0.19472913616398246</v>
      </c>
      <c r="D19" s="17" t="s">
        <v>247</v>
      </c>
      <c r="E19" s="28">
        <v>956.2</v>
      </c>
      <c r="F19" s="28">
        <v>181</v>
      </c>
      <c r="G19" s="15">
        <v>5</v>
      </c>
      <c r="H19" s="33" t="s">
        <v>248</v>
      </c>
      <c r="I19" s="15">
        <v>770</v>
      </c>
      <c r="J19" s="15">
        <v>61.3</v>
      </c>
      <c r="K19" s="15">
        <v>4</v>
      </c>
      <c r="L19" s="15" t="s">
        <v>69</v>
      </c>
      <c r="M19" s="15">
        <v>1</v>
      </c>
      <c r="N19" s="15" t="s">
        <v>321</v>
      </c>
      <c r="O19" s="17" t="s">
        <v>177</v>
      </c>
      <c r="Q19" s="22"/>
      <c r="R19" s="22"/>
      <c r="S19" s="22"/>
      <c r="T19" s="36"/>
      <c r="U19" s="24"/>
      <c r="V19" s="22"/>
      <c r="W19" s="22"/>
      <c r="X19" s="22"/>
      <c r="Y19" s="24"/>
      <c r="Z19" s="22"/>
      <c r="AA19" s="22"/>
      <c r="AB19" s="22"/>
      <c r="AC19" s="22"/>
      <c r="AD19" s="22"/>
      <c r="AE19" s="24"/>
      <c r="AF19" s="23"/>
    </row>
    <row r="20" spans="1:32" ht="12" customHeight="1" x14ac:dyDescent="0.2">
      <c r="A20" s="16">
        <f t="shared" ref="A20:A23" si="5">B20/E20</f>
        <v>0.37638216882612341</v>
      </c>
      <c r="B20" s="30">
        <f t="shared" si="4"/>
        <v>642.4843621861927</v>
      </c>
      <c r="C20" s="16">
        <f t="shared" si="3"/>
        <v>-6.5026362038664326E-2</v>
      </c>
      <c r="D20" s="33" t="s">
        <v>330</v>
      </c>
      <c r="E20" s="15">
        <v>1707</v>
      </c>
      <c r="F20" s="28">
        <v>379</v>
      </c>
      <c r="G20" s="15">
        <v>6</v>
      </c>
      <c r="H20" s="19" t="s">
        <v>331</v>
      </c>
      <c r="I20" s="15">
        <v>1596</v>
      </c>
      <c r="J20" s="15">
        <v>172</v>
      </c>
      <c r="K20" s="15">
        <v>8</v>
      </c>
      <c r="L20" s="15" t="s">
        <v>69</v>
      </c>
      <c r="M20" s="15">
        <v>36</v>
      </c>
      <c r="N20" s="15" t="s">
        <v>321</v>
      </c>
      <c r="O20" s="17" t="s">
        <v>174</v>
      </c>
      <c r="Q20" s="22"/>
      <c r="R20" s="22"/>
      <c r="S20" s="22"/>
      <c r="T20" s="36"/>
      <c r="U20" s="40"/>
      <c r="V20" s="22"/>
      <c r="W20" s="22"/>
      <c r="X20" s="22"/>
      <c r="Y20" s="40"/>
      <c r="Z20" s="22"/>
      <c r="AA20" s="22"/>
      <c r="AB20" s="22"/>
      <c r="AC20" s="22"/>
      <c r="AD20" s="22"/>
      <c r="AE20" s="24"/>
      <c r="AF20" s="23"/>
    </row>
    <row r="21" spans="1:32" ht="12" customHeight="1" x14ac:dyDescent="0.2">
      <c r="A21" s="16">
        <f t="shared" si="5"/>
        <v>0.32802541757023052</v>
      </c>
      <c r="B21" s="30">
        <f t="shared" si="4"/>
        <v>46.251583877402503</v>
      </c>
      <c r="C21" s="16">
        <f t="shared" si="3"/>
        <v>7.0921985815602842E-2</v>
      </c>
      <c r="D21" s="19" t="s">
        <v>243</v>
      </c>
      <c r="E21" s="15">
        <v>141</v>
      </c>
      <c r="F21" s="30">
        <v>34</v>
      </c>
      <c r="G21" s="15">
        <v>8</v>
      </c>
      <c r="H21" s="19" t="s">
        <v>244</v>
      </c>
      <c r="I21" s="15">
        <v>151</v>
      </c>
      <c r="J21" s="30">
        <v>24</v>
      </c>
      <c r="K21" s="15">
        <v>13</v>
      </c>
      <c r="L21" s="15" t="s">
        <v>69</v>
      </c>
      <c r="M21" s="15">
        <v>6</v>
      </c>
      <c r="N21" s="15" t="s">
        <v>321</v>
      </c>
      <c r="O21" s="17" t="s">
        <v>173</v>
      </c>
      <c r="Q21" s="22"/>
      <c r="R21" s="22"/>
      <c r="S21" s="41"/>
      <c r="T21" s="36"/>
      <c r="U21" s="24"/>
      <c r="V21" s="22"/>
      <c r="W21" s="22"/>
      <c r="X21" s="22"/>
      <c r="Y21" s="24"/>
      <c r="Z21" s="22"/>
      <c r="AA21" s="22"/>
      <c r="AB21" s="22"/>
      <c r="AC21" s="22"/>
      <c r="AD21" s="22"/>
      <c r="AE21" s="24"/>
      <c r="AF21" s="23"/>
    </row>
    <row r="22" spans="1:32" ht="12" customHeight="1" x14ac:dyDescent="0.2">
      <c r="A22" s="16">
        <f t="shared" si="5"/>
        <v>0.55319477898724823</v>
      </c>
      <c r="B22" s="30">
        <f t="shared" si="4"/>
        <v>245.6184818703382</v>
      </c>
      <c r="C22" s="16">
        <f t="shared" si="3"/>
        <v>-0.27027027027027029</v>
      </c>
      <c r="D22" s="33" t="s">
        <v>247</v>
      </c>
      <c r="E22" s="15">
        <v>444</v>
      </c>
      <c r="F22" s="28">
        <v>109</v>
      </c>
      <c r="G22" s="15">
        <v>9</v>
      </c>
      <c r="H22" s="17" t="s">
        <v>332</v>
      </c>
      <c r="I22" s="15">
        <v>324</v>
      </c>
      <c r="J22" s="30">
        <v>88</v>
      </c>
      <c r="K22" s="15">
        <v>9</v>
      </c>
      <c r="L22" s="15" t="s">
        <v>69</v>
      </c>
      <c r="M22" s="15">
        <v>7</v>
      </c>
      <c r="N22" s="15" t="s">
        <v>321</v>
      </c>
      <c r="O22" s="17" t="s">
        <v>179</v>
      </c>
      <c r="Q22" s="22"/>
      <c r="R22" s="22"/>
      <c r="S22" s="41"/>
      <c r="T22" s="36"/>
      <c r="U22" s="24"/>
      <c r="V22" s="22"/>
      <c r="W22" s="22"/>
      <c r="X22" s="22"/>
      <c r="Y22" s="24"/>
      <c r="Z22" s="22"/>
      <c r="AA22" s="22"/>
      <c r="AB22" s="22"/>
      <c r="AC22" s="22"/>
      <c r="AD22" s="22"/>
      <c r="AE22" s="24"/>
      <c r="AF22" s="23"/>
    </row>
    <row r="23" spans="1:32" ht="12" customHeight="1" x14ac:dyDescent="0.2">
      <c r="A23" s="16">
        <f t="shared" si="5"/>
        <v>0.25241768129024467</v>
      </c>
      <c r="B23" s="30">
        <f t="shared" si="4"/>
        <v>147.66434355479313</v>
      </c>
      <c r="C23" s="16">
        <f t="shared" si="3"/>
        <v>2.2222222222222223E-2</v>
      </c>
      <c r="D23" s="33" t="s">
        <v>247</v>
      </c>
      <c r="E23" s="15">
        <v>585</v>
      </c>
      <c r="F23" s="28">
        <v>131</v>
      </c>
      <c r="G23" s="15">
        <v>11</v>
      </c>
      <c r="H23" s="17" t="s">
        <v>333</v>
      </c>
      <c r="I23" s="15">
        <v>598</v>
      </c>
      <c r="J23" s="15">
        <v>102</v>
      </c>
      <c r="K23" s="15">
        <v>11</v>
      </c>
      <c r="L23" s="15" t="s">
        <v>69</v>
      </c>
      <c r="M23" s="15">
        <v>7</v>
      </c>
      <c r="N23" s="15" t="s">
        <v>321</v>
      </c>
      <c r="O23" s="17" t="s">
        <v>180</v>
      </c>
      <c r="Q23" s="22"/>
      <c r="R23" s="22"/>
      <c r="S23" s="41"/>
      <c r="T23" s="45"/>
      <c r="U23" s="23"/>
      <c r="V23" s="23"/>
      <c r="W23" s="23"/>
      <c r="X23" s="23"/>
      <c r="Y23" s="23"/>
      <c r="Z23" s="23"/>
      <c r="AA23" s="23"/>
      <c r="AB23" s="23"/>
      <c r="AC23" s="22"/>
      <c r="AD23" s="22"/>
      <c r="AE23" s="23"/>
      <c r="AF23" s="23"/>
    </row>
    <row r="24" spans="1:32" ht="12" customHeight="1" x14ac:dyDescent="0.2">
      <c r="A24" s="16">
        <f t="shared" ref="A24:A33" si="6">B24/E24</f>
        <v>0.30655439205386198</v>
      </c>
      <c r="B24" s="30">
        <f t="shared" si="4"/>
        <v>32.218866604860892</v>
      </c>
      <c r="C24" s="16">
        <f t="shared" si="3"/>
        <v>-0.11132254995242616</v>
      </c>
      <c r="D24" s="33" t="s">
        <v>245</v>
      </c>
      <c r="E24" s="15">
        <v>105.1</v>
      </c>
      <c r="F24" s="15">
        <f>7.2 * SQRT(G24)</f>
        <v>27.885480092693403</v>
      </c>
      <c r="G24" s="15">
        <v>15</v>
      </c>
      <c r="H24" s="17" t="s">
        <v>246</v>
      </c>
      <c r="I24" s="15">
        <v>93.4</v>
      </c>
      <c r="J24" s="15">
        <f>7.6 * SQRT(K24)</f>
        <v>29.434673431176368</v>
      </c>
      <c r="K24" s="15">
        <v>15</v>
      </c>
      <c r="L24" s="29" t="s">
        <v>188</v>
      </c>
      <c r="M24" s="15">
        <v>1</v>
      </c>
      <c r="N24" s="15" t="s">
        <v>321</v>
      </c>
      <c r="O24" s="17" t="s">
        <v>187</v>
      </c>
      <c r="R24" s="15"/>
      <c r="S24" s="46"/>
      <c r="T24" s="47"/>
      <c r="AC24" s="29"/>
      <c r="AD24" s="15"/>
    </row>
    <row r="25" spans="1:32" ht="12" customHeight="1" x14ac:dyDescent="0.2">
      <c r="A25" s="16">
        <f t="shared" si="6"/>
        <v>0.20852591191889538</v>
      </c>
      <c r="B25" s="30">
        <f t="shared" si="4"/>
        <v>0.47752433829427043</v>
      </c>
      <c r="C25" s="16">
        <f t="shared" si="3"/>
        <v>4.3668122270741428E-3</v>
      </c>
      <c r="D25" s="14" t="s">
        <v>334</v>
      </c>
      <c r="E25" s="15">
        <v>2.29</v>
      </c>
      <c r="F25" s="15">
        <f>0.2*SQRT(G25)</f>
        <v>0.52915026221291817</v>
      </c>
      <c r="G25" s="15">
        <v>7</v>
      </c>
      <c r="H25" s="14" t="s">
        <v>242</v>
      </c>
      <c r="I25" s="15">
        <v>2.2999999999999998</v>
      </c>
      <c r="J25" s="15">
        <f>0.13 * SQRT(K25)</f>
        <v>0.31843366656181316</v>
      </c>
      <c r="K25" s="15">
        <v>6</v>
      </c>
      <c r="L25" s="15" t="s">
        <v>188</v>
      </c>
      <c r="M25" s="15">
        <v>1</v>
      </c>
      <c r="N25" s="15" t="s">
        <v>321</v>
      </c>
      <c r="O25" s="17" t="s">
        <v>189</v>
      </c>
    </row>
    <row r="26" spans="1:32" ht="12" customHeight="1" x14ac:dyDescent="0.2">
      <c r="A26" s="16">
        <f t="shared" si="6"/>
        <v>0.13150324230088839</v>
      </c>
      <c r="B26" s="30">
        <f t="shared" si="4"/>
        <v>0.45368618593806492</v>
      </c>
      <c r="C26" s="16">
        <f t="shared" si="3"/>
        <v>-5.5072463768116052E-2</v>
      </c>
      <c r="D26" s="14" t="s">
        <v>191</v>
      </c>
      <c r="E26" s="15">
        <v>3.45</v>
      </c>
      <c r="F26" s="15">
        <f>(3.55-E26)*SQRT(G26)</f>
        <v>0.24494897427831691</v>
      </c>
      <c r="G26" s="15">
        <v>6</v>
      </c>
      <c r="H26" s="14" t="s">
        <v>192</v>
      </c>
      <c r="I26" s="15">
        <v>3.26</v>
      </c>
      <c r="J26" s="15">
        <f>(3.35-I26)*SQRT(K26)</f>
        <v>0.22045407685048674</v>
      </c>
      <c r="K26" s="15">
        <v>6</v>
      </c>
      <c r="L26" s="15" t="s">
        <v>188</v>
      </c>
      <c r="M26" s="15">
        <v>1</v>
      </c>
      <c r="N26" s="15" t="s">
        <v>321</v>
      </c>
      <c r="O26" s="17" t="s">
        <v>193</v>
      </c>
    </row>
    <row r="27" spans="1:32" ht="12" customHeight="1" x14ac:dyDescent="0.2">
      <c r="A27" s="16">
        <f t="shared" si="6"/>
        <v>0.31783680485099841</v>
      </c>
      <c r="B27" s="30">
        <f t="shared" si="4"/>
        <v>800.31307461481401</v>
      </c>
      <c r="C27" s="16">
        <f t="shared" si="3"/>
        <v>0.14217633042096903</v>
      </c>
      <c r="D27" s="14" t="s">
        <v>335</v>
      </c>
      <c r="E27" s="15">
        <v>2518</v>
      </c>
      <c r="F27" s="15">
        <v>257</v>
      </c>
      <c r="G27" s="15">
        <v>8</v>
      </c>
      <c r="H27" s="14" t="s">
        <v>336</v>
      </c>
      <c r="I27" s="15">
        <v>2876</v>
      </c>
      <c r="J27" s="15">
        <v>506</v>
      </c>
      <c r="K27" s="15">
        <v>6</v>
      </c>
      <c r="L27" s="15" t="s">
        <v>69</v>
      </c>
      <c r="M27" s="15">
        <v>1</v>
      </c>
      <c r="N27" s="15" t="s">
        <v>321</v>
      </c>
      <c r="O27" s="17" t="s">
        <v>194</v>
      </c>
    </row>
    <row r="28" spans="1:32" ht="12" customHeight="1" x14ac:dyDescent="0.2">
      <c r="A28" s="16">
        <f t="shared" si="6"/>
        <v>0.18570767203637512</v>
      </c>
      <c r="B28" s="30">
        <f t="shared" si="4"/>
        <v>232.32029771750527</v>
      </c>
      <c r="C28" s="16">
        <f t="shared" si="3"/>
        <v>-5.7553956834532377E-2</v>
      </c>
      <c r="D28" s="14" t="s">
        <v>337</v>
      </c>
      <c r="E28" s="15">
        <v>1251</v>
      </c>
      <c r="F28" s="15">
        <v>161.1</v>
      </c>
      <c r="G28" s="15">
        <v>10</v>
      </c>
      <c r="H28" s="14" t="s">
        <v>338</v>
      </c>
      <c r="I28" s="15">
        <v>1179</v>
      </c>
      <c r="J28" s="15">
        <v>143.1</v>
      </c>
      <c r="K28" s="15">
        <v>5</v>
      </c>
      <c r="L28" s="15" t="s">
        <v>69</v>
      </c>
      <c r="M28" s="15">
        <v>1</v>
      </c>
      <c r="N28" s="15" t="s">
        <v>321</v>
      </c>
      <c r="O28" s="17" t="s">
        <v>194</v>
      </c>
    </row>
    <row r="29" spans="1:32" ht="12" customHeight="1" x14ac:dyDescent="0.2">
      <c r="A29" s="16">
        <f t="shared" si="6"/>
        <v>0.30437436585636163</v>
      </c>
      <c r="B29" s="30">
        <f t="shared" si="4"/>
        <v>711.62726737217349</v>
      </c>
      <c r="C29" s="16">
        <f t="shared" si="3"/>
        <v>-0.12745936698032506</v>
      </c>
      <c r="D29" s="14" t="s">
        <v>339</v>
      </c>
      <c r="E29" s="15">
        <v>2338</v>
      </c>
      <c r="F29" s="15">
        <v>332.4</v>
      </c>
      <c r="G29" s="15">
        <v>5</v>
      </c>
      <c r="H29" s="14" t="s">
        <v>340</v>
      </c>
      <c r="I29" s="15">
        <v>2040</v>
      </c>
      <c r="J29" s="15">
        <v>473.7</v>
      </c>
      <c r="K29" s="15">
        <v>10</v>
      </c>
      <c r="L29" s="15" t="s">
        <v>69</v>
      </c>
      <c r="M29" s="15">
        <v>1</v>
      </c>
      <c r="N29" s="15" t="s">
        <v>321</v>
      </c>
      <c r="O29" s="17" t="s">
        <v>195</v>
      </c>
    </row>
    <row r="30" spans="1:32" ht="12" customHeight="1" x14ac:dyDescent="0.2">
      <c r="A30" s="16">
        <f t="shared" si="6"/>
        <v>0.2457489064823086</v>
      </c>
      <c r="B30" s="30">
        <f t="shared" si="4"/>
        <v>261.47683649717635</v>
      </c>
      <c r="C30" s="16">
        <f t="shared" si="3"/>
        <v>5.921052631578947E-2</v>
      </c>
      <c r="D30" s="14" t="s">
        <v>341</v>
      </c>
      <c r="E30" s="15">
        <v>1064</v>
      </c>
      <c r="F30" s="15">
        <v>159.80000000000001</v>
      </c>
      <c r="G30" s="15">
        <v>13</v>
      </c>
      <c r="H30" s="14" t="s">
        <v>342</v>
      </c>
      <c r="I30" s="15">
        <v>1127</v>
      </c>
      <c r="J30" s="15">
        <v>240.9</v>
      </c>
      <c r="K30" s="15">
        <v>7</v>
      </c>
      <c r="L30" s="15" t="s">
        <v>69</v>
      </c>
      <c r="M30" s="15">
        <v>1</v>
      </c>
      <c r="N30" s="15" t="s">
        <v>321</v>
      </c>
      <c r="O30" s="17" t="s">
        <v>195</v>
      </c>
    </row>
    <row r="31" spans="1:32" ht="12" customHeight="1" x14ac:dyDescent="0.2">
      <c r="A31" s="16">
        <f>B31/E31</f>
        <v>1.3070247279545484</v>
      </c>
      <c r="B31" s="30">
        <f t="shared" ref="B31" si="7">ABS(I31-E31) + ABS(_xlfn.NORM.S.INV(1-(0.05/M31)/2))*SQRT(F31^2/G31+J31^2/K31)</f>
        <v>1209.9127906675255</v>
      </c>
      <c r="C31" s="16">
        <f t="shared" ref="C31:C36" si="8">-(E31-I31)/E31</f>
        <v>0.39105541752187534</v>
      </c>
      <c r="D31" s="20" t="s">
        <v>343</v>
      </c>
      <c r="E31" s="32">
        <v>925.7</v>
      </c>
      <c r="F31" s="15">
        <f>407.2*SQRT(G31)</f>
        <v>1909.9372974001005</v>
      </c>
      <c r="G31" s="32">
        <v>22</v>
      </c>
      <c r="H31" s="19" t="s">
        <v>361</v>
      </c>
      <c r="I31" s="32">
        <v>1287.7</v>
      </c>
      <c r="J31" s="15">
        <f>146.1*SQRT(K31)</f>
        <v>685.26974251020306</v>
      </c>
      <c r="K31" s="15">
        <v>22</v>
      </c>
      <c r="L31" s="15" t="s">
        <v>69</v>
      </c>
      <c r="M31" s="15">
        <v>1</v>
      </c>
      <c r="N31" s="15" t="s">
        <v>321</v>
      </c>
      <c r="O31" s="17" t="s">
        <v>178</v>
      </c>
    </row>
    <row r="32" spans="1:32" ht="12.75" x14ac:dyDescent="0.2">
      <c r="A32" s="16">
        <f>B32/E32</f>
        <v>0.52262782931344631</v>
      </c>
      <c r="B32" s="30">
        <f t="shared" si="4"/>
        <v>541.96505899804379</v>
      </c>
      <c r="C32" s="16">
        <f t="shared" si="8"/>
        <v>-0.10077145612343298</v>
      </c>
      <c r="D32" s="20" t="s">
        <v>343</v>
      </c>
      <c r="E32" s="32">
        <v>1037</v>
      </c>
      <c r="F32" s="15">
        <f>183.2*SQRT(G32)</f>
        <v>634.6234158932366</v>
      </c>
      <c r="G32" s="32">
        <v>12</v>
      </c>
      <c r="H32" s="19" t="s">
        <v>344</v>
      </c>
      <c r="I32" s="32">
        <v>932.5</v>
      </c>
      <c r="J32" s="15">
        <f>127.5*SQRT(K32)</f>
        <v>441.67295593006367</v>
      </c>
      <c r="K32" s="15">
        <v>12</v>
      </c>
      <c r="L32" s="15" t="s">
        <v>69</v>
      </c>
      <c r="M32" s="15">
        <v>1</v>
      </c>
      <c r="N32" s="15" t="s">
        <v>321</v>
      </c>
      <c r="O32" s="17" t="s">
        <v>178</v>
      </c>
    </row>
    <row r="33" spans="1:29" ht="12.75" x14ac:dyDescent="0.2">
      <c r="A33" s="16">
        <f t="shared" si="6"/>
        <v>0.34916741888978198</v>
      </c>
      <c r="B33" s="30">
        <f t="shared" si="4"/>
        <v>36.66257898342711</v>
      </c>
      <c r="C33" s="16">
        <f t="shared" si="8"/>
        <v>-0.11047619047619042</v>
      </c>
      <c r="D33" s="33" t="s">
        <v>275</v>
      </c>
      <c r="E33" s="15">
        <v>105</v>
      </c>
      <c r="F33" s="15">
        <f>7.2*SQRT(G33)</f>
        <v>27.885480092693403</v>
      </c>
      <c r="G33" s="15">
        <v>15</v>
      </c>
      <c r="H33" s="33" t="s">
        <v>276</v>
      </c>
      <c r="I33" s="15">
        <v>93.4</v>
      </c>
      <c r="J33" s="15">
        <f>7.6*SQRT(K33)</f>
        <v>29.434673431176368</v>
      </c>
      <c r="K33" s="15">
        <v>15</v>
      </c>
      <c r="L33" s="15" t="s">
        <v>188</v>
      </c>
      <c r="M33" s="15">
        <v>3</v>
      </c>
      <c r="N33" s="15" t="s">
        <v>321</v>
      </c>
      <c r="O33" s="17" t="s">
        <v>187</v>
      </c>
    </row>
    <row r="34" spans="1:29" x14ac:dyDescent="0.2">
      <c r="A34" s="16">
        <f t="shared" ref="A34" si="9">B34/E34</f>
        <v>0.37476412762919364</v>
      </c>
      <c r="B34" s="30">
        <f t="shared" ref="B34" si="10">ABS(I34-E34) + ABS(_xlfn.NORM.S.INV(1-(0.05/M34)/2))*SQRT(F34^2/G34+J34^2/K34)</f>
        <v>500.31011038497354</v>
      </c>
      <c r="C34" s="16">
        <f t="shared" si="8"/>
        <v>-2.3970037453183522E-2</v>
      </c>
      <c r="D34" s="14" t="s">
        <v>303</v>
      </c>
      <c r="E34" s="15">
        <v>1335</v>
      </c>
      <c r="F34" s="28">
        <f>(1430-E34)*SQRT(G34)</f>
        <v>268.70057685088807</v>
      </c>
      <c r="G34" s="15">
        <v>8</v>
      </c>
      <c r="H34" s="14" t="s">
        <v>318</v>
      </c>
      <c r="I34" s="15">
        <v>1303</v>
      </c>
      <c r="J34" s="28">
        <f>-(1170-I34)*SQRT(K34)</f>
        <v>376.18080759124331</v>
      </c>
      <c r="K34" s="15">
        <v>8</v>
      </c>
      <c r="L34" s="15" t="s">
        <v>69</v>
      </c>
      <c r="M34" s="15">
        <v>12</v>
      </c>
      <c r="N34" s="15" t="s">
        <v>322</v>
      </c>
      <c r="O34" s="17" t="s">
        <v>317</v>
      </c>
    </row>
    <row r="35" spans="1:29" x14ac:dyDescent="0.2">
      <c r="A35" s="16">
        <f t="shared" ref="A35" si="11">B35/E35</f>
        <v>1.043805361063364</v>
      </c>
      <c r="B35" s="30">
        <f t="shared" ref="B35" si="12">ABS(I35-E35) + ABS(_xlfn.NORM.S.INV(1-(0.05/M35)/2))*SQRT(F35^2/G35+J35^2/K35)</f>
        <v>11.690620043909675</v>
      </c>
      <c r="C35" s="16">
        <f t="shared" si="8"/>
        <v>0.36607142857142871</v>
      </c>
      <c r="D35" s="17" t="s">
        <v>260</v>
      </c>
      <c r="E35" s="15">
        <v>11.2</v>
      </c>
      <c r="F35" s="15">
        <v>8.7799999999999994</v>
      </c>
      <c r="G35" s="15">
        <v>8</v>
      </c>
      <c r="H35" s="17" t="s">
        <v>318</v>
      </c>
      <c r="I35" s="15">
        <v>15.3</v>
      </c>
      <c r="J35" s="15">
        <v>6.55</v>
      </c>
      <c r="K35" s="15">
        <v>8</v>
      </c>
      <c r="L35" s="15" t="s">
        <v>69</v>
      </c>
      <c r="M35" s="15">
        <v>1</v>
      </c>
      <c r="N35" s="15" t="s">
        <v>323</v>
      </c>
      <c r="O35" s="17" t="s">
        <v>324</v>
      </c>
    </row>
    <row r="36" spans="1:29" ht="12.75" x14ac:dyDescent="0.2">
      <c r="A36" s="16">
        <f t="shared" ref="A36" si="13">B36/E36</f>
        <v>0.30940876188920674</v>
      </c>
      <c r="B36" s="30">
        <f t="shared" ref="B36" si="14">ABS(I36-E36) + ABS(_xlfn.NORM.S.INV(1-(0.05/M36)/2))*SQRT(F36^2/G36+J36^2/K36)</f>
        <v>584.16374244682231</v>
      </c>
      <c r="C36" s="16">
        <f t="shared" si="8"/>
        <v>5.2966101694915252E-2</v>
      </c>
      <c r="D36" s="14" t="s">
        <v>349</v>
      </c>
      <c r="E36" s="15">
        <v>1888</v>
      </c>
      <c r="F36" s="15">
        <f>(2062-E36)*SQRT(G36)</f>
        <v>627.36592193073409</v>
      </c>
      <c r="G36" s="15">
        <v>13</v>
      </c>
      <c r="H36" s="14" t="s">
        <v>348</v>
      </c>
      <c r="I36" s="15">
        <v>1988</v>
      </c>
      <c r="J36" s="15">
        <f>(2116-I36)*SQRT(K36)</f>
        <v>461.51056325939061</v>
      </c>
      <c r="K36" s="15">
        <v>13</v>
      </c>
      <c r="L36" s="15" t="s">
        <v>69</v>
      </c>
      <c r="M36" s="15">
        <v>2</v>
      </c>
      <c r="N36" s="15" t="s">
        <v>321</v>
      </c>
      <c r="O36" s="17" t="s">
        <v>347</v>
      </c>
    </row>
    <row r="37" spans="1:29" x14ac:dyDescent="0.2">
      <c r="A37" s="16">
        <f t="shared" ref="A37" si="15">B37/E37</f>
        <v>0.68209164250908572</v>
      </c>
      <c r="B37" s="30">
        <f t="shared" ref="B37" si="16">ABS(I37-E37) + ABS(_xlfn.NORM.S.INV(1-(0.05/M37)/2))*SQRT(F37^2/G37+J37^2/K37)</f>
        <v>101.56344556960286</v>
      </c>
      <c r="C37" s="16">
        <f t="shared" ref="C37" si="17">-(E37-I37)/E37</f>
        <v>-0.34116856950973812</v>
      </c>
      <c r="D37" s="14"/>
      <c r="E37" s="15">
        <v>148.9</v>
      </c>
      <c r="F37" s="15">
        <v>77.8</v>
      </c>
      <c r="G37" s="15">
        <v>10</v>
      </c>
      <c r="H37" s="14"/>
      <c r="I37" s="15">
        <v>98.1</v>
      </c>
      <c r="J37" s="15">
        <v>25.6</v>
      </c>
      <c r="K37" s="15">
        <v>10</v>
      </c>
      <c r="L37" s="15" t="s">
        <v>69</v>
      </c>
      <c r="M37" s="15">
        <v>1</v>
      </c>
      <c r="N37" s="15" t="s">
        <v>365</v>
      </c>
    </row>
    <row r="39" spans="1:29" x14ac:dyDescent="0.2">
      <c r="R39" s="16"/>
      <c r="S39" s="15"/>
      <c r="T39" s="15"/>
      <c r="V39" s="15"/>
      <c r="W39" s="15"/>
      <c r="X39" s="15"/>
      <c r="Z39" s="15"/>
      <c r="AA39" s="15"/>
      <c r="AB39" s="17"/>
      <c r="AC39" s="17"/>
    </row>
    <row r="40" spans="1:29" ht="12.75" customHeight="1" x14ac:dyDescent="0.2"/>
    <row r="41" spans="1:29" ht="12.75" customHeight="1" x14ac:dyDescent="0.2"/>
    <row r="42" spans="1:29" ht="12.75" customHeight="1" x14ac:dyDescent="0.2"/>
    <row r="43" spans="1:29" ht="12.75" customHeight="1" x14ac:dyDescent="0.2"/>
    <row r="44" spans="1:29" ht="12.75" customHeight="1" x14ac:dyDescent="0.2"/>
    <row r="45" spans="1:29" ht="12.75" customHeight="1" x14ac:dyDescent="0.2"/>
    <row r="47" spans="1:29" x14ac:dyDescent="0.2">
      <c r="B47" s="16"/>
      <c r="C47" s="16"/>
    </row>
    <row r="48" spans="1:29" x14ac:dyDescent="0.2">
      <c r="B48" s="16"/>
      <c r="C48" s="16"/>
    </row>
    <row r="49" spans="2:2" x14ac:dyDescent="0.2">
      <c r="B49" s="16"/>
    </row>
  </sheetData>
  <sortState xmlns:xlrd2="http://schemas.microsoft.com/office/spreadsheetml/2017/richdata2" ref="A3:O11">
    <sortCondition ref="A3:A11"/>
  </sortState>
  <conditionalFormatting sqref="S6:XFD6 P34:XFD34 A34:L34 P36:XFD36 B1:XFD1 A2:XFD2 O8:XFD8 A35:XFD35 A12:XFD33 A38:XFD1048576 N4:XFD5 N7:XFD7 N6:Q6 P10:XFD11 B10:B11 O9:Q9 N8:N9 D37:K37 M37:XFD37 A3:T3 V3:XFD3 U9:XFD9 A4:M9">
    <cfRule type="expression" dxfId="575" priority="43">
      <formula>MOD(ROW(),2)=0</formula>
    </cfRule>
    <cfRule type="expression" dxfId="574" priority="44">
      <formula>"MOD(ROW(),2)=0"</formula>
    </cfRule>
  </conditionalFormatting>
  <conditionalFormatting sqref="M34:O34">
    <cfRule type="expression" dxfId="573" priority="29">
      <formula>MOD(ROW(),2)=0</formula>
    </cfRule>
    <cfRule type="expression" dxfId="572" priority="30">
      <formula>"MOD(ROW(),2)=0"</formula>
    </cfRule>
  </conditionalFormatting>
  <conditionalFormatting sqref="R6">
    <cfRule type="expression" dxfId="571" priority="27">
      <formula>MOD(ROW(),2)=0</formula>
    </cfRule>
    <cfRule type="expression" dxfId="570" priority="28">
      <formula>"MOD(ROW(),2)=0"</formula>
    </cfRule>
  </conditionalFormatting>
  <conditionalFormatting sqref="A9">
    <cfRule type="expression" dxfId="569" priority="25">
      <formula>MOD(ROW(),2)=0</formula>
    </cfRule>
    <cfRule type="expression" dxfId="568" priority="26">
      <formula>"MOD(ROW(),2)=0"</formula>
    </cfRule>
  </conditionalFormatting>
  <conditionalFormatting sqref="O36">
    <cfRule type="expression" dxfId="567" priority="23">
      <formula>MOD(ROW(),2)=0</formula>
    </cfRule>
    <cfRule type="expression" dxfId="566" priority="24">
      <formula>"MOD(ROW(),2)=0"</formula>
    </cfRule>
  </conditionalFormatting>
  <conditionalFormatting sqref="L36">
    <cfRule type="expression" dxfId="565" priority="21">
      <formula>MOD(ROW(),2)=0</formula>
    </cfRule>
    <cfRule type="expression" dxfId="564" priority="22">
      <formula>"MOD(ROW(),2)=0"</formula>
    </cfRule>
  </conditionalFormatting>
  <conditionalFormatting sqref="A36:C36">
    <cfRule type="expression" dxfId="563" priority="19">
      <formula>MOD(ROW(),2)=0</formula>
    </cfRule>
    <cfRule type="expression" dxfId="562" priority="20">
      <formula>"MOD(ROW(),2)=0"</formula>
    </cfRule>
  </conditionalFormatting>
  <conditionalFormatting sqref="H36">
    <cfRule type="expression" dxfId="561" priority="17">
      <formula>MOD(ROW(),2)=0</formula>
    </cfRule>
    <cfRule type="expression" dxfId="560" priority="18">
      <formula>"MOD(ROW(),2)=0"</formula>
    </cfRule>
  </conditionalFormatting>
  <conditionalFormatting sqref="D36">
    <cfRule type="expression" dxfId="559" priority="15">
      <formula>MOD(ROW(),2)=0</formula>
    </cfRule>
    <cfRule type="expression" dxfId="558" priority="16">
      <formula>"MOD(ROW(),2)=0"</formula>
    </cfRule>
  </conditionalFormatting>
  <conditionalFormatting sqref="M10:O10">
    <cfRule type="expression" dxfId="557" priority="7">
      <formula>MOD(ROW(),2)=0</formula>
    </cfRule>
    <cfRule type="expression" dxfId="556" priority="8">
      <formula>"MOD(ROW(),2)=0"</formula>
    </cfRule>
  </conditionalFormatting>
  <conditionalFormatting sqref="M11">
    <cfRule type="expression" dxfId="555" priority="5">
      <formula>MOD(ROW(),2)=0</formula>
    </cfRule>
    <cfRule type="expression" dxfId="554" priority="6">
      <formula>"MOD(ROW(),2)=0"</formula>
    </cfRule>
  </conditionalFormatting>
  <conditionalFormatting sqref="A10:A11 N11:O11 C10:L11">
    <cfRule type="expression" dxfId="553" priority="9">
      <formula>MOD(ROW(),2)=0</formula>
    </cfRule>
    <cfRule type="expression" dxfId="552" priority="10">
      <formula>"MOD(ROW(),2)=0"</formula>
    </cfRule>
  </conditionalFormatting>
  <conditionalFormatting sqref="L37">
    <cfRule type="expression" dxfId="551" priority="3">
      <formula>MOD(ROW(),2)=0</formula>
    </cfRule>
    <cfRule type="expression" dxfId="550" priority="4">
      <formula>"MOD(ROW(),2)=0"</formula>
    </cfRule>
  </conditionalFormatting>
  <conditionalFormatting sqref="A37:C37">
    <cfRule type="expression" dxfId="549" priority="1">
      <formula>MOD(ROW(),2)=0</formula>
    </cfRule>
    <cfRule type="expression" dxfId="548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/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3" ht="12" customHeight="1" x14ac:dyDescent="0.2">
      <c r="A1" s="54" t="s">
        <v>395</v>
      </c>
    </row>
    <row r="2" spans="1:13" ht="12" customHeight="1" x14ac:dyDescent="0.25">
      <c r="A2" s="63" t="s">
        <v>384</v>
      </c>
      <c r="B2" s="64" t="s">
        <v>168</v>
      </c>
      <c r="C2" s="63" t="s">
        <v>385</v>
      </c>
      <c r="D2" s="63" t="s">
        <v>386</v>
      </c>
      <c r="E2" s="63" t="s">
        <v>387</v>
      </c>
      <c r="F2" s="64" t="s">
        <v>169</v>
      </c>
      <c r="G2" s="63" t="s">
        <v>388</v>
      </c>
      <c r="H2" s="63" t="s">
        <v>389</v>
      </c>
      <c r="I2" s="63" t="s">
        <v>390</v>
      </c>
      <c r="J2" s="63" t="s">
        <v>47</v>
      </c>
      <c r="K2" s="63" t="s">
        <v>391</v>
      </c>
      <c r="L2" s="63" t="s">
        <v>316</v>
      </c>
      <c r="M2" s="64" t="s">
        <v>172</v>
      </c>
    </row>
    <row r="3" spans="1:13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321</v>
      </c>
      <c r="M3" s="17" t="s">
        <v>174</v>
      </c>
    </row>
    <row r="4" spans="1:13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321</v>
      </c>
      <c r="M4" s="20" t="s">
        <v>181</v>
      </c>
    </row>
    <row r="5" spans="1:13" ht="12" customHeight="1" x14ac:dyDescent="0.2">
      <c r="A5" s="16">
        <f>(G5-C5)/C5</f>
        <v>-0.30037453183520602</v>
      </c>
      <c r="B5" s="18" t="s">
        <v>303</v>
      </c>
      <c r="C5" s="15">
        <v>1335</v>
      </c>
      <c r="D5" s="28">
        <f>(1430-C5)*SQRT(E5)</f>
        <v>268.70057685088807</v>
      </c>
      <c r="E5" s="15">
        <v>8</v>
      </c>
      <c r="F5" s="14" t="s">
        <v>319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320</v>
      </c>
      <c r="L5" s="15" t="s">
        <v>322</v>
      </c>
      <c r="M5" s="17" t="s">
        <v>317</v>
      </c>
    </row>
    <row r="6" spans="1:13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321</v>
      </c>
      <c r="M6" s="14" t="s">
        <v>209</v>
      </c>
    </row>
    <row r="7" spans="1:13" ht="12" customHeight="1" x14ac:dyDescent="0.2">
      <c r="A7" s="16">
        <f>(G7-C7)/C7</f>
        <v>-0.33069306930693076</v>
      </c>
      <c r="B7" s="17" t="s">
        <v>357</v>
      </c>
      <c r="C7" s="15">
        <v>202</v>
      </c>
      <c r="D7" s="15">
        <f>12.59*SQRT(E7)</f>
        <v>28.152095836722353</v>
      </c>
      <c r="E7" s="15">
        <v>5</v>
      </c>
      <c r="F7" s="17" t="s">
        <v>358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360</v>
      </c>
      <c r="M7" s="17" t="s">
        <v>359</v>
      </c>
    </row>
    <row r="8" spans="1:13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321</v>
      </c>
      <c r="M8" s="14" t="s">
        <v>206</v>
      </c>
    </row>
    <row r="9" spans="1:13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321</v>
      </c>
      <c r="M9" s="14" t="s">
        <v>186</v>
      </c>
    </row>
    <row r="10" spans="1:13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321</v>
      </c>
      <c r="M10" s="17" t="s">
        <v>175</v>
      </c>
    </row>
    <row r="11" spans="1:13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321</v>
      </c>
      <c r="M11" s="17" t="s">
        <v>176</v>
      </c>
    </row>
    <row r="12" spans="1:13" x14ac:dyDescent="0.2">
      <c r="A12" s="16"/>
      <c r="B12" s="17"/>
      <c r="F12" s="17"/>
      <c r="J12" s="29"/>
    </row>
    <row r="13" spans="1:13" x14ac:dyDescent="0.2">
      <c r="A13" s="16"/>
      <c r="K13" s="17"/>
    </row>
    <row r="14" spans="1:13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3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3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316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321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321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321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321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321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321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321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321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321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321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303</v>
      </c>
      <c r="C29" s="15">
        <v>1335</v>
      </c>
      <c r="D29" s="28">
        <f>(1430-C29)*SQRT(E29)</f>
        <v>268.70057685088807</v>
      </c>
      <c r="E29" s="15">
        <v>8</v>
      </c>
      <c r="F29" s="14" t="s">
        <v>319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320</v>
      </c>
      <c r="L29" s="15" t="s">
        <v>322</v>
      </c>
      <c r="M29" s="17" t="s">
        <v>317</v>
      </c>
    </row>
    <row r="30" spans="1:13" ht="12" customHeight="1" x14ac:dyDescent="0.2">
      <c r="A30" s="16">
        <f>(G30-C30)/C30</f>
        <v>-0.33069306930693076</v>
      </c>
      <c r="B30" s="17" t="s">
        <v>357</v>
      </c>
      <c r="C30" s="15">
        <v>202</v>
      </c>
      <c r="D30" s="15">
        <f>12.59*SQRT(E30)</f>
        <v>28.152095836722353</v>
      </c>
      <c r="E30" s="15">
        <v>5</v>
      </c>
      <c r="F30" s="17" t="s">
        <v>358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360</v>
      </c>
      <c r="M30" s="17" t="s">
        <v>359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2:M9 N17:XFD31 A30:M30 A16:XFD16">
    <cfRule type="expression" dxfId="547" priority="37">
      <formula>MOD(ROW(),2)=0</formula>
    </cfRule>
    <cfRule type="expression" dxfId="546" priority="38">
      <formula>"MOD(ROW(),2)=0"</formula>
    </cfRule>
  </conditionalFormatting>
  <conditionalFormatting sqref="B29:D29">
    <cfRule type="expression" dxfId="545" priority="13">
      <formula>MOD(ROW(),2)=0</formula>
    </cfRule>
    <cfRule type="expression" dxfId="544" priority="14">
      <formula>"MOD(ROW(),2)=0"</formula>
    </cfRule>
  </conditionalFormatting>
  <conditionalFormatting sqref="M29">
    <cfRule type="expression" dxfId="543" priority="11">
      <formula>MOD(ROW(),2)=0</formula>
    </cfRule>
    <cfRule type="expression" dxfId="542" priority="12">
      <formula>"MOD(ROW(),2)=0"</formula>
    </cfRule>
  </conditionalFormatting>
  <conditionalFormatting sqref="J31">
    <cfRule type="expression" dxfId="541" priority="9">
      <formula>MOD(ROW(),2)=0</formula>
    </cfRule>
    <cfRule type="expression" dxfId="540" priority="10">
      <formula>"MOD(ROW(),2)=0"</formula>
    </cfRule>
  </conditionalFormatting>
  <conditionalFormatting sqref="A10 E10:L10 A11:M12">
    <cfRule type="expression" dxfId="539" priority="5">
      <formula>MOD(ROW(),2)=0</formula>
    </cfRule>
    <cfRule type="expression" dxfId="538" priority="6">
      <formula>"MOD(ROW(),2)=0"</formula>
    </cfRule>
  </conditionalFormatting>
  <conditionalFormatting sqref="B10:D10">
    <cfRule type="expression" dxfId="537" priority="3">
      <formula>MOD(ROW(),2)=0</formula>
    </cfRule>
    <cfRule type="expression" dxfId="536" priority="4">
      <formula>"MOD(ROW(),2)=0"</formula>
    </cfRule>
  </conditionalFormatting>
  <conditionalFormatting sqref="M10">
    <cfRule type="expression" dxfId="535" priority="1">
      <formula>MOD(ROW(),2)=0</formula>
    </cfRule>
    <cfRule type="expression" dxfId="534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F44"/>
  <sheetViews>
    <sheetView showGridLines="0" tabSelected="1" zoomScale="145" zoomScaleNormal="145" workbookViewId="0">
      <selection activeCell="T1" sqref="T1:U18"/>
    </sheetView>
  </sheetViews>
  <sheetFormatPr defaultColWidth="9.140625" defaultRowHeight="11.25" x14ac:dyDescent="0.2"/>
  <cols>
    <col min="1" max="1" width="4.5703125" style="15" customWidth="1"/>
    <col min="2" max="2" width="5.85546875" style="15" customWidth="1"/>
    <col min="3" max="3" width="4.140625" style="15" customWidth="1"/>
    <col min="4" max="4" width="14.7109375" style="17" customWidth="1"/>
    <col min="5" max="5" width="6" style="15" customWidth="1"/>
    <col min="6" max="6" width="5.85546875" style="15" customWidth="1"/>
    <col min="7" max="7" width="2.42578125" style="15" customWidth="1"/>
    <col min="8" max="8" width="15" style="17" customWidth="1"/>
    <col min="9" max="10" width="5.85546875" style="15" customWidth="1"/>
    <col min="11" max="11" width="2.42578125" style="15" customWidth="1"/>
    <col min="12" max="12" width="4.28515625" style="15" customWidth="1"/>
    <col min="13" max="13" width="5.7109375" style="15" customWidth="1"/>
    <col min="14" max="14" width="3" style="15" customWidth="1"/>
    <col min="15" max="15" width="10.28515625" style="17" customWidth="1"/>
    <col min="16" max="16" width="6.85546875" style="14" customWidth="1"/>
    <col min="17" max="17" width="2.7109375" style="14" customWidth="1"/>
    <col min="18" max="18" width="4.42578125" style="14" customWidth="1"/>
    <col min="19" max="19" width="4.140625" style="14" customWidth="1"/>
    <col min="20" max="20" width="5.7109375" style="14" customWidth="1"/>
    <col min="21" max="21" width="18.28515625" style="14" customWidth="1"/>
    <col min="22" max="22" width="5.140625" style="14" customWidth="1"/>
    <col min="23" max="24" width="4.7109375" style="14" customWidth="1"/>
    <col min="25" max="25" width="17.42578125" style="14" customWidth="1"/>
    <col min="26" max="26" width="5.28515625" style="14" customWidth="1"/>
    <col min="27" max="27" width="4.42578125" style="14" customWidth="1"/>
    <col min="28" max="28" width="4.28515625" style="14" customWidth="1"/>
    <col min="29" max="29" width="6.140625" style="14" customWidth="1"/>
    <col min="30" max="30" width="7.5703125" style="14" customWidth="1"/>
    <col min="31" max="31" width="11.85546875" style="14" customWidth="1"/>
    <col min="32" max="32" width="3.85546875" style="14" customWidth="1"/>
    <col min="33" max="16384" width="9.140625" style="14"/>
  </cols>
  <sheetData>
    <row r="1" spans="1:32" ht="12" customHeight="1" x14ac:dyDescent="0.2">
      <c r="A1" s="54" t="s">
        <v>373</v>
      </c>
    </row>
    <row r="2" spans="1:32" ht="12" customHeight="1" x14ac:dyDescent="0.25">
      <c r="A2" s="63" t="s">
        <v>392</v>
      </c>
      <c r="B2" s="63" t="s">
        <v>393</v>
      </c>
      <c r="C2" s="63" t="s">
        <v>384</v>
      </c>
      <c r="D2" s="64" t="s">
        <v>168</v>
      </c>
      <c r="E2" s="63" t="s">
        <v>385</v>
      </c>
      <c r="F2" s="63" t="s">
        <v>386</v>
      </c>
      <c r="G2" s="63" t="s">
        <v>387</v>
      </c>
      <c r="H2" s="64" t="s">
        <v>169</v>
      </c>
      <c r="I2" s="63" t="s">
        <v>388</v>
      </c>
      <c r="J2" s="63" t="s">
        <v>389</v>
      </c>
      <c r="K2" s="63" t="s">
        <v>390</v>
      </c>
      <c r="L2" s="63" t="s">
        <v>47</v>
      </c>
      <c r="M2" s="63" t="s">
        <v>391</v>
      </c>
      <c r="N2" s="63" t="s">
        <v>316</v>
      </c>
      <c r="O2" s="64" t="s">
        <v>172</v>
      </c>
    </row>
    <row r="3" spans="1:32" ht="12" customHeight="1" x14ac:dyDescent="0.2">
      <c r="A3" s="16">
        <v>0.22021648333308816</v>
      </c>
      <c r="B3" s="44">
        <v>0.15701435261649185</v>
      </c>
      <c r="C3" s="16">
        <v>-1.542776998597477E-2</v>
      </c>
      <c r="D3" s="17" t="s">
        <v>378</v>
      </c>
      <c r="E3" s="15">
        <v>0.71299999999999997</v>
      </c>
      <c r="F3" s="44">
        <f>0.105*SQRT(G3)</f>
        <v>0.29698484809834996</v>
      </c>
      <c r="G3" s="15">
        <v>8</v>
      </c>
      <c r="H3" s="17" t="s">
        <v>313</v>
      </c>
      <c r="I3" s="15">
        <v>0.61699999999999999</v>
      </c>
      <c r="J3" s="44">
        <f>0.159*SQRT(K3)</f>
        <v>0.44971991283464424</v>
      </c>
      <c r="K3" s="15">
        <v>8</v>
      </c>
      <c r="L3" s="15" t="s">
        <v>277</v>
      </c>
      <c r="M3" s="15" t="s">
        <v>374</v>
      </c>
      <c r="N3" s="15" t="s">
        <v>322</v>
      </c>
      <c r="O3" s="17" t="s">
        <v>314</v>
      </c>
    </row>
    <row r="4" spans="1:32" ht="12" customHeight="1" x14ac:dyDescent="0.2">
      <c r="A4" s="16">
        <v>0.30233492648200283</v>
      </c>
      <c r="B4" s="28">
        <v>110561.76626998305</v>
      </c>
      <c r="C4" s="55">
        <f t="shared" ref="C4:C11" si="0">-(E4-I4)/E4</f>
        <v>-1.9669504201611735E-2</v>
      </c>
      <c r="D4" s="49" t="s">
        <v>303</v>
      </c>
      <c r="E4" s="48">
        <v>365693</v>
      </c>
      <c r="F4" s="48">
        <v>125513</v>
      </c>
      <c r="G4" s="48">
        <v>14</v>
      </c>
      <c r="H4" s="49" t="s">
        <v>304</v>
      </c>
      <c r="I4" s="48">
        <v>358500</v>
      </c>
      <c r="J4" s="48">
        <v>157620</v>
      </c>
      <c r="K4" s="48">
        <v>15</v>
      </c>
      <c r="L4" s="48" t="s">
        <v>274</v>
      </c>
      <c r="M4" s="48" t="s">
        <v>375</v>
      </c>
      <c r="N4" s="48" t="s">
        <v>321</v>
      </c>
      <c r="O4" s="49" t="s">
        <v>305</v>
      </c>
    </row>
    <row r="5" spans="1:32" ht="12" customHeight="1" x14ac:dyDescent="0.25">
      <c r="A5" s="16">
        <v>0.33187378676985985</v>
      </c>
      <c r="B5" s="34">
        <v>8.5955310773393698</v>
      </c>
      <c r="C5" s="16">
        <f t="shared" si="0"/>
        <v>-0.1274131274131273</v>
      </c>
      <c r="D5" s="17" t="s">
        <v>247</v>
      </c>
      <c r="E5" s="15">
        <v>25.9</v>
      </c>
      <c r="F5" s="15">
        <f>1.7*SQRT(G5)</f>
        <v>6.8</v>
      </c>
      <c r="G5" s="15">
        <v>16</v>
      </c>
      <c r="H5" s="17" t="s">
        <v>299</v>
      </c>
      <c r="I5" s="15">
        <v>22.6</v>
      </c>
      <c r="J5" s="30">
        <f>2.1*SQRT(K5)</f>
        <v>8.1332650270355753</v>
      </c>
      <c r="K5" s="15">
        <v>15</v>
      </c>
      <c r="L5" s="15" t="s">
        <v>49</v>
      </c>
      <c r="M5" s="15" t="s">
        <v>375</v>
      </c>
      <c r="N5" s="15" t="s">
        <v>321</v>
      </c>
      <c r="O5" s="17" t="s">
        <v>301</v>
      </c>
    </row>
    <row r="6" spans="1:32" ht="12" customHeight="1" x14ac:dyDescent="0.2">
      <c r="A6" s="16">
        <v>0.36468210626768915</v>
      </c>
      <c r="B6" s="28">
        <v>131.28555825636809</v>
      </c>
      <c r="C6" s="16">
        <f t="shared" si="0"/>
        <v>-0.18055555555555555</v>
      </c>
      <c r="D6" s="17" t="s">
        <v>275</v>
      </c>
      <c r="E6" s="43">
        <v>360</v>
      </c>
      <c r="F6" s="28">
        <v>94</v>
      </c>
      <c r="G6" s="15">
        <v>9</v>
      </c>
      <c r="H6" s="17" t="s">
        <v>276</v>
      </c>
      <c r="I6" s="15">
        <v>295</v>
      </c>
      <c r="J6" s="30">
        <v>36</v>
      </c>
      <c r="K6" s="15">
        <v>8</v>
      </c>
      <c r="L6" s="15" t="s">
        <v>277</v>
      </c>
      <c r="M6" s="15" t="s">
        <v>375</v>
      </c>
      <c r="N6" s="15" t="s">
        <v>321</v>
      </c>
      <c r="O6" s="17" t="s">
        <v>250</v>
      </c>
    </row>
    <row r="7" spans="1:32" ht="12" customHeight="1" x14ac:dyDescent="0.2">
      <c r="A7" s="16">
        <v>0.64173877726018158</v>
      </c>
      <c r="B7" s="30">
        <v>14.824165754710195</v>
      </c>
      <c r="C7" s="57">
        <f t="shared" si="0"/>
        <v>-0.16017316017316027</v>
      </c>
      <c r="D7" s="60" t="s">
        <v>382</v>
      </c>
      <c r="E7" s="59">
        <v>23.1</v>
      </c>
      <c r="F7" s="59">
        <v>11.3</v>
      </c>
      <c r="G7" s="59">
        <v>7</v>
      </c>
      <c r="H7" s="60" t="s">
        <v>383</v>
      </c>
      <c r="I7" s="59">
        <v>19.399999999999999</v>
      </c>
      <c r="J7" s="62">
        <v>7.15</v>
      </c>
      <c r="K7" s="59">
        <v>8</v>
      </c>
      <c r="L7" s="59" t="s">
        <v>49</v>
      </c>
      <c r="M7" s="59" t="s">
        <v>381</v>
      </c>
      <c r="N7" s="59" t="s">
        <v>321</v>
      </c>
      <c r="O7" s="58" t="s">
        <v>347</v>
      </c>
      <c r="P7" s="60"/>
    </row>
    <row r="8" spans="1:32" ht="12" customHeight="1" x14ac:dyDescent="0.2">
      <c r="A8" s="16">
        <v>0.87193649776221871</v>
      </c>
      <c r="B8" s="28">
        <v>265755.7812799511</v>
      </c>
      <c r="C8" s="16">
        <f t="shared" si="0"/>
        <v>1.8032205992361904E-2</v>
      </c>
      <c r="D8" s="17" t="s">
        <v>303</v>
      </c>
      <c r="E8" s="15">
        <v>304788</v>
      </c>
      <c r="F8" s="15">
        <v>113425</v>
      </c>
      <c r="G8" s="15">
        <v>4</v>
      </c>
      <c r="H8" s="17" t="s">
        <v>356</v>
      </c>
      <c r="I8" s="15">
        <v>310284</v>
      </c>
      <c r="J8" s="15">
        <v>160647</v>
      </c>
      <c r="K8" s="15">
        <v>3</v>
      </c>
      <c r="L8" s="15" t="s">
        <v>274</v>
      </c>
      <c r="M8" s="15" t="s">
        <v>379</v>
      </c>
      <c r="N8" s="15" t="s">
        <v>345</v>
      </c>
      <c r="O8" s="33" t="s">
        <v>354</v>
      </c>
    </row>
    <row r="9" spans="1:32" ht="12" customHeight="1" x14ac:dyDescent="0.2">
      <c r="A9" s="16">
        <v>0.96814672232900045</v>
      </c>
      <c r="B9" s="30">
        <v>34.853282003844015</v>
      </c>
      <c r="C9" s="16">
        <f t="shared" si="0"/>
        <v>0.1388888888888889</v>
      </c>
      <c r="D9" s="17" t="s">
        <v>380</v>
      </c>
      <c r="E9" s="15">
        <v>36</v>
      </c>
      <c r="F9" s="28">
        <f>6*SQRT(G9)</f>
        <v>23.237900077244504</v>
      </c>
      <c r="G9" s="15">
        <v>15</v>
      </c>
      <c r="H9" s="17" t="s">
        <v>327</v>
      </c>
      <c r="I9" s="15">
        <v>41</v>
      </c>
      <c r="J9" s="28">
        <f>14*SQRT(K9)</f>
        <v>50.47771785649585</v>
      </c>
      <c r="K9" s="15">
        <v>13</v>
      </c>
      <c r="L9" s="15" t="s">
        <v>49</v>
      </c>
      <c r="M9" s="15" t="s">
        <v>375</v>
      </c>
      <c r="N9" s="15" t="s">
        <v>325</v>
      </c>
      <c r="O9" s="14" t="s">
        <v>326</v>
      </c>
    </row>
    <row r="10" spans="1:32" ht="12" customHeight="1" x14ac:dyDescent="0.2">
      <c r="A10" s="16">
        <v>1.0072498831657288</v>
      </c>
      <c r="B10" s="30">
        <v>391.71947956315188</v>
      </c>
      <c r="C10" s="16">
        <f t="shared" si="0"/>
        <v>-0.25739264592440209</v>
      </c>
      <c r="D10" s="17" t="s">
        <v>278</v>
      </c>
      <c r="E10" s="15">
        <v>388.9</v>
      </c>
      <c r="F10" s="15">
        <v>347.3</v>
      </c>
      <c r="G10" s="15">
        <v>6</v>
      </c>
      <c r="H10" s="17" t="s">
        <v>279</v>
      </c>
      <c r="I10" s="15">
        <v>288.8</v>
      </c>
      <c r="J10" s="15">
        <v>110.5</v>
      </c>
      <c r="K10" s="15">
        <v>6</v>
      </c>
      <c r="L10" s="15" t="s">
        <v>277</v>
      </c>
      <c r="M10" s="15" t="s">
        <v>375</v>
      </c>
      <c r="N10" s="15" t="s">
        <v>321</v>
      </c>
      <c r="O10" s="17" t="s">
        <v>250</v>
      </c>
    </row>
    <row r="11" spans="1:32" ht="12" customHeight="1" x14ac:dyDescent="0.2">
      <c r="A11" s="16">
        <v>1.8080937690781533</v>
      </c>
      <c r="B11" s="28">
        <v>18001.381564942094</v>
      </c>
      <c r="C11" s="16">
        <f t="shared" si="0"/>
        <v>0.72719967858577739</v>
      </c>
      <c r="D11" s="17" t="s">
        <v>376</v>
      </c>
      <c r="E11" s="15">
        <v>9956</v>
      </c>
      <c r="F11" s="28">
        <f>(12545-E11)*SQRT(G11)</f>
        <v>11578.359987493912</v>
      </c>
      <c r="G11" s="15">
        <v>20</v>
      </c>
      <c r="H11" s="17" t="s">
        <v>377</v>
      </c>
      <c r="I11" s="15">
        <v>17196</v>
      </c>
      <c r="J11" s="28">
        <f>(20348-I11)*SQRT(K11)</f>
        <v>13372.803445799986</v>
      </c>
      <c r="K11" s="15">
        <v>18</v>
      </c>
      <c r="L11" s="15" t="s">
        <v>274</v>
      </c>
      <c r="M11" s="15" t="s">
        <v>204</v>
      </c>
      <c r="N11" s="15" t="s">
        <v>321</v>
      </c>
      <c r="O11" s="17" t="s">
        <v>288</v>
      </c>
    </row>
    <row r="14" spans="1:32" x14ac:dyDescent="0.2">
      <c r="B14" s="35"/>
    </row>
    <row r="15" spans="1:32" x14ac:dyDescent="0.2"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x14ac:dyDescent="0.2"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x14ac:dyDescent="0.2"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x14ac:dyDescent="0.2">
      <c r="P18" s="33"/>
      <c r="Q18" s="31"/>
      <c r="R18" s="31"/>
      <c r="S18" s="31"/>
      <c r="T18" s="31"/>
      <c r="U18" s="31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ht="12" customHeight="1" x14ac:dyDescent="0.25">
      <c r="A19" s="21" t="s">
        <v>237</v>
      </c>
      <c r="B19" s="21" t="s">
        <v>238</v>
      </c>
      <c r="C19" s="21" t="s">
        <v>214</v>
      </c>
      <c r="D19" s="25" t="s">
        <v>168</v>
      </c>
      <c r="E19" s="21" t="s">
        <v>215</v>
      </c>
      <c r="F19" s="21" t="s">
        <v>216</v>
      </c>
      <c r="G19" s="21" t="s">
        <v>217</v>
      </c>
      <c r="H19" s="25" t="s">
        <v>169</v>
      </c>
      <c r="I19" s="21" t="s">
        <v>218</v>
      </c>
      <c r="J19" s="21" t="s">
        <v>219</v>
      </c>
      <c r="K19" s="21" t="s">
        <v>220</v>
      </c>
      <c r="L19" s="21" t="s">
        <v>47</v>
      </c>
      <c r="M19" s="21" t="s">
        <v>196</v>
      </c>
      <c r="N19" s="21" t="s">
        <v>316</v>
      </c>
      <c r="O19" s="25" t="s">
        <v>172</v>
      </c>
      <c r="Q19" s="23"/>
      <c r="R19" s="22"/>
      <c r="S19" s="22"/>
      <c r="T19" s="22"/>
      <c r="U19" s="24"/>
      <c r="V19" s="22"/>
      <c r="W19" s="22"/>
      <c r="X19" s="22"/>
      <c r="Y19" s="24"/>
      <c r="Z19" s="22"/>
      <c r="AA19" s="22"/>
      <c r="AB19" s="22"/>
      <c r="AC19" s="22"/>
      <c r="AD19" s="22"/>
      <c r="AE19" s="24"/>
      <c r="AF19" s="23"/>
    </row>
    <row r="20" spans="1:32" ht="12" customHeight="1" x14ac:dyDescent="0.2">
      <c r="A20" s="16">
        <v>0.22021648333308816</v>
      </c>
      <c r="B20" s="34">
        <v>0.15701435261649185</v>
      </c>
      <c r="C20" s="15">
        <v>-1.542776998597477E-2</v>
      </c>
      <c r="D20" s="17" t="s">
        <v>378</v>
      </c>
      <c r="E20" s="15">
        <v>0.71299999999999997</v>
      </c>
      <c r="F20" s="44">
        <f>0.105*SQRT(G20)</f>
        <v>0.29698484809834996</v>
      </c>
      <c r="G20" s="15">
        <v>8</v>
      </c>
      <c r="H20" s="17" t="s">
        <v>313</v>
      </c>
      <c r="I20" s="15">
        <v>0.61699999999999999</v>
      </c>
      <c r="J20" s="44">
        <f>0.159*SQRT(K20)</f>
        <v>0.44971991283464424</v>
      </c>
      <c r="K20" s="15">
        <v>8</v>
      </c>
      <c r="L20" s="15" t="s">
        <v>277</v>
      </c>
      <c r="M20" s="15">
        <v>7</v>
      </c>
      <c r="N20" s="15" t="s">
        <v>322</v>
      </c>
      <c r="O20" s="17" t="s">
        <v>314</v>
      </c>
      <c r="Q20" s="22"/>
      <c r="R20" s="22"/>
      <c r="S20" s="22"/>
      <c r="T20" s="36"/>
      <c r="U20" s="37"/>
      <c r="V20" s="38"/>
      <c r="W20" s="39"/>
      <c r="X20" s="22"/>
      <c r="Y20" s="37"/>
      <c r="Z20" s="38"/>
      <c r="AA20" s="22"/>
      <c r="AB20" s="22"/>
      <c r="AC20" s="22"/>
      <c r="AD20" s="22"/>
      <c r="AE20" s="40"/>
      <c r="AF20" s="23"/>
    </row>
    <row r="21" spans="1:32" ht="12" customHeight="1" x14ac:dyDescent="0.2">
      <c r="A21" s="16">
        <f t="shared" ref="A21:A38" si="1">B21/E21</f>
        <v>0.30233492648200283</v>
      </c>
      <c r="B21" s="28">
        <f t="shared" ref="B21:B38" si="2">ABS(I21-E21) + ABS(_xlfn.NORM.S.INV(1-(0.05/M21)/2))*SQRT(F21^2/G21+J21^2/K21)</f>
        <v>110561.76626998305</v>
      </c>
      <c r="C21" s="16">
        <f t="shared" ref="C21:C38" si="3">-(E21-I21)/E21</f>
        <v>-1.9669504201611735E-2</v>
      </c>
      <c r="D21" s="17" t="s">
        <v>303</v>
      </c>
      <c r="E21" s="15">
        <v>365693</v>
      </c>
      <c r="F21" s="15">
        <v>125513</v>
      </c>
      <c r="G21" s="15">
        <v>14</v>
      </c>
      <c r="H21" s="17" t="s">
        <v>304</v>
      </c>
      <c r="I21" s="15">
        <v>358500</v>
      </c>
      <c r="J21" s="15">
        <v>157620</v>
      </c>
      <c r="K21" s="15">
        <v>15</v>
      </c>
      <c r="L21" s="15" t="s">
        <v>274</v>
      </c>
      <c r="M21" s="15">
        <v>1</v>
      </c>
      <c r="N21" s="15" t="s">
        <v>321</v>
      </c>
      <c r="O21" s="17" t="s">
        <v>305</v>
      </c>
      <c r="Q21" s="22"/>
      <c r="R21" s="22"/>
      <c r="S21" s="22"/>
      <c r="T21" s="36"/>
      <c r="U21" s="24"/>
      <c r="V21" s="22"/>
      <c r="W21" s="22"/>
      <c r="X21" s="22"/>
      <c r="Y21" s="24"/>
      <c r="Z21" s="22"/>
      <c r="AA21" s="22"/>
      <c r="AB21" s="22"/>
      <c r="AC21" s="22"/>
      <c r="AD21" s="22"/>
      <c r="AE21" s="24"/>
      <c r="AF21" s="23"/>
    </row>
    <row r="22" spans="1:32" ht="12" customHeight="1" x14ac:dyDescent="0.25">
      <c r="A22" s="16">
        <f t="shared" si="1"/>
        <v>0.33187378676985985</v>
      </c>
      <c r="B22" s="34">
        <f t="shared" si="2"/>
        <v>8.5955310773393698</v>
      </c>
      <c r="C22" s="16">
        <f t="shared" si="3"/>
        <v>-0.1274131274131273</v>
      </c>
      <c r="D22" s="17" t="s">
        <v>247</v>
      </c>
      <c r="E22" s="15">
        <v>25.9</v>
      </c>
      <c r="F22" s="15">
        <f>1.7*SQRT(G22)</f>
        <v>6.8</v>
      </c>
      <c r="G22" s="15">
        <v>16</v>
      </c>
      <c r="H22" s="17" t="s">
        <v>299</v>
      </c>
      <c r="I22" s="15">
        <v>22.6</v>
      </c>
      <c r="J22" s="30">
        <f>2.1*SQRT(K22)</f>
        <v>8.1332650270355753</v>
      </c>
      <c r="K22" s="15">
        <v>15</v>
      </c>
      <c r="L22" s="15" t="s">
        <v>49</v>
      </c>
      <c r="M22" s="15">
        <v>1</v>
      </c>
      <c r="N22" s="15" t="s">
        <v>321</v>
      </c>
      <c r="O22" s="17" t="s">
        <v>301</v>
      </c>
      <c r="Q22" s="22"/>
      <c r="R22" s="22"/>
      <c r="S22" s="22"/>
      <c r="T22" s="36"/>
      <c r="U22" s="24"/>
      <c r="V22" s="22"/>
      <c r="W22" s="22"/>
      <c r="X22" s="22"/>
      <c r="Y22" s="24"/>
      <c r="Z22" s="22"/>
      <c r="AA22" s="22"/>
      <c r="AB22" s="22"/>
      <c r="AC22" s="22"/>
      <c r="AD22" s="22"/>
      <c r="AE22" s="24"/>
      <c r="AF22" s="23"/>
    </row>
    <row r="23" spans="1:32" ht="12" customHeight="1" x14ac:dyDescent="0.2">
      <c r="A23" s="16">
        <f t="shared" si="1"/>
        <v>0.3351756133312177</v>
      </c>
      <c r="B23" s="28">
        <f t="shared" si="2"/>
        <v>8.7145659466116605</v>
      </c>
      <c r="C23" s="16">
        <f t="shared" si="3"/>
        <v>4.2307692307692366E-2</v>
      </c>
      <c r="D23" s="17" t="s">
        <v>295</v>
      </c>
      <c r="E23" s="15">
        <v>26</v>
      </c>
      <c r="F23" s="30">
        <f>(28.3-E23)*SQRT(G23)</f>
        <v>6.5053823869162395</v>
      </c>
      <c r="G23" s="15">
        <v>8</v>
      </c>
      <c r="H23" s="17" t="s">
        <v>296</v>
      </c>
      <c r="I23" s="15">
        <v>27.1</v>
      </c>
      <c r="J23" s="30">
        <f>(28.3-I23)*SQRT(K23)</f>
        <v>3.3941125496954263</v>
      </c>
      <c r="K23" s="15">
        <v>8</v>
      </c>
      <c r="L23" s="15" t="s">
        <v>49</v>
      </c>
      <c r="M23" s="15">
        <v>15</v>
      </c>
      <c r="N23" s="15" t="s">
        <v>321</v>
      </c>
      <c r="O23" s="17" t="s">
        <v>297</v>
      </c>
      <c r="Q23" s="22"/>
      <c r="R23" s="22"/>
      <c r="S23" s="41"/>
      <c r="T23" s="36"/>
      <c r="U23" s="24"/>
      <c r="V23" s="22"/>
      <c r="W23" s="22"/>
      <c r="X23" s="22"/>
      <c r="Y23" s="24"/>
      <c r="Z23" s="22"/>
      <c r="AA23" s="22"/>
      <c r="AB23" s="22"/>
      <c r="AC23" s="22"/>
      <c r="AD23" s="22"/>
      <c r="AE23" s="24"/>
      <c r="AF23" s="23"/>
    </row>
    <row r="24" spans="1:32" ht="12" customHeight="1" x14ac:dyDescent="0.2">
      <c r="A24" s="16">
        <f t="shared" si="1"/>
        <v>0.36468210626768915</v>
      </c>
      <c r="B24" s="30">
        <f t="shared" si="2"/>
        <v>131.28555825636809</v>
      </c>
      <c r="C24" s="16">
        <f t="shared" si="3"/>
        <v>-0.18055555555555555</v>
      </c>
      <c r="D24" s="17" t="s">
        <v>275</v>
      </c>
      <c r="E24" s="43">
        <v>360</v>
      </c>
      <c r="F24" s="28">
        <v>94</v>
      </c>
      <c r="G24" s="15">
        <v>9</v>
      </c>
      <c r="H24" s="17" t="s">
        <v>276</v>
      </c>
      <c r="I24" s="15">
        <v>295</v>
      </c>
      <c r="J24" s="30">
        <v>36</v>
      </c>
      <c r="K24" s="15">
        <v>8</v>
      </c>
      <c r="L24" s="15" t="s">
        <v>277</v>
      </c>
      <c r="M24" s="15">
        <v>1</v>
      </c>
      <c r="N24" s="15" t="s">
        <v>321</v>
      </c>
      <c r="O24" s="17" t="s">
        <v>250</v>
      </c>
    </row>
    <row r="25" spans="1:32" ht="12" customHeight="1" x14ac:dyDescent="0.2">
      <c r="A25" s="16">
        <f t="shared" si="1"/>
        <v>0.38375612642394952</v>
      </c>
      <c r="B25" s="28">
        <f t="shared" si="2"/>
        <v>127779.27741538247</v>
      </c>
      <c r="C25" s="16">
        <f t="shared" si="3"/>
        <v>4.5589692765113973E-2</v>
      </c>
      <c r="D25" s="17" t="s">
        <v>282</v>
      </c>
      <c r="E25" s="15">
        <v>332970</v>
      </c>
      <c r="F25" s="28">
        <f>(357910-E25)*SQRT(G25)</f>
        <v>70540.972491169989</v>
      </c>
      <c r="G25" s="15">
        <v>8</v>
      </c>
      <c r="H25" s="17" t="s">
        <v>283</v>
      </c>
      <c r="I25" s="15">
        <v>348150</v>
      </c>
      <c r="J25" s="15">
        <f>(378520-I25)*SQRT(K25)</f>
        <v>74391.003488325106</v>
      </c>
      <c r="K25" s="15">
        <v>6</v>
      </c>
      <c r="L25" s="15" t="s">
        <v>274</v>
      </c>
      <c r="M25" s="15">
        <v>12</v>
      </c>
      <c r="N25" s="15" t="s">
        <v>321</v>
      </c>
      <c r="O25" s="17" t="s">
        <v>190</v>
      </c>
    </row>
    <row r="26" spans="1:32" s="15" customFormat="1" ht="12" customHeight="1" x14ac:dyDescent="0.2">
      <c r="A26" s="16">
        <f t="shared" si="1"/>
        <v>0.43866397912473509</v>
      </c>
      <c r="B26" s="28">
        <f t="shared" si="2"/>
        <v>147.87362736294821</v>
      </c>
      <c r="C26" s="16">
        <f t="shared" si="3"/>
        <v>1.0382675763868287E-2</v>
      </c>
      <c r="D26" s="17" t="s">
        <v>295</v>
      </c>
      <c r="E26" s="15">
        <v>337.1</v>
      </c>
      <c r="F26" s="30">
        <f>(379.1-E26)*SQRT(G26)</f>
        <v>118.79393923933999</v>
      </c>
      <c r="G26" s="15">
        <v>8</v>
      </c>
      <c r="H26" s="17" t="s">
        <v>296</v>
      </c>
      <c r="I26" s="15">
        <v>340.6</v>
      </c>
      <c r="J26" s="30">
        <f>(366.2-340.6)*SQRT(K26)</f>
        <v>72.40773439350238</v>
      </c>
      <c r="K26" s="15">
        <v>8</v>
      </c>
      <c r="L26" s="15" t="s">
        <v>274</v>
      </c>
      <c r="M26" s="15">
        <v>15</v>
      </c>
      <c r="N26" s="15" t="s">
        <v>321</v>
      </c>
      <c r="O26" s="17" t="s">
        <v>298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s="15" customFormat="1" ht="12" customHeight="1" x14ac:dyDescent="0.2">
      <c r="A27" s="16">
        <f t="shared" si="1"/>
        <v>0.54447029123354107</v>
      </c>
      <c r="B27" s="28">
        <f t="shared" si="2"/>
        <v>65064.199802408162</v>
      </c>
      <c r="C27" s="16">
        <f t="shared" si="3"/>
        <v>-7.364016736401674E-2</v>
      </c>
      <c r="D27" s="17" t="s">
        <v>272</v>
      </c>
      <c r="E27" s="15">
        <v>119500</v>
      </c>
      <c r="F27" s="15">
        <f>(135500-E27)*SQRT(G27)</f>
        <v>50596.442562694072</v>
      </c>
      <c r="G27" s="15">
        <v>10</v>
      </c>
      <c r="H27" s="17" t="s">
        <v>273</v>
      </c>
      <c r="I27" s="15">
        <v>110700</v>
      </c>
      <c r="J27" s="15">
        <f>(124800-I27)*SQRT(K27)</f>
        <v>66134.862213510365</v>
      </c>
      <c r="K27" s="15">
        <v>22</v>
      </c>
      <c r="L27" s="15" t="s">
        <v>274</v>
      </c>
      <c r="M27" s="15">
        <v>6</v>
      </c>
      <c r="N27" s="15" t="s">
        <v>321</v>
      </c>
      <c r="O27" s="17" t="s">
        <v>254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s="15" customFormat="1" ht="12" customHeight="1" x14ac:dyDescent="0.2">
      <c r="A28" s="16">
        <f t="shared" si="1"/>
        <v>0.59465772165882236</v>
      </c>
      <c r="B28" s="34">
        <f t="shared" si="2"/>
        <v>0.42399095554274036</v>
      </c>
      <c r="C28" s="16">
        <f t="shared" si="3"/>
        <v>-1.542776998597477E-2</v>
      </c>
      <c r="D28" s="17" t="s">
        <v>378</v>
      </c>
      <c r="E28" s="15">
        <v>0.71299999999999997</v>
      </c>
      <c r="F28" s="44">
        <f>0.105*SQRT(G28)</f>
        <v>0.29698484809834996</v>
      </c>
      <c r="G28" s="15">
        <v>8</v>
      </c>
      <c r="H28" s="17" t="s">
        <v>313</v>
      </c>
      <c r="I28" s="15">
        <v>0.70199999999999996</v>
      </c>
      <c r="J28" s="44">
        <f>0.112*SQRT(K28)</f>
        <v>0.31678383797157333</v>
      </c>
      <c r="K28" s="15">
        <v>8</v>
      </c>
      <c r="L28" s="15" t="s">
        <v>277</v>
      </c>
      <c r="M28" s="15">
        <v>7</v>
      </c>
      <c r="N28" s="15" t="s">
        <v>322</v>
      </c>
      <c r="O28" s="17" t="s">
        <v>314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 ht="12" customHeight="1" x14ac:dyDescent="0.25">
      <c r="A29" s="16">
        <f t="shared" si="1"/>
        <v>0.62604580322464665</v>
      </c>
      <c r="B29" s="34">
        <f t="shared" si="2"/>
        <v>5.5718076486993548E-2</v>
      </c>
      <c r="C29" s="16">
        <f t="shared" si="3"/>
        <v>-0.3146067415730337</v>
      </c>
      <c r="D29" s="17" t="s">
        <v>247</v>
      </c>
      <c r="E29" s="15">
        <v>8.8999999999999996E-2</v>
      </c>
      <c r="F29" s="44">
        <f>0.01*SQRT(G29)</f>
        <v>3.7416573867739417E-2</v>
      </c>
      <c r="G29" s="15">
        <v>14</v>
      </c>
      <c r="H29" s="17" t="s">
        <v>299</v>
      </c>
      <c r="I29" s="15">
        <v>6.0999999999999999E-2</v>
      </c>
      <c r="J29" s="44">
        <f>0.01*SQRT(K29)</f>
        <v>3.7416573867739417E-2</v>
      </c>
      <c r="K29" s="15">
        <v>14</v>
      </c>
      <c r="L29" s="15" t="s">
        <v>277</v>
      </c>
      <c r="M29" s="15">
        <v>1</v>
      </c>
      <c r="N29" s="15" t="s">
        <v>321</v>
      </c>
      <c r="O29" s="17" t="s">
        <v>302</v>
      </c>
    </row>
    <row r="30" spans="1:32" ht="12" customHeight="1" x14ac:dyDescent="0.2">
      <c r="A30" s="16">
        <f t="shared" si="1"/>
        <v>0.64173877726018158</v>
      </c>
      <c r="B30" s="34">
        <f t="shared" si="2"/>
        <v>14.824165754710195</v>
      </c>
      <c r="C30" s="16">
        <f t="shared" si="3"/>
        <v>-0.16017316017316027</v>
      </c>
      <c r="D30" s="51" t="s">
        <v>350</v>
      </c>
      <c r="E30" s="48">
        <v>23.1</v>
      </c>
      <c r="F30" s="48">
        <v>11.3</v>
      </c>
      <c r="G30" s="48">
        <v>7</v>
      </c>
      <c r="H30" s="51" t="s">
        <v>351</v>
      </c>
      <c r="I30" s="48">
        <v>19.399999999999999</v>
      </c>
      <c r="J30" s="56">
        <v>7.15</v>
      </c>
      <c r="K30" s="48">
        <v>8</v>
      </c>
      <c r="L30" s="48" t="s">
        <v>49</v>
      </c>
      <c r="M30" s="48">
        <v>2</v>
      </c>
      <c r="N30" s="48" t="s">
        <v>321</v>
      </c>
      <c r="O30" s="49" t="s">
        <v>347</v>
      </c>
    </row>
    <row r="31" spans="1:32" ht="12" customHeight="1" x14ac:dyDescent="0.2">
      <c r="A31" s="16">
        <f t="shared" si="1"/>
        <v>0.72845716036649566</v>
      </c>
      <c r="B31" s="28">
        <f t="shared" si="2"/>
        <v>47087.470846090277</v>
      </c>
      <c r="C31" s="16">
        <f t="shared" si="3"/>
        <v>-0.16615099009900991</v>
      </c>
      <c r="D31" s="17" t="s">
        <v>268</v>
      </c>
      <c r="E31" s="15">
        <v>64640</v>
      </c>
      <c r="F31" s="15">
        <v>34390</v>
      </c>
      <c r="G31" s="15">
        <v>9</v>
      </c>
      <c r="H31" s="17" t="s">
        <v>269</v>
      </c>
      <c r="I31" s="15">
        <v>53900</v>
      </c>
      <c r="J31" s="15">
        <v>10830</v>
      </c>
      <c r="K31" s="15">
        <v>10</v>
      </c>
      <c r="L31" s="15" t="s">
        <v>274</v>
      </c>
      <c r="M31" s="15">
        <v>21</v>
      </c>
      <c r="N31" s="15" t="s">
        <v>321</v>
      </c>
      <c r="O31" s="17" t="s">
        <v>265</v>
      </c>
    </row>
    <row r="32" spans="1:32" ht="12" customHeight="1" x14ac:dyDescent="0.2">
      <c r="A32" s="16">
        <f t="shared" si="1"/>
        <v>0.87193649776221871</v>
      </c>
      <c r="B32" s="28">
        <f t="shared" si="2"/>
        <v>265755.7812799511</v>
      </c>
      <c r="C32" s="16">
        <f t="shared" si="3"/>
        <v>1.8032205992361904E-2</v>
      </c>
      <c r="D32" s="17" t="s">
        <v>303</v>
      </c>
      <c r="E32" s="15">
        <v>304788</v>
      </c>
      <c r="F32" s="15">
        <v>113425</v>
      </c>
      <c r="G32" s="15">
        <v>4</v>
      </c>
      <c r="H32" s="17" t="s">
        <v>356</v>
      </c>
      <c r="I32" s="15">
        <v>310284</v>
      </c>
      <c r="J32" s="15">
        <v>160647</v>
      </c>
      <c r="K32" s="15">
        <v>3</v>
      </c>
      <c r="L32" s="15" t="s">
        <v>274</v>
      </c>
      <c r="M32" s="15">
        <v>3</v>
      </c>
      <c r="N32" s="15" t="s">
        <v>345</v>
      </c>
      <c r="O32" s="33" t="s">
        <v>354</v>
      </c>
    </row>
    <row r="33" spans="1:15" ht="12" customHeight="1" x14ac:dyDescent="0.2">
      <c r="A33" s="16">
        <f t="shared" si="1"/>
        <v>0.90104148622149904</v>
      </c>
      <c r="B33" s="28">
        <f t="shared" si="2"/>
        <v>202294.53605041257</v>
      </c>
      <c r="C33" s="16">
        <f t="shared" si="3"/>
        <v>-0.22222385539474743</v>
      </c>
      <c r="D33" s="17" t="s">
        <v>280</v>
      </c>
      <c r="E33" s="15">
        <v>224511.9</v>
      </c>
      <c r="F33" s="28">
        <f>(258134.5-E33)*SQRT(G33)</f>
        <v>82358.213825701692</v>
      </c>
      <c r="G33" s="15">
        <v>6</v>
      </c>
      <c r="H33" s="17" t="s">
        <v>281</v>
      </c>
      <c r="I33" s="15">
        <v>174620</v>
      </c>
      <c r="J33" s="28">
        <f>(215835-I33)*SQRT(K33)</f>
        <v>109044.6402855271</v>
      </c>
      <c r="K33" s="15">
        <v>7</v>
      </c>
      <c r="L33" s="15" t="s">
        <v>274</v>
      </c>
      <c r="M33" s="15">
        <v>12</v>
      </c>
      <c r="N33" s="15" t="s">
        <v>321</v>
      </c>
      <c r="O33" s="17" t="s">
        <v>190</v>
      </c>
    </row>
    <row r="34" spans="1:15" ht="12" customHeight="1" x14ac:dyDescent="0.2">
      <c r="A34" s="16">
        <f t="shared" si="1"/>
        <v>0.93271875715240415</v>
      </c>
      <c r="B34" s="28">
        <f t="shared" si="2"/>
        <v>60253.631712045302</v>
      </c>
      <c r="C34" s="16">
        <f t="shared" si="3"/>
        <v>-0.16563467492260053</v>
      </c>
      <c r="D34" s="17" t="s">
        <v>266</v>
      </c>
      <c r="E34" s="15">
        <f>64.6*1000</f>
        <v>64599.999999999993</v>
      </c>
      <c r="F34" s="15">
        <f>34.4*1000</f>
        <v>34400</v>
      </c>
      <c r="G34" s="15">
        <v>9</v>
      </c>
      <c r="H34" s="17" t="s">
        <v>267</v>
      </c>
      <c r="I34" s="15">
        <f>53.9*1000</f>
        <v>53900</v>
      </c>
      <c r="J34" s="15">
        <f>34.8*1000</f>
        <v>34800</v>
      </c>
      <c r="K34" s="15">
        <v>9</v>
      </c>
      <c r="L34" s="15" t="s">
        <v>274</v>
      </c>
      <c r="M34" s="15">
        <v>21</v>
      </c>
      <c r="N34" s="15" t="s">
        <v>321</v>
      </c>
      <c r="O34" s="17" t="s">
        <v>264</v>
      </c>
    </row>
    <row r="35" spans="1:15" ht="12" customHeight="1" x14ac:dyDescent="0.2">
      <c r="A35" s="16">
        <f t="shared" si="1"/>
        <v>0.96814672232900045</v>
      </c>
      <c r="B35" s="34">
        <f t="shared" si="2"/>
        <v>34.853282003844015</v>
      </c>
      <c r="C35" s="16">
        <f t="shared" si="3"/>
        <v>0.1388888888888889</v>
      </c>
      <c r="D35" s="17" t="s">
        <v>327</v>
      </c>
      <c r="E35" s="15">
        <v>36</v>
      </c>
      <c r="F35" s="28">
        <f>6*SQRT(G35)</f>
        <v>23.237900077244504</v>
      </c>
      <c r="G35" s="15">
        <v>15</v>
      </c>
      <c r="H35" s="17" t="s">
        <v>327</v>
      </c>
      <c r="I35" s="15">
        <v>41</v>
      </c>
      <c r="J35" s="28">
        <f>14*SQRT(K35)</f>
        <v>50.47771785649585</v>
      </c>
      <c r="K35" s="15">
        <v>13</v>
      </c>
      <c r="L35" s="15" t="s">
        <v>49</v>
      </c>
      <c r="M35" s="15">
        <v>1</v>
      </c>
      <c r="N35" s="15" t="s">
        <v>325</v>
      </c>
      <c r="O35" s="14" t="s">
        <v>326</v>
      </c>
    </row>
    <row r="36" spans="1:15" ht="12" customHeight="1" x14ac:dyDescent="0.2">
      <c r="A36" s="16">
        <f t="shared" si="1"/>
        <v>1.0072498831657288</v>
      </c>
      <c r="B36" s="28">
        <f t="shared" si="2"/>
        <v>391.71947956315188</v>
      </c>
      <c r="C36" s="16">
        <f t="shared" si="3"/>
        <v>-0.25739264592440209</v>
      </c>
      <c r="D36" s="17" t="s">
        <v>278</v>
      </c>
      <c r="E36" s="15">
        <v>388.9</v>
      </c>
      <c r="F36" s="15">
        <v>347.3</v>
      </c>
      <c r="G36" s="15">
        <v>6</v>
      </c>
      <c r="H36" s="17" t="s">
        <v>279</v>
      </c>
      <c r="I36" s="15">
        <v>288.8</v>
      </c>
      <c r="J36" s="15">
        <v>110.5</v>
      </c>
      <c r="K36" s="15">
        <v>6</v>
      </c>
      <c r="L36" s="15" t="s">
        <v>277</v>
      </c>
      <c r="M36" s="15">
        <v>1</v>
      </c>
      <c r="N36" s="15" t="s">
        <v>321</v>
      </c>
      <c r="O36" s="17" t="s">
        <v>250</v>
      </c>
    </row>
    <row r="37" spans="1:15" ht="12" customHeight="1" x14ac:dyDescent="0.2">
      <c r="A37" s="16">
        <f t="shared" si="1"/>
        <v>1.0221261204613394</v>
      </c>
      <c r="B37" s="28">
        <f t="shared" si="2"/>
        <v>38503.49095777866</v>
      </c>
      <c r="C37" s="16">
        <f t="shared" si="3"/>
        <v>-0.2808601008760287</v>
      </c>
      <c r="D37" s="17" t="s">
        <v>261</v>
      </c>
      <c r="E37" s="42">
        <v>37670</v>
      </c>
      <c r="F37" s="28">
        <v>29510</v>
      </c>
      <c r="G37" s="15">
        <v>9</v>
      </c>
      <c r="H37" s="17" t="s">
        <v>262</v>
      </c>
      <c r="I37" s="15">
        <v>27090</v>
      </c>
      <c r="J37" s="28">
        <v>29150</v>
      </c>
      <c r="K37" s="15">
        <v>8</v>
      </c>
      <c r="L37" s="15" t="s">
        <v>274</v>
      </c>
      <c r="M37" s="15">
        <v>1</v>
      </c>
      <c r="N37" s="15" t="s">
        <v>321</v>
      </c>
      <c r="O37" s="17" t="s">
        <v>263</v>
      </c>
    </row>
    <row r="38" spans="1:15" ht="12" customHeight="1" x14ac:dyDescent="0.2">
      <c r="A38" s="16">
        <f t="shared" si="1"/>
        <v>1.0559803904811791</v>
      </c>
      <c r="B38" s="28">
        <f t="shared" si="2"/>
        <v>68258.572440703414</v>
      </c>
      <c r="C38" s="16">
        <f t="shared" si="3"/>
        <v>-0.45730198019801982</v>
      </c>
      <c r="D38" s="17" t="s">
        <v>268</v>
      </c>
      <c r="E38" s="15">
        <v>64640</v>
      </c>
      <c r="F38" s="15">
        <v>34390</v>
      </c>
      <c r="G38" s="15">
        <v>9</v>
      </c>
      <c r="H38" s="17" t="s">
        <v>270</v>
      </c>
      <c r="I38" s="15">
        <v>35080</v>
      </c>
      <c r="J38" s="15">
        <v>18420</v>
      </c>
      <c r="K38" s="15">
        <v>11</v>
      </c>
      <c r="L38" s="15" t="s">
        <v>274</v>
      </c>
      <c r="M38" s="15">
        <v>21</v>
      </c>
      <c r="N38" s="15" t="s">
        <v>321</v>
      </c>
      <c r="O38" s="17" t="s">
        <v>265</v>
      </c>
    </row>
    <row r="39" spans="1:15" ht="12" customHeight="1" x14ac:dyDescent="0.2">
      <c r="A39" s="16">
        <v>1.0644902360012614</v>
      </c>
      <c r="B39" s="15">
        <v>26665.480411831599</v>
      </c>
      <c r="C39" s="15">
        <v>0.36167664670658684</v>
      </c>
      <c r="D39" s="17" t="s">
        <v>371</v>
      </c>
      <c r="E39" s="15">
        <v>25050</v>
      </c>
      <c r="F39" s="15">
        <v>22192.377069615592</v>
      </c>
      <c r="G39" s="15">
        <v>24</v>
      </c>
      <c r="H39" s="17" t="s">
        <v>291</v>
      </c>
      <c r="I39" s="15">
        <v>34110</v>
      </c>
      <c r="J39" s="15">
        <v>22454.620905283617</v>
      </c>
      <c r="K39" s="15">
        <v>21</v>
      </c>
      <c r="L39" s="15" t="s">
        <v>370</v>
      </c>
      <c r="M39" s="15">
        <v>6</v>
      </c>
      <c r="N39" s="15" t="s">
        <v>321</v>
      </c>
      <c r="O39" s="17" t="s">
        <v>255</v>
      </c>
    </row>
    <row r="40" spans="1:15" ht="12" customHeight="1" x14ac:dyDescent="0.2">
      <c r="A40" s="16">
        <f>B40/E40</f>
        <v>1.1601979569426732</v>
      </c>
      <c r="B40" s="30">
        <f>ABS(I40-E40) + ABS(_xlfn.NORM.S.INV(1-(0.05/M40)/2))*SQRT(F40^2/G40+J40^2/K40)</f>
        <v>24.654206585031805</v>
      </c>
      <c r="C40" s="16">
        <f>-(E40-I40)/E40</f>
        <v>-0.34211764705882353</v>
      </c>
      <c r="D40" s="17" t="s">
        <v>247</v>
      </c>
      <c r="E40" s="15">
        <v>21.25</v>
      </c>
      <c r="F40" s="30">
        <f>(28.63-E40)*SQRT(G40)</f>
        <v>18.07723430173985</v>
      </c>
      <c r="G40" s="15">
        <v>6</v>
      </c>
      <c r="H40" s="17" t="s">
        <v>306</v>
      </c>
      <c r="I40" s="15">
        <v>13.98</v>
      </c>
      <c r="J40" s="30">
        <f>(18.9-I40)*SQRT(K40)</f>
        <v>12.05148953449323</v>
      </c>
      <c r="K40" s="15">
        <v>6</v>
      </c>
      <c r="L40" s="15" t="s">
        <v>49</v>
      </c>
      <c r="M40" s="15">
        <v>1</v>
      </c>
      <c r="N40" s="15" t="s">
        <v>321</v>
      </c>
      <c r="O40" s="17" t="s">
        <v>307</v>
      </c>
    </row>
    <row r="41" spans="1:15" ht="12" customHeight="1" x14ac:dyDescent="0.2">
      <c r="A41" s="16">
        <f>B41/E41</f>
        <v>1.3730702180767695</v>
      </c>
      <c r="B41" s="34">
        <f>ABS(I41-E41) + ABS(_xlfn.NORM.S.INV(1-(0.05/M41)/2))*SQRT(F41^2/G41+J41^2/K41)</f>
        <v>0.23754114772728113</v>
      </c>
      <c r="C41" s="16">
        <f>-(E41-I41)/E41</f>
        <v>-0.51445086705202303</v>
      </c>
      <c r="D41" s="17" t="s">
        <v>303</v>
      </c>
      <c r="E41" s="15">
        <v>0.17299999999999999</v>
      </c>
      <c r="F41" s="44">
        <f>(0.226-E41)*SQRT(G41)</f>
        <v>0.14990663761154813</v>
      </c>
      <c r="G41" s="15">
        <v>8</v>
      </c>
      <c r="H41" s="17" t="s">
        <v>315</v>
      </c>
      <c r="I41" s="15">
        <v>8.4000000000000005E-2</v>
      </c>
      <c r="J41" s="34">
        <f>(0.103-I41)*SQRT(K41)</f>
        <v>5.3740115370177588E-2</v>
      </c>
      <c r="K41" s="15">
        <v>8</v>
      </c>
      <c r="L41" s="15" t="s">
        <v>277</v>
      </c>
      <c r="M41" s="15">
        <v>6</v>
      </c>
      <c r="N41" s="15" t="s">
        <v>322</v>
      </c>
      <c r="O41" s="17" t="s">
        <v>317</v>
      </c>
    </row>
    <row r="42" spans="1:15" ht="12" customHeight="1" x14ac:dyDescent="0.2">
      <c r="A42" s="16">
        <f>B42/E42</f>
        <v>1.407364705439331</v>
      </c>
      <c r="B42" s="30">
        <f>ABS(I42-E42) + ABS(_xlfn.NORM.S.INV(1-(0.05/M42)/2))*SQRT(F42^2/G42+J42^2/K42)</f>
        <v>83.175254091464467</v>
      </c>
      <c r="C42" s="16">
        <f>-(E42-I42)/E42</f>
        <v>-8.1218274111675204E-2</v>
      </c>
      <c r="D42" s="17" t="s">
        <v>259</v>
      </c>
      <c r="E42" s="15">
        <v>59.1</v>
      </c>
      <c r="F42" s="28">
        <v>63.8</v>
      </c>
      <c r="G42" s="15">
        <v>6</v>
      </c>
      <c r="H42" s="17" t="s">
        <v>260</v>
      </c>
      <c r="I42" s="15">
        <v>54.3</v>
      </c>
      <c r="J42" s="15">
        <v>56.1</v>
      </c>
      <c r="K42" s="15">
        <v>8</v>
      </c>
      <c r="L42" s="15" t="s">
        <v>49</v>
      </c>
      <c r="M42" s="15">
        <v>3</v>
      </c>
      <c r="N42" s="15" t="s">
        <v>321</v>
      </c>
      <c r="O42" s="17" t="s">
        <v>258</v>
      </c>
    </row>
    <row r="43" spans="1:15" ht="12" customHeight="1" x14ac:dyDescent="0.2">
      <c r="A43" s="16">
        <f>B43/E43</f>
        <v>1.8080937690781533</v>
      </c>
      <c r="B43" s="28">
        <f>ABS(I43-E43) + ABS(_xlfn.NORM.S.INV(1-(0.05/M43)/2))*SQRT(F43^2/G43+J43^2/K43)</f>
        <v>18001.381564942094</v>
      </c>
      <c r="C43" s="16">
        <f>-(E43-I43)/E43</f>
        <v>0.72719967858577739</v>
      </c>
      <c r="D43" s="17" t="s">
        <v>293</v>
      </c>
      <c r="E43" s="15">
        <v>9956</v>
      </c>
      <c r="F43" s="28">
        <f>(12545-E43)*SQRT(G43)</f>
        <v>11578.359987493912</v>
      </c>
      <c r="G43" s="15">
        <v>20</v>
      </c>
      <c r="H43" s="17" t="s">
        <v>294</v>
      </c>
      <c r="I43" s="15">
        <v>17196</v>
      </c>
      <c r="J43" s="28">
        <f>(20348-I43)*SQRT(K43)</f>
        <v>13372.803445799986</v>
      </c>
      <c r="K43" s="15">
        <v>18</v>
      </c>
      <c r="L43" s="15" t="s">
        <v>274</v>
      </c>
      <c r="M43" s="15">
        <v>6</v>
      </c>
      <c r="N43" s="15" t="s">
        <v>321</v>
      </c>
      <c r="O43" s="17" t="s">
        <v>292</v>
      </c>
    </row>
    <row r="44" spans="1:15" ht="12" customHeight="1" x14ac:dyDescent="0.2">
      <c r="A44" s="16">
        <f>B44/E44</f>
        <v>0.91051281258890382</v>
      </c>
      <c r="B44" s="30">
        <f>ABS(I44-E44) + ABS(_xlfn.NORM.S.INV(1-(0.05/M44)/2))*SQRT(F44^2/G44+J44^2/K44)</f>
        <v>10.052061450981498</v>
      </c>
      <c r="C44" s="16">
        <f>-(E44-I44)/E44</f>
        <v>-0.30706521739130427</v>
      </c>
      <c r="D44" s="17" t="s">
        <v>247</v>
      </c>
      <c r="E44" s="15">
        <v>11.04</v>
      </c>
      <c r="F44" s="15">
        <f>(15-E44)</f>
        <v>3.9600000000000009</v>
      </c>
      <c r="G44" s="15">
        <v>6</v>
      </c>
      <c r="H44" s="17" t="s">
        <v>306</v>
      </c>
      <c r="I44" s="15">
        <v>7.65</v>
      </c>
      <c r="J44" s="30">
        <f>(10.64-I44)*SQRT(K44)</f>
        <v>7.3239743309217022</v>
      </c>
      <c r="K44" s="15">
        <v>6</v>
      </c>
      <c r="L44" s="15" t="s">
        <v>49</v>
      </c>
      <c r="M44" s="15">
        <v>1</v>
      </c>
      <c r="N44" s="15" t="s">
        <v>321</v>
      </c>
      <c r="O44" s="17" t="s">
        <v>308</v>
      </c>
    </row>
  </sheetData>
  <sortState xmlns:xlrd2="http://schemas.microsoft.com/office/spreadsheetml/2017/richdata2" ref="A20:O44">
    <sortCondition ref="A20:A44"/>
  </sortState>
  <conditionalFormatting sqref="D23:K26 M23:M26 D27:M27 D28:K28 E29:K29 E31:G31 I31:K31 D32:D33 D33:K33 E35:G35 I35:M35 D36:K36 E37:G38 M28 D20:M20 F32:M32 D22:M22 M31 M36 I37:M38 M33:M34 Q39:XFD39 A40:E40 G40:K40 D41:K41 M40 D42:M42 O36:O38 O21:O22 O28:O34 A19:M19 B1:XFD1 A12:XFD14 A2:XFD2 A45:O1048576 P41:XFD1048576 P21:XFD38 O40:XFD40 O19:XFD20 E43:G43 I43:N43 M44 G44:K44 B11 A16:XFD18 P15:XFD15 A9:B10 D6:K6 M6 P3:Q6 P8:Q11 T3:XFD6 T8:XFD11 U7:XFD7 R4:S6 R8:S10 R7 A3:B7">
    <cfRule type="expression" dxfId="533" priority="421">
      <formula>MOD(ROW(),2)=0</formula>
    </cfRule>
  </conditionalFormatting>
  <conditionalFormatting sqref="L21 N5:N6">
    <cfRule type="expression" dxfId="532" priority="415">
      <formula>MOD(ROW(),2)=0</formula>
    </cfRule>
    <cfRule type="expression" dxfId="531" priority="416">
      <formula>"MOD(ROW(),2)=0"</formula>
    </cfRule>
  </conditionalFormatting>
  <conditionalFormatting sqref="A21:C21">
    <cfRule type="expression" dxfId="530" priority="411">
      <formula>MOD(ROW(),2)=0</formula>
    </cfRule>
    <cfRule type="expression" dxfId="529" priority="412">
      <formula>"MOD(ROW(),2)=0"</formula>
    </cfRule>
  </conditionalFormatting>
  <conditionalFormatting sqref="A22:C22">
    <cfRule type="expression" dxfId="528" priority="409">
      <formula>MOD(ROW(),2)=0</formula>
    </cfRule>
    <cfRule type="expression" dxfId="527" priority="410">
      <formula>"MOD(ROW(),2)=0"</formula>
    </cfRule>
  </conditionalFormatting>
  <conditionalFormatting sqref="C23">
    <cfRule type="expression" dxfId="526" priority="407">
      <formula>MOD(ROW(),2)=0</formula>
    </cfRule>
    <cfRule type="expression" dxfId="525" priority="408">
      <formula>"MOD(ROW(),2)=0"</formula>
    </cfRule>
  </conditionalFormatting>
  <conditionalFormatting sqref="L23">
    <cfRule type="expression" dxfId="524" priority="405">
      <formula>MOD(ROW(),2)=0</formula>
    </cfRule>
    <cfRule type="expression" dxfId="523" priority="406">
      <formula>"MOD(ROW(),2)=0"</formula>
    </cfRule>
  </conditionalFormatting>
  <conditionalFormatting sqref="B23">
    <cfRule type="expression" dxfId="522" priority="403">
      <formula>MOD(ROW(),2)=0</formula>
    </cfRule>
    <cfRule type="expression" dxfId="521" priority="404">
      <formula>"MOD(ROW(),2)=0"</formula>
    </cfRule>
  </conditionalFormatting>
  <conditionalFormatting sqref="A23">
    <cfRule type="expression" dxfId="520" priority="401">
      <formula>MOD(ROW(),2)=0</formula>
    </cfRule>
    <cfRule type="expression" dxfId="519" priority="402">
      <formula>"MOD(ROW(),2)=0"</formula>
    </cfRule>
  </conditionalFormatting>
  <conditionalFormatting sqref="O24">
    <cfRule type="expression" dxfId="518" priority="399">
      <formula>MOD(ROW(),2)=0</formula>
    </cfRule>
    <cfRule type="expression" dxfId="517" priority="400">
      <formula>"MOD(ROW(),2)=0"</formula>
    </cfRule>
  </conditionalFormatting>
  <conditionalFormatting sqref="O25">
    <cfRule type="expression" dxfId="516" priority="397">
      <formula>MOD(ROW(),2)=0</formula>
    </cfRule>
    <cfRule type="expression" dxfId="515" priority="398">
      <formula>"MOD(ROW(),2)=0"</formula>
    </cfRule>
  </conditionalFormatting>
  <conditionalFormatting sqref="C24">
    <cfRule type="expression" dxfId="514" priority="395">
      <formula>MOD(ROW(),2)=0</formula>
    </cfRule>
    <cfRule type="expression" dxfId="513" priority="396">
      <formula>"MOD(ROW(),2)=0"</formula>
    </cfRule>
  </conditionalFormatting>
  <conditionalFormatting sqref="B24">
    <cfRule type="expression" dxfId="512" priority="393">
      <formula>MOD(ROW(),2)=0</formula>
    </cfRule>
    <cfRule type="expression" dxfId="511" priority="394">
      <formula>"MOD(ROW(),2)=0"</formula>
    </cfRule>
  </conditionalFormatting>
  <conditionalFormatting sqref="A24">
    <cfRule type="expression" dxfId="510" priority="391">
      <formula>MOD(ROW(),2)=0</formula>
    </cfRule>
    <cfRule type="expression" dxfId="509" priority="392">
      <formula>"MOD(ROW(),2)=0"</formula>
    </cfRule>
  </conditionalFormatting>
  <conditionalFormatting sqref="L24">
    <cfRule type="expression" dxfId="508" priority="389">
      <formula>MOD(ROW(),2)=0</formula>
    </cfRule>
    <cfRule type="expression" dxfId="507" priority="390">
      <formula>"MOD(ROW(),2)=0"</formula>
    </cfRule>
  </conditionalFormatting>
  <conditionalFormatting sqref="C25">
    <cfRule type="expression" dxfId="506" priority="387">
      <formula>MOD(ROW(),2)=0</formula>
    </cfRule>
    <cfRule type="expression" dxfId="505" priority="388">
      <formula>"MOD(ROW(),2)=0"</formula>
    </cfRule>
  </conditionalFormatting>
  <conditionalFormatting sqref="B25">
    <cfRule type="expression" dxfId="504" priority="385">
      <formula>MOD(ROW(),2)=0</formula>
    </cfRule>
    <cfRule type="expression" dxfId="503" priority="386">
      <formula>"MOD(ROW(),2)=0"</formula>
    </cfRule>
  </conditionalFormatting>
  <conditionalFormatting sqref="A25">
    <cfRule type="expression" dxfId="502" priority="383">
      <formula>MOD(ROW(),2)=0</formula>
    </cfRule>
    <cfRule type="expression" dxfId="501" priority="384">
      <formula>"MOD(ROW(),2)=0"</formula>
    </cfRule>
  </conditionalFormatting>
  <conditionalFormatting sqref="L26">
    <cfRule type="expression" dxfId="500" priority="381">
      <formula>MOD(ROW(),2)=0</formula>
    </cfRule>
    <cfRule type="expression" dxfId="499" priority="382">
      <formula>"MOD(ROW(),2)=0"</formula>
    </cfRule>
  </conditionalFormatting>
  <conditionalFormatting sqref="L25">
    <cfRule type="expression" dxfId="498" priority="379">
      <formula>MOD(ROW(),2)=0</formula>
    </cfRule>
    <cfRule type="expression" dxfId="497" priority="380">
      <formula>"MOD(ROW(),2)=0"</formula>
    </cfRule>
  </conditionalFormatting>
  <conditionalFormatting sqref="C26">
    <cfRule type="expression" dxfId="496" priority="377">
      <formula>MOD(ROW(),2)=0</formula>
    </cfRule>
    <cfRule type="expression" dxfId="495" priority="378">
      <formula>"MOD(ROW(),2)=0"</formula>
    </cfRule>
  </conditionalFormatting>
  <conditionalFormatting sqref="B26">
    <cfRule type="expression" dxfId="494" priority="375">
      <formula>MOD(ROW(),2)=0</formula>
    </cfRule>
    <cfRule type="expression" dxfId="493" priority="376">
      <formula>"MOD(ROW(),2)=0"</formula>
    </cfRule>
  </conditionalFormatting>
  <conditionalFormatting sqref="A26">
    <cfRule type="expression" dxfId="492" priority="373">
      <formula>MOD(ROW(),2)=0</formula>
    </cfRule>
    <cfRule type="expression" dxfId="491" priority="374">
      <formula>"MOD(ROW(),2)=0"</formula>
    </cfRule>
  </conditionalFormatting>
  <conditionalFormatting sqref="O26">
    <cfRule type="expression" dxfId="490" priority="371">
      <formula>MOD(ROW(),2)=0</formula>
    </cfRule>
    <cfRule type="expression" dxfId="489" priority="372">
      <formula>"MOD(ROW(),2)=0"</formula>
    </cfRule>
  </conditionalFormatting>
  <conditionalFormatting sqref="O27">
    <cfRule type="expression" dxfId="488" priority="369">
      <formula>MOD(ROW(),2)=0</formula>
    </cfRule>
    <cfRule type="expression" dxfId="487" priority="370">
      <formula>"MOD(ROW(),2)=0"</formula>
    </cfRule>
  </conditionalFormatting>
  <conditionalFormatting sqref="C27">
    <cfRule type="expression" dxfId="486" priority="367">
      <formula>MOD(ROW(),2)=0</formula>
    </cfRule>
    <cfRule type="expression" dxfId="485" priority="368">
      <formula>"MOD(ROW(),2)=0"</formula>
    </cfRule>
  </conditionalFormatting>
  <conditionalFormatting sqref="B27">
    <cfRule type="expression" dxfId="484" priority="365">
      <formula>MOD(ROW(),2)=0</formula>
    </cfRule>
    <cfRule type="expression" dxfId="483" priority="366">
      <formula>"MOD(ROW(),2)=0"</formula>
    </cfRule>
  </conditionalFormatting>
  <conditionalFormatting sqref="A27">
    <cfRule type="expression" dxfId="482" priority="363">
      <formula>MOD(ROW(),2)=0</formula>
    </cfRule>
    <cfRule type="expression" dxfId="481" priority="364">
      <formula>"MOD(ROW(),2)=0"</formula>
    </cfRule>
  </conditionalFormatting>
  <conditionalFormatting sqref="L28">
    <cfRule type="expression" dxfId="480" priority="361">
      <formula>MOD(ROW(),2)=0</formula>
    </cfRule>
    <cfRule type="expression" dxfId="479" priority="362">
      <formula>"MOD(ROW(),2)=0"</formula>
    </cfRule>
  </conditionalFormatting>
  <conditionalFormatting sqref="C28">
    <cfRule type="expression" dxfId="478" priority="359">
      <formula>MOD(ROW(),2)=0</formula>
    </cfRule>
    <cfRule type="expression" dxfId="477" priority="360">
      <formula>"MOD(ROW(),2)=0"</formula>
    </cfRule>
  </conditionalFormatting>
  <conditionalFormatting sqref="B28">
    <cfRule type="expression" dxfId="476" priority="357">
      <formula>MOD(ROW(),2)=0</formula>
    </cfRule>
    <cfRule type="expression" dxfId="475" priority="358">
      <formula>"MOD(ROW(),2)=0"</formula>
    </cfRule>
  </conditionalFormatting>
  <conditionalFormatting sqref="A28">
    <cfRule type="expression" dxfId="474" priority="355">
      <formula>MOD(ROW(),2)=0</formula>
    </cfRule>
    <cfRule type="expression" dxfId="473" priority="356">
      <formula>"MOD(ROW(),2)=0"</formula>
    </cfRule>
  </conditionalFormatting>
  <conditionalFormatting sqref="A20:C20">
    <cfRule type="expression" dxfId="472" priority="339">
      <formula>MOD(ROW(),2)=0</formula>
    </cfRule>
    <cfRule type="expression" dxfId="471" priority="340">
      <formula>"MOD(ROW(),2)=0"</formula>
    </cfRule>
  </conditionalFormatting>
  <conditionalFormatting sqref="D29">
    <cfRule type="expression" dxfId="470" priority="353">
      <formula>MOD(ROW(),2)=0</formula>
    </cfRule>
    <cfRule type="expression" dxfId="469" priority="354">
      <formula>"MOD(ROW(),2)=0"</formula>
    </cfRule>
  </conditionalFormatting>
  <conditionalFormatting sqref="L29">
    <cfRule type="expression" dxfId="468" priority="351">
      <formula>MOD(ROW(),2)=0</formula>
    </cfRule>
    <cfRule type="expression" dxfId="467" priority="352">
      <formula>"MOD(ROW(),2)=0"</formula>
    </cfRule>
  </conditionalFormatting>
  <conditionalFormatting sqref="M29">
    <cfRule type="expression" dxfId="466" priority="347">
      <formula>MOD(ROW(),2)=0</formula>
    </cfRule>
    <cfRule type="expression" dxfId="465" priority="348">
      <formula>"MOD(ROW(),2)=0"</formula>
    </cfRule>
  </conditionalFormatting>
  <conditionalFormatting sqref="C29">
    <cfRule type="expression" dxfId="464" priority="345">
      <formula>MOD(ROW(),2)=0</formula>
    </cfRule>
    <cfRule type="expression" dxfId="463" priority="346">
      <formula>"MOD(ROW(),2)=0"</formula>
    </cfRule>
  </conditionalFormatting>
  <conditionalFormatting sqref="B29">
    <cfRule type="expression" dxfId="462" priority="343">
      <formula>MOD(ROW(),2)=0</formula>
    </cfRule>
    <cfRule type="expression" dxfId="461" priority="344">
      <formula>"MOD(ROW(),2)=0"</formula>
    </cfRule>
  </conditionalFormatting>
  <conditionalFormatting sqref="A29">
    <cfRule type="expression" dxfId="460" priority="341">
      <formula>MOD(ROW(),2)=0</formula>
    </cfRule>
    <cfRule type="expression" dxfId="459" priority="342">
      <formula>"MOD(ROW(),2)=0"</formula>
    </cfRule>
  </conditionalFormatting>
  <conditionalFormatting sqref="E32">
    <cfRule type="expression" dxfId="458" priority="337">
      <formula>MOD(ROW(),2)=0</formula>
    </cfRule>
    <cfRule type="expression" dxfId="457" priority="338">
      <formula>"MOD(ROW(),2)=0"</formula>
    </cfRule>
  </conditionalFormatting>
  <conditionalFormatting sqref="D30">
    <cfRule type="expression" dxfId="456" priority="335">
      <formula>MOD(ROW(),2)=0</formula>
    </cfRule>
    <cfRule type="expression" dxfId="455" priority="336">
      <formula>"MOD(ROW(),2)=0"</formula>
    </cfRule>
  </conditionalFormatting>
  <conditionalFormatting sqref="D30">
    <cfRule type="expression" dxfId="454" priority="333">
      <formula>MOD(ROW(),2)=0</formula>
    </cfRule>
    <cfRule type="expression" dxfId="453" priority="334">
      <formula>"MOD(ROW(),2)=0"</formula>
    </cfRule>
  </conditionalFormatting>
  <conditionalFormatting sqref="H30">
    <cfRule type="expression" dxfId="452" priority="331">
      <formula>MOD(ROW(),2)=0</formula>
    </cfRule>
    <cfRule type="expression" dxfId="451" priority="332">
      <formula>"MOD(ROW(),2)=0"</formula>
    </cfRule>
  </conditionalFormatting>
  <conditionalFormatting sqref="H30">
    <cfRule type="expression" dxfId="450" priority="329">
      <formula>MOD(ROW(),2)=0</formula>
    </cfRule>
    <cfRule type="expression" dxfId="449" priority="330">
      <formula>"MOD(ROW(),2)=0"</formula>
    </cfRule>
  </conditionalFormatting>
  <conditionalFormatting sqref="L30">
    <cfRule type="expression" dxfId="448" priority="327">
      <formula>MOD(ROW(),2)=0</formula>
    </cfRule>
    <cfRule type="expression" dxfId="447" priority="328">
      <formula>"MOD(ROW(),2)=0"</formula>
    </cfRule>
  </conditionalFormatting>
  <conditionalFormatting sqref="L30">
    <cfRule type="expression" dxfId="446" priority="325">
      <formula>MOD(ROW(),2)=0</formula>
    </cfRule>
    <cfRule type="expression" dxfId="445" priority="326">
      <formula>"MOD(ROW(),2)=0"</formula>
    </cfRule>
  </conditionalFormatting>
  <conditionalFormatting sqref="C30">
    <cfRule type="expression" dxfId="444" priority="323">
      <formula>MOD(ROW(),2)=0</formula>
    </cfRule>
    <cfRule type="expression" dxfId="443" priority="324">
      <formula>"MOD(ROW(),2)=0"</formula>
    </cfRule>
  </conditionalFormatting>
  <conditionalFormatting sqref="B30">
    <cfRule type="expression" dxfId="442" priority="321">
      <formula>MOD(ROW(),2)=0</formula>
    </cfRule>
    <cfRule type="expression" dxfId="441" priority="322">
      <formula>"MOD(ROW(),2)=0"</formula>
    </cfRule>
  </conditionalFormatting>
  <conditionalFormatting sqref="A30">
    <cfRule type="expression" dxfId="440" priority="319">
      <formula>MOD(ROW(),2)=0</formula>
    </cfRule>
    <cfRule type="expression" dxfId="439" priority="320">
      <formula>"MOD(ROW(),2)=0"</formula>
    </cfRule>
  </conditionalFormatting>
  <conditionalFormatting sqref="D31">
    <cfRule type="expression" dxfId="438" priority="317">
      <formula>MOD(ROW(),2)=0</formula>
    </cfRule>
    <cfRule type="expression" dxfId="437" priority="318">
      <formula>"MOD(ROW(),2)=0"</formula>
    </cfRule>
  </conditionalFormatting>
  <conditionalFormatting sqref="D31">
    <cfRule type="expression" dxfId="436" priority="315">
      <formula>MOD(ROW(),2)=0</formula>
    </cfRule>
    <cfRule type="expression" dxfId="435" priority="316">
      <formula>"MOD(ROW(),2)=0"</formula>
    </cfRule>
  </conditionalFormatting>
  <conditionalFormatting sqref="H31">
    <cfRule type="expression" dxfId="434" priority="313">
      <formula>MOD(ROW(),2)=0</formula>
    </cfRule>
    <cfRule type="expression" dxfId="433" priority="314">
      <formula>"MOD(ROW(),2)=0"</formula>
    </cfRule>
  </conditionalFormatting>
  <conditionalFormatting sqref="H31">
    <cfRule type="expression" dxfId="432" priority="311">
      <formula>MOD(ROW(),2)=0</formula>
    </cfRule>
    <cfRule type="expression" dxfId="431" priority="312">
      <formula>"MOD(ROW(),2)=0"</formula>
    </cfRule>
  </conditionalFormatting>
  <conditionalFormatting sqref="L31">
    <cfRule type="expression" dxfId="430" priority="309">
      <formula>MOD(ROW(),2)=0</formula>
    </cfRule>
    <cfRule type="expression" dxfId="429" priority="310">
      <formula>"MOD(ROW(),2)=0"</formula>
    </cfRule>
  </conditionalFormatting>
  <conditionalFormatting sqref="L31">
    <cfRule type="expression" dxfId="428" priority="307">
      <formula>MOD(ROW(),2)=0</formula>
    </cfRule>
    <cfRule type="expression" dxfId="427" priority="308">
      <formula>"MOD(ROW(),2)=0"</formula>
    </cfRule>
  </conditionalFormatting>
  <conditionalFormatting sqref="C31">
    <cfRule type="expression" dxfId="426" priority="305">
      <formula>MOD(ROW(),2)=0</formula>
    </cfRule>
    <cfRule type="expression" dxfId="425" priority="306">
      <formula>"MOD(ROW(),2)=0"</formula>
    </cfRule>
  </conditionalFormatting>
  <conditionalFormatting sqref="B31">
    <cfRule type="expression" dxfId="424" priority="303">
      <formula>MOD(ROW(),2)=0</formula>
    </cfRule>
    <cfRule type="expression" dxfId="423" priority="304">
      <formula>"MOD(ROW(),2)=0"</formula>
    </cfRule>
  </conditionalFormatting>
  <conditionalFormatting sqref="A31">
    <cfRule type="expression" dxfId="422" priority="301">
      <formula>MOD(ROW(),2)=0</formula>
    </cfRule>
    <cfRule type="expression" dxfId="421" priority="302">
      <formula>"MOD(ROW(),2)=0"</formula>
    </cfRule>
  </conditionalFormatting>
  <conditionalFormatting sqref="C32">
    <cfRule type="expression" dxfId="420" priority="299">
      <formula>MOD(ROW(),2)=0</formula>
    </cfRule>
    <cfRule type="expression" dxfId="419" priority="300">
      <formula>"MOD(ROW(),2)=0"</formula>
    </cfRule>
  </conditionalFormatting>
  <conditionalFormatting sqref="B32">
    <cfRule type="expression" dxfId="418" priority="297">
      <formula>MOD(ROW(),2)=0</formula>
    </cfRule>
    <cfRule type="expression" dxfId="417" priority="298">
      <formula>"MOD(ROW(),2)=0"</formula>
    </cfRule>
  </conditionalFormatting>
  <conditionalFormatting sqref="A32">
    <cfRule type="expression" dxfId="416" priority="295">
      <formula>MOD(ROW(),2)=0</formula>
    </cfRule>
    <cfRule type="expression" dxfId="415" priority="296">
      <formula>"MOD(ROW(),2)=0"</formula>
    </cfRule>
  </conditionalFormatting>
  <conditionalFormatting sqref="L33">
    <cfRule type="expression" dxfId="414" priority="293">
      <formula>MOD(ROW(),2)=0</formula>
    </cfRule>
    <cfRule type="expression" dxfId="413" priority="294">
      <formula>"MOD(ROW(),2)=0"</formula>
    </cfRule>
  </conditionalFormatting>
  <conditionalFormatting sqref="L33">
    <cfRule type="expression" dxfId="412" priority="291">
      <formula>MOD(ROW(),2)=0</formula>
    </cfRule>
    <cfRule type="expression" dxfId="411" priority="292">
      <formula>"MOD(ROW(),2)=0"</formula>
    </cfRule>
  </conditionalFormatting>
  <conditionalFormatting sqref="C33">
    <cfRule type="expression" dxfId="410" priority="289">
      <formula>MOD(ROW(),2)=0</formula>
    </cfRule>
    <cfRule type="expression" dxfId="409" priority="290">
      <formula>"MOD(ROW(),2)=0"</formula>
    </cfRule>
  </conditionalFormatting>
  <conditionalFormatting sqref="B33">
    <cfRule type="expression" dxfId="408" priority="287">
      <formula>MOD(ROW(),2)=0</formula>
    </cfRule>
    <cfRule type="expression" dxfId="407" priority="288">
      <formula>"MOD(ROW(),2)=0"</formula>
    </cfRule>
  </conditionalFormatting>
  <conditionalFormatting sqref="A33">
    <cfRule type="expression" dxfId="406" priority="285">
      <formula>MOD(ROW(),2)=0</formula>
    </cfRule>
    <cfRule type="expression" dxfId="405" priority="286">
      <formula>"MOD(ROW(),2)=0"</formula>
    </cfRule>
  </conditionalFormatting>
  <conditionalFormatting sqref="E34:G34 I34:K34">
    <cfRule type="expression" dxfId="404" priority="275">
      <formula>MOD(ROW(),2)=0</formula>
    </cfRule>
    <cfRule type="expression" dxfId="403" priority="276">
      <formula>"MOD(ROW(),2)=0"</formula>
    </cfRule>
  </conditionalFormatting>
  <conditionalFormatting sqref="D34">
    <cfRule type="expression" dxfId="402" priority="273">
      <formula>MOD(ROW(),2)=0</formula>
    </cfRule>
    <cfRule type="expression" dxfId="401" priority="274">
      <formula>"MOD(ROW(),2)=0"</formula>
    </cfRule>
  </conditionalFormatting>
  <conditionalFormatting sqref="D34">
    <cfRule type="expression" dxfId="400" priority="271">
      <formula>MOD(ROW(),2)=0</formula>
    </cfRule>
    <cfRule type="expression" dxfId="399" priority="272">
      <formula>"MOD(ROW(),2)=0"</formula>
    </cfRule>
  </conditionalFormatting>
  <conditionalFormatting sqref="H34">
    <cfRule type="expression" dxfId="398" priority="267">
      <formula>MOD(ROW(),2)=0</formula>
    </cfRule>
    <cfRule type="expression" dxfId="397" priority="268">
      <formula>"MOD(ROW(),2)=0"</formula>
    </cfRule>
  </conditionalFormatting>
  <conditionalFormatting sqref="H34">
    <cfRule type="expression" dxfId="396" priority="269">
      <formula>MOD(ROW(),2)=0</formula>
    </cfRule>
    <cfRule type="expression" dxfId="395" priority="270">
      <formula>"MOD(ROW(),2)=0"</formula>
    </cfRule>
  </conditionalFormatting>
  <conditionalFormatting sqref="L34">
    <cfRule type="expression" dxfId="394" priority="265">
      <formula>MOD(ROW(),2)=0</formula>
    </cfRule>
    <cfRule type="expression" dxfId="393" priority="266">
      <formula>"MOD(ROW(),2)=0"</formula>
    </cfRule>
  </conditionalFormatting>
  <conditionalFormatting sqref="C34">
    <cfRule type="expression" dxfId="392" priority="263">
      <formula>MOD(ROW(),2)=0</formula>
    </cfRule>
    <cfRule type="expression" dxfId="391" priority="264">
      <formula>"MOD(ROW(),2)=0"</formula>
    </cfRule>
  </conditionalFormatting>
  <conditionalFormatting sqref="B34">
    <cfRule type="expression" dxfId="390" priority="261">
      <formula>MOD(ROW(),2)=0</formula>
    </cfRule>
    <cfRule type="expression" dxfId="389" priority="262">
      <formula>"MOD(ROW(),2)=0"</formula>
    </cfRule>
  </conditionalFormatting>
  <conditionalFormatting sqref="A34">
    <cfRule type="expression" dxfId="388" priority="259">
      <formula>MOD(ROW(),2)=0</formula>
    </cfRule>
    <cfRule type="expression" dxfId="387" priority="260">
      <formula>"MOD(ROW(),2)=0"</formula>
    </cfRule>
  </conditionalFormatting>
  <conditionalFormatting sqref="O35">
    <cfRule type="expression" dxfId="386" priority="257">
      <formula>MOD(ROW(),2)=0</formula>
    </cfRule>
    <cfRule type="expression" dxfId="385" priority="258">
      <formula>"MOD(ROW(),2)=0"</formula>
    </cfRule>
  </conditionalFormatting>
  <conditionalFormatting sqref="D35">
    <cfRule type="expression" dxfId="384" priority="255">
      <formula>MOD(ROW(),2)=0</formula>
    </cfRule>
    <cfRule type="expression" dxfId="383" priority="256">
      <formula>"MOD(ROW(),2)=0"</formula>
    </cfRule>
  </conditionalFormatting>
  <conditionalFormatting sqref="D35">
    <cfRule type="expression" dxfId="382" priority="253">
      <formula>MOD(ROW(),2)=0</formula>
    </cfRule>
    <cfRule type="expression" dxfId="381" priority="254">
      <formula>"MOD(ROW(),2)=0"</formula>
    </cfRule>
  </conditionalFormatting>
  <conditionalFormatting sqref="H35">
    <cfRule type="expression" dxfId="380" priority="249">
      <formula>MOD(ROW(),2)=0</formula>
    </cfRule>
    <cfRule type="expression" dxfId="379" priority="250">
      <formula>"MOD(ROW(),2)=0"</formula>
    </cfRule>
  </conditionalFormatting>
  <conditionalFormatting sqref="H35">
    <cfRule type="expression" dxfId="378" priority="251">
      <formula>MOD(ROW(),2)=0</formula>
    </cfRule>
    <cfRule type="expression" dxfId="377" priority="252">
      <formula>"MOD(ROW(),2)=0"</formula>
    </cfRule>
  </conditionalFormatting>
  <conditionalFormatting sqref="C35">
    <cfRule type="expression" dxfId="376" priority="247">
      <formula>MOD(ROW(),2)=0</formula>
    </cfRule>
    <cfRule type="expression" dxfId="375" priority="248">
      <formula>"MOD(ROW(),2)=0"</formula>
    </cfRule>
  </conditionalFormatting>
  <conditionalFormatting sqref="B35">
    <cfRule type="expression" dxfId="374" priority="245">
      <formula>MOD(ROW(),2)=0</formula>
    </cfRule>
    <cfRule type="expression" dxfId="373" priority="246">
      <formula>"MOD(ROW(),2)=0"</formula>
    </cfRule>
  </conditionalFormatting>
  <conditionalFormatting sqref="A35">
    <cfRule type="expression" dxfId="372" priority="243">
      <formula>MOD(ROW(),2)=0</formula>
    </cfRule>
    <cfRule type="expression" dxfId="371" priority="244">
      <formula>"MOD(ROW(),2)=0"</formula>
    </cfRule>
  </conditionalFormatting>
  <conditionalFormatting sqref="L36">
    <cfRule type="expression" dxfId="370" priority="241">
      <formula>MOD(ROW(),2)=0</formula>
    </cfRule>
    <cfRule type="expression" dxfId="369" priority="242">
      <formula>"MOD(ROW(),2)=0"</formula>
    </cfRule>
  </conditionalFormatting>
  <conditionalFormatting sqref="L36">
    <cfRule type="expression" dxfId="368" priority="239">
      <formula>MOD(ROW(),2)=0</formula>
    </cfRule>
    <cfRule type="expression" dxfId="367" priority="240">
      <formula>"MOD(ROW(),2)=0"</formula>
    </cfRule>
  </conditionalFormatting>
  <conditionalFormatting sqref="C36">
    <cfRule type="expression" dxfId="366" priority="237">
      <formula>MOD(ROW(),2)=0</formula>
    </cfRule>
    <cfRule type="expression" dxfId="365" priority="238">
      <formula>"MOD(ROW(),2)=0"</formula>
    </cfRule>
  </conditionalFormatting>
  <conditionalFormatting sqref="B36">
    <cfRule type="expression" dxfId="364" priority="235">
      <formula>MOD(ROW(),2)=0</formula>
    </cfRule>
    <cfRule type="expression" dxfId="363" priority="236">
      <formula>"MOD(ROW(),2)=0"</formula>
    </cfRule>
  </conditionalFormatting>
  <conditionalFormatting sqref="A36">
    <cfRule type="expression" dxfId="362" priority="233">
      <formula>MOD(ROW(),2)=0</formula>
    </cfRule>
    <cfRule type="expression" dxfId="361" priority="234">
      <formula>"MOD(ROW(),2)=0"</formula>
    </cfRule>
  </conditionalFormatting>
  <conditionalFormatting sqref="D37">
    <cfRule type="expression" dxfId="360" priority="231">
      <formula>MOD(ROW(),2)=0</formula>
    </cfRule>
    <cfRule type="expression" dxfId="359" priority="232">
      <formula>"MOD(ROW(),2)=0"</formula>
    </cfRule>
  </conditionalFormatting>
  <conditionalFormatting sqref="D37">
    <cfRule type="expression" dxfId="358" priority="229">
      <formula>MOD(ROW(),2)=0</formula>
    </cfRule>
    <cfRule type="expression" dxfId="357" priority="230">
      <formula>"MOD(ROW(),2)=0"</formula>
    </cfRule>
  </conditionalFormatting>
  <conditionalFormatting sqref="H37">
    <cfRule type="expression" dxfId="356" priority="227">
      <formula>MOD(ROW(),2)=0</formula>
    </cfRule>
    <cfRule type="expression" dxfId="355" priority="228">
      <formula>"MOD(ROW(),2)=0"</formula>
    </cfRule>
  </conditionalFormatting>
  <conditionalFormatting sqref="H37">
    <cfRule type="expression" dxfId="354" priority="225">
      <formula>MOD(ROW(),2)=0</formula>
    </cfRule>
    <cfRule type="expression" dxfId="353" priority="226">
      <formula>"MOD(ROW(),2)=0"</formula>
    </cfRule>
  </conditionalFormatting>
  <conditionalFormatting sqref="D38">
    <cfRule type="expression" dxfId="352" priority="223">
      <formula>MOD(ROW(),2)=0</formula>
    </cfRule>
    <cfRule type="expression" dxfId="351" priority="224">
      <formula>"MOD(ROW(),2)=0"</formula>
    </cfRule>
  </conditionalFormatting>
  <conditionalFormatting sqref="D38">
    <cfRule type="expression" dxfId="350" priority="221">
      <formula>MOD(ROW(),2)=0</formula>
    </cfRule>
    <cfRule type="expression" dxfId="349" priority="222">
      <formula>"MOD(ROW(),2)=0"</formula>
    </cfRule>
  </conditionalFormatting>
  <conditionalFormatting sqref="H38">
    <cfRule type="expression" dxfId="348" priority="219">
      <formula>MOD(ROW(),2)=0</formula>
    </cfRule>
    <cfRule type="expression" dxfId="347" priority="220">
      <formula>"MOD(ROW(),2)=0"</formula>
    </cfRule>
  </conditionalFormatting>
  <conditionalFormatting sqref="H38">
    <cfRule type="expression" dxfId="346" priority="217">
      <formula>MOD(ROW(),2)=0</formula>
    </cfRule>
    <cfRule type="expression" dxfId="345" priority="218">
      <formula>"MOD(ROW(),2)=0"</formula>
    </cfRule>
  </conditionalFormatting>
  <conditionalFormatting sqref="C37">
    <cfRule type="expression" dxfId="344" priority="215">
      <formula>MOD(ROW(),2)=0</formula>
    </cfRule>
    <cfRule type="expression" dxfId="343" priority="216">
      <formula>"MOD(ROW(),2)=0"</formula>
    </cfRule>
  </conditionalFormatting>
  <conditionalFormatting sqref="B37">
    <cfRule type="expression" dxfId="342" priority="213">
      <formula>MOD(ROW(),2)=0</formula>
    </cfRule>
    <cfRule type="expression" dxfId="341" priority="214">
      <formula>"MOD(ROW(),2)=0"</formula>
    </cfRule>
  </conditionalFormatting>
  <conditionalFormatting sqref="A37">
    <cfRule type="expression" dxfId="340" priority="211">
      <formula>MOD(ROW(),2)=0</formula>
    </cfRule>
    <cfRule type="expression" dxfId="339" priority="212">
      <formula>"MOD(ROW(),2)=0"</formula>
    </cfRule>
  </conditionalFormatting>
  <conditionalFormatting sqref="C38">
    <cfRule type="expression" dxfId="338" priority="209">
      <formula>MOD(ROW(),2)=0</formula>
    </cfRule>
    <cfRule type="expression" dxfId="337" priority="210">
      <formula>"MOD(ROW(),2)=0"</formula>
    </cfRule>
  </conditionalFormatting>
  <conditionalFormatting sqref="B38">
    <cfRule type="expression" dxfId="336" priority="207">
      <formula>MOD(ROW(),2)=0</formula>
    </cfRule>
    <cfRule type="expression" dxfId="335" priority="208">
      <formula>"MOD(ROW(),2)=0"</formula>
    </cfRule>
  </conditionalFormatting>
  <conditionalFormatting sqref="A38">
    <cfRule type="expression" dxfId="334" priority="205">
      <formula>MOD(ROW(),2)=0</formula>
    </cfRule>
    <cfRule type="expression" dxfId="333" priority="206">
      <formula>"MOD(ROW(),2)=0"</formula>
    </cfRule>
  </conditionalFormatting>
  <conditionalFormatting sqref="O41">
    <cfRule type="expression" dxfId="332" priority="195">
      <formula>MOD(ROW(),2)=0</formula>
    </cfRule>
    <cfRule type="expression" dxfId="331" priority="196">
      <formula>"MOD(ROW(),2)=0"</formula>
    </cfRule>
  </conditionalFormatting>
  <conditionalFormatting sqref="L40">
    <cfRule type="expression" dxfId="330" priority="193">
      <formula>MOD(ROW(),2)=0</formula>
    </cfRule>
    <cfRule type="expression" dxfId="329" priority="194">
      <formula>"MOD(ROW(),2)=0"</formula>
    </cfRule>
  </conditionalFormatting>
  <conditionalFormatting sqref="L41">
    <cfRule type="expression" dxfId="328" priority="191">
      <formula>MOD(ROW(),2)=0</formula>
    </cfRule>
    <cfRule type="expression" dxfId="327" priority="192">
      <formula>"MOD(ROW(),2)=0"</formula>
    </cfRule>
  </conditionalFormatting>
  <conditionalFormatting sqref="C41">
    <cfRule type="expression" dxfId="326" priority="189">
      <formula>MOD(ROW(),2)=0</formula>
    </cfRule>
    <cfRule type="expression" dxfId="325" priority="190">
      <formula>"MOD(ROW(),2)=0"</formula>
    </cfRule>
  </conditionalFormatting>
  <conditionalFormatting sqref="B41">
    <cfRule type="expression" dxfId="324" priority="187">
      <formula>MOD(ROW(),2)=0</formula>
    </cfRule>
    <cfRule type="expression" dxfId="323" priority="188">
      <formula>"MOD(ROW(),2)=0"</formula>
    </cfRule>
  </conditionalFormatting>
  <conditionalFormatting sqref="A41">
    <cfRule type="expression" dxfId="322" priority="185">
      <formula>MOD(ROW(),2)=0</formula>
    </cfRule>
    <cfRule type="expression" dxfId="321" priority="186">
      <formula>"MOD(ROW(),2)=0"</formula>
    </cfRule>
  </conditionalFormatting>
  <conditionalFormatting sqref="C42">
    <cfRule type="expression" dxfId="320" priority="181">
      <formula>MOD(ROW(),2)=0</formula>
    </cfRule>
    <cfRule type="expression" dxfId="319" priority="182">
      <formula>"MOD(ROW(),2)=0"</formula>
    </cfRule>
  </conditionalFormatting>
  <conditionalFormatting sqref="B42">
    <cfRule type="expression" dxfId="318" priority="179">
      <formula>MOD(ROW(),2)=0</formula>
    </cfRule>
    <cfRule type="expression" dxfId="317" priority="180">
      <formula>"MOD(ROW(),2)=0"</formula>
    </cfRule>
  </conditionalFormatting>
  <conditionalFormatting sqref="A42">
    <cfRule type="expression" dxfId="316" priority="177">
      <formula>MOD(ROW(),2)=0</formula>
    </cfRule>
    <cfRule type="expression" dxfId="315" priority="178">
      <formula>"MOD(ROW(),2)=0"</formula>
    </cfRule>
  </conditionalFormatting>
  <conditionalFormatting sqref="O42">
    <cfRule type="expression" dxfId="314" priority="175">
      <formula>MOD(ROW(),2)=0</formula>
    </cfRule>
    <cfRule type="expression" dxfId="313" priority="176">
      <formula>"MOD(ROW(),2)=0"</formula>
    </cfRule>
  </conditionalFormatting>
  <conditionalFormatting sqref="N42 N40 N19:N38">
    <cfRule type="expression" dxfId="312" priority="173">
      <formula>MOD(ROW(),2)=0</formula>
    </cfRule>
    <cfRule type="expression" dxfId="311" priority="174">
      <formula>"MOD(ROW(),2)=0"</formula>
    </cfRule>
  </conditionalFormatting>
  <conditionalFormatting sqref="O43">
    <cfRule type="expression" dxfId="310" priority="171">
      <formula>MOD(ROW(),2)=0</formula>
    </cfRule>
    <cfRule type="expression" dxfId="309" priority="172">
      <formula>"MOD(ROW(),2)=0"</formula>
    </cfRule>
  </conditionalFormatting>
  <conditionalFormatting sqref="D43">
    <cfRule type="expression" dxfId="308" priority="169">
      <formula>MOD(ROW(),2)=0</formula>
    </cfRule>
    <cfRule type="expression" dxfId="307" priority="170">
      <formula>"MOD(ROW(),2)=0"</formula>
    </cfRule>
  </conditionalFormatting>
  <conditionalFormatting sqref="A43">
    <cfRule type="expression" dxfId="306" priority="159">
      <formula>MOD(ROW(),2)=0</formula>
    </cfRule>
    <cfRule type="expression" dxfId="305" priority="160">
      <formula>"MOD(ROW(),2)=0"</formula>
    </cfRule>
  </conditionalFormatting>
  <conditionalFormatting sqref="H43">
    <cfRule type="expression" dxfId="304" priority="165">
      <formula>MOD(ROW(),2)=0</formula>
    </cfRule>
    <cfRule type="expression" dxfId="303" priority="166">
      <formula>"MOD(ROW(),2)=0"</formula>
    </cfRule>
  </conditionalFormatting>
  <conditionalFormatting sqref="C43">
    <cfRule type="expression" dxfId="302" priority="163">
      <formula>MOD(ROW(),2)=0</formula>
    </cfRule>
    <cfRule type="expression" dxfId="301" priority="164">
      <formula>"MOD(ROW(),2)=0"</formula>
    </cfRule>
  </conditionalFormatting>
  <conditionalFormatting sqref="B43">
    <cfRule type="expression" dxfId="300" priority="161">
      <formula>MOD(ROW(),2)=0</formula>
    </cfRule>
    <cfRule type="expression" dxfId="299" priority="162">
      <formula>"MOD(ROW(),2)=0"</formula>
    </cfRule>
  </conditionalFormatting>
  <conditionalFormatting sqref="F40">
    <cfRule type="expression" dxfId="298" priority="157">
      <formula>MOD(ROW(),2)=0</formula>
    </cfRule>
    <cfRule type="expression" dxfId="297" priority="158">
      <formula>"MOD(ROW(),2)=0"</formula>
    </cfRule>
  </conditionalFormatting>
  <conditionalFormatting sqref="N44:O44">
    <cfRule type="expression" dxfId="296" priority="155">
      <formula>MOD(ROW(),2)=0</formula>
    </cfRule>
    <cfRule type="expression" dxfId="295" priority="156">
      <formula>"MOD(ROW(),2)=0"</formula>
    </cfRule>
  </conditionalFormatting>
  <conditionalFormatting sqref="L44">
    <cfRule type="expression" dxfId="294" priority="153">
      <formula>MOD(ROW(),2)=0</formula>
    </cfRule>
    <cfRule type="expression" dxfId="293" priority="154">
      <formula>"MOD(ROW(),2)=0"</formula>
    </cfRule>
  </conditionalFormatting>
  <conditionalFormatting sqref="L44">
    <cfRule type="expression" dxfId="292" priority="151">
      <formula>MOD(ROW(),2)=0</formula>
    </cfRule>
    <cfRule type="expression" dxfId="291" priority="152">
      <formula>"MOD(ROW(),2)=0"</formula>
    </cfRule>
  </conditionalFormatting>
  <conditionalFormatting sqref="D44:E44">
    <cfRule type="expression" dxfId="290" priority="149">
      <formula>MOD(ROW(),2)=0</formula>
    </cfRule>
    <cfRule type="expression" dxfId="289" priority="150">
      <formula>"MOD(ROW(),2)=0"</formula>
    </cfRule>
  </conditionalFormatting>
  <conditionalFormatting sqref="A44">
    <cfRule type="expression" dxfId="288" priority="143">
      <formula>MOD(ROW(),2)=0</formula>
    </cfRule>
    <cfRule type="expression" dxfId="287" priority="144">
      <formula>"MOD(ROW(),2)=0"</formula>
    </cfRule>
  </conditionalFormatting>
  <conditionalFormatting sqref="C44">
    <cfRule type="expression" dxfId="286" priority="147">
      <formula>MOD(ROW(),2)=0</formula>
    </cfRule>
    <cfRule type="expression" dxfId="285" priority="148">
      <formula>"MOD(ROW(),2)=0"</formula>
    </cfRule>
  </conditionalFormatting>
  <conditionalFormatting sqref="B44">
    <cfRule type="expression" dxfId="284" priority="145">
      <formula>MOD(ROW(),2)=0</formula>
    </cfRule>
    <cfRule type="expression" dxfId="283" priority="146">
      <formula>"MOD(ROW(),2)=0"</formula>
    </cfRule>
  </conditionalFormatting>
  <conditionalFormatting sqref="A11">
    <cfRule type="expression" dxfId="282" priority="141">
      <formula>MOD(ROW(),2)=0</formula>
    </cfRule>
  </conditionalFormatting>
  <conditionalFormatting sqref="D3:M3 O3:O4">
    <cfRule type="expression" dxfId="281" priority="140">
      <formula>MOD(ROW(),2)=0</formula>
    </cfRule>
  </conditionalFormatting>
  <conditionalFormatting sqref="L4">
    <cfRule type="expression" dxfId="280" priority="138">
      <formula>MOD(ROW(),2)=0</formula>
    </cfRule>
    <cfRule type="expression" dxfId="279" priority="139">
      <formula>"MOD(ROW(),2)=0"</formula>
    </cfRule>
  </conditionalFormatting>
  <conditionalFormatting sqref="A4:C4">
    <cfRule type="expression" dxfId="278" priority="136">
      <formula>MOD(ROW(),2)=0</formula>
    </cfRule>
    <cfRule type="expression" dxfId="277" priority="137">
      <formula>"MOD(ROW(),2)=0"</formula>
    </cfRule>
  </conditionalFormatting>
  <conditionalFormatting sqref="A3:C3">
    <cfRule type="expression" dxfId="276" priority="134">
      <formula>MOD(ROW(),2)=0</formula>
    </cfRule>
    <cfRule type="expression" dxfId="275" priority="135">
      <formula>"MOD(ROW(),2)=0"</formula>
    </cfRule>
  </conditionalFormatting>
  <conditionalFormatting sqref="N3:N4">
    <cfRule type="expression" dxfId="274" priority="132">
      <formula>MOD(ROW(),2)=0</formula>
    </cfRule>
    <cfRule type="expression" dxfId="273" priority="133">
      <formula>"MOD(ROW(),2)=0"</formula>
    </cfRule>
  </conditionalFormatting>
  <conditionalFormatting sqref="A1">
    <cfRule type="expression" dxfId="272" priority="48">
      <formula>MOD(ROW(),2)=0</formula>
    </cfRule>
    <cfRule type="expression" dxfId="271" priority="49">
      <formula>"MOD(ROW(),2)=0"</formula>
    </cfRule>
  </conditionalFormatting>
  <conditionalFormatting sqref="A39:O39">
    <cfRule type="expression" dxfId="270" priority="131">
      <formula>MOD(ROW(),2)=0</formula>
    </cfRule>
  </conditionalFormatting>
  <conditionalFormatting sqref="D5:M5 O5">
    <cfRule type="expression" dxfId="269" priority="130">
      <formula>MOD(ROW(),2)=0</formula>
    </cfRule>
  </conditionalFormatting>
  <conditionalFormatting sqref="A5:C5">
    <cfRule type="expression" dxfId="268" priority="128">
      <formula>MOD(ROW(),2)=0</formula>
    </cfRule>
    <cfRule type="expression" dxfId="267" priority="129">
      <formula>"MOD(ROW(),2)=0"</formula>
    </cfRule>
  </conditionalFormatting>
  <conditionalFormatting sqref="O6">
    <cfRule type="expression" dxfId="266" priority="118">
      <formula>MOD(ROW(),2)=0</formula>
    </cfRule>
    <cfRule type="expression" dxfId="265" priority="119">
      <formula>"MOD(ROW(),2)=0"</formula>
    </cfRule>
  </conditionalFormatting>
  <conditionalFormatting sqref="C6">
    <cfRule type="expression" dxfId="264" priority="116">
      <formula>MOD(ROW(),2)=0</formula>
    </cfRule>
    <cfRule type="expression" dxfId="263" priority="117">
      <formula>"MOD(ROW(),2)=0"</formula>
    </cfRule>
  </conditionalFormatting>
  <conditionalFormatting sqref="L6">
    <cfRule type="expression" dxfId="262" priority="110">
      <formula>MOD(ROW(),2)=0</formula>
    </cfRule>
    <cfRule type="expression" dxfId="261" priority="111">
      <formula>"MOD(ROW(),2)=0"</formula>
    </cfRule>
  </conditionalFormatting>
  <conditionalFormatting sqref="E11:G11 I11:N11">
    <cfRule type="expression" dxfId="260" priority="107">
      <formula>MOD(ROW(),2)=0</formula>
    </cfRule>
  </conditionalFormatting>
  <conditionalFormatting sqref="O11">
    <cfRule type="expression" dxfId="259" priority="105">
      <formula>MOD(ROW(),2)=0</formula>
    </cfRule>
    <cfRule type="expression" dxfId="258" priority="106">
      <formula>"MOD(ROW(),2)=0"</formula>
    </cfRule>
  </conditionalFormatting>
  <conditionalFormatting sqref="D11">
    <cfRule type="expression" dxfId="257" priority="103">
      <formula>MOD(ROW(),2)=0</formula>
    </cfRule>
    <cfRule type="expression" dxfId="256" priority="104">
      <formula>"MOD(ROW(),2)=0"</formula>
    </cfRule>
  </conditionalFormatting>
  <conditionalFormatting sqref="H11">
    <cfRule type="expression" dxfId="255" priority="101">
      <formula>MOD(ROW(),2)=0</formula>
    </cfRule>
    <cfRule type="expression" dxfId="254" priority="102">
      <formula>"MOD(ROW(),2)=0"</formula>
    </cfRule>
  </conditionalFormatting>
  <conditionalFormatting sqref="C11">
    <cfRule type="expression" dxfId="253" priority="99">
      <formula>MOD(ROW(),2)=0</formula>
    </cfRule>
    <cfRule type="expression" dxfId="252" priority="100">
      <formula>"MOD(ROW(),2)=0"</formula>
    </cfRule>
  </conditionalFormatting>
  <conditionalFormatting sqref="E9:G9 I9:M9 D10:K10 M10 O10">
    <cfRule type="expression" dxfId="251" priority="80">
      <formula>MOD(ROW(),2)=0</formula>
    </cfRule>
  </conditionalFormatting>
  <conditionalFormatting sqref="O9">
    <cfRule type="expression" dxfId="250" priority="78">
      <formula>MOD(ROW(),2)=0</formula>
    </cfRule>
    <cfRule type="expression" dxfId="249" priority="79">
      <formula>"MOD(ROW(),2)=0"</formula>
    </cfRule>
  </conditionalFormatting>
  <conditionalFormatting sqref="D9">
    <cfRule type="expression" dxfId="248" priority="76">
      <formula>MOD(ROW(),2)=0</formula>
    </cfRule>
    <cfRule type="expression" dxfId="247" priority="77">
      <formula>"MOD(ROW(),2)=0"</formula>
    </cfRule>
  </conditionalFormatting>
  <conditionalFormatting sqref="D9">
    <cfRule type="expression" dxfId="246" priority="74">
      <formula>MOD(ROW(),2)=0</formula>
    </cfRule>
    <cfRule type="expression" dxfId="245" priority="75">
      <formula>"MOD(ROW(),2)=0"</formula>
    </cfRule>
  </conditionalFormatting>
  <conditionalFormatting sqref="H9">
    <cfRule type="expression" dxfId="244" priority="70">
      <formula>MOD(ROW(),2)=0</formula>
    </cfRule>
    <cfRule type="expression" dxfId="243" priority="71">
      <formula>"MOD(ROW(),2)=0"</formula>
    </cfRule>
  </conditionalFormatting>
  <conditionalFormatting sqref="H9">
    <cfRule type="expression" dxfId="242" priority="72">
      <formula>MOD(ROW(),2)=0</formula>
    </cfRule>
    <cfRule type="expression" dxfId="241" priority="73">
      <formula>"MOD(ROW(),2)=0"</formula>
    </cfRule>
  </conditionalFormatting>
  <conditionalFormatting sqref="C9">
    <cfRule type="expression" dxfId="240" priority="68">
      <formula>MOD(ROW(),2)=0</formula>
    </cfRule>
    <cfRule type="expression" dxfId="239" priority="69">
      <formula>"MOD(ROW(),2)=0"</formula>
    </cfRule>
  </conditionalFormatting>
  <conditionalFormatting sqref="L10">
    <cfRule type="expression" dxfId="238" priority="62">
      <formula>MOD(ROW(),2)=0</formula>
    </cfRule>
    <cfRule type="expression" dxfId="237" priority="63">
      <formula>"MOD(ROW(),2)=0"</formula>
    </cfRule>
  </conditionalFormatting>
  <conditionalFormatting sqref="L10">
    <cfRule type="expression" dxfId="236" priority="60">
      <formula>MOD(ROW(),2)=0</formula>
    </cfRule>
    <cfRule type="expression" dxfId="235" priority="61">
      <formula>"MOD(ROW(),2)=0"</formula>
    </cfRule>
  </conditionalFormatting>
  <conditionalFormatting sqref="C10">
    <cfRule type="expression" dxfId="234" priority="58">
      <formula>MOD(ROW(),2)=0</formula>
    </cfRule>
    <cfRule type="expression" dxfId="233" priority="59">
      <formula>"MOD(ROW(),2)=0"</formula>
    </cfRule>
  </conditionalFormatting>
  <conditionalFormatting sqref="N9:N10">
    <cfRule type="expression" dxfId="232" priority="52">
      <formula>MOD(ROW(),2)=0</formula>
    </cfRule>
    <cfRule type="expression" dxfId="231" priority="53">
      <formula>"MOD(ROW(),2)=0"</formula>
    </cfRule>
  </conditionalFormatting>
  <conditionalFormatting sqref="A1">
    <cfRule type="expression" dxfId="230" priority="50">
      <formula>MOD(ROW(),2)=0</formula>
    </cfRule>
    <cfRule type="expression" dxfId="229" priority="51">
      <formula>"MOD(ROW(),2)=0"</formula>
    </cfRule>
  </conditionalFormatting>
  <conditionalFormatting sqref="D8 F8:M8 O8">
    <cfRule type="expression" dxfId="228" priority="46">
      <formula>MOD(ROW(),2)=0</formula>
    </cfRule>
  </conditionalFormatting>
  <conditionalFormatting sqref="E8">
    <cfRule type="expression" dxfId="227" priority="44">
      <formula>MOD(ROW(),2)=0</formula>
    </cfRule>
    <cfRule type="expression" dxfId="226" priority="45">
      <formula>"MOD(ROW(),2)=0"</formula>
    </cfRule>
  </conditionalFormatting>
  <conditionalFormatting sqref="C8">
    <cfRule type="expression" dxfId="225" priority="42">
      <formula>MOD(ROW(),2)=0</formula>
    </cfRule>
    <cfRule type="expression" dxfId="224" priority="43">
      <formula>"MOD(ROW(),2)=0"</formula>
    </cfRule>
  </conditionalFormatting>
  <conditionalFormatting sqref="B8">
    <cfRule type="expression" dxfId="223" priority="40">
      <formula>MOD(ROW(),2)=0</formula>
    </cfRule>
    <cfRule type="expression" dxfId="222" priority="41">
      <formula>"MOD(ROW(),2)=0"</formula>
    </cfRule>
  </conditionalFormatting>
  <conditionalFormatting sqref="A8">
    <cfRule type="expression" dxfId="221" priority="38">
      <formula>MOD(ROW(),2)=0</formula>
    </cfRule>
    <cfRule type="expression" dxfId="220" priority="39">
      <formula>"MOD(ROW(),2)=0"</formula>
    </cfRule>
  </conditionalFormatting>
  <conditionalFormatting sqref="N8">
    <cfRule type="expression" dxfId="219" priority="36">
      <formula>MOD(ROW(),2)=0</formula>
    </cfRule>
    <cfRule type="expression" dxfId="218" priority="37">
      <formula>"MOD(ROW(),2)=0"</formula>
    </cfRule>
  </conditionalFormatting>
  <conditionalFormatting sqref="F44">
    <cfRule type="expression" dxfId="217" priority="33">
      <formula>MOD(ROW(),2)=0</formula>
    </cfRule>
  </conditionalFormatting>
  <conditionalFormatting sqref="L7">
    <cfRule type="expression" dxfId="216" priority="9">
      <formula>MOD(ROW(),2)=0</formula>
    </cfRule>
    <cfRule type="expression" dxfId="215" priority="10">
      <formula>"MOD(ROW(),2)=0"</formula>
    </cfRule>
  </conditionalFormatting>
  <conditionalFormatting sqref="C7">
    <cfRule type="expression" dxfId="214" priority="7">
      <formula>MOD(ROW(),2)=0</formula>
    </cfRule>
    <cfRule type="expression" dxfId="213" priority="8">
      <formula>"MOD(ROW(),2)=0"</formula>
    </cfRule>
  </conditionalFormatting>
  <conditionalFormatting sqref="N7">
    <cfRule type="expression" dxfId="212" priority="1">
      <formula>MOD(ROW(),2)=0</formula>
    </cfRule>
    <cfRule type="expression" dxfId="211" priority="2">
      <formula>"MOD(ROW(),2)=0"</formula>
    </cfRule>
  </conditionalFormatting>
  <conditionalFormatting sqref="O7">
    <cfRule type="expression" dxfId="210" priority="21">
      <formula>MOD(ROW(),2)=0</formula>
    </cfRule>
  </conditionalFormatting>
  <conditionalFormatting sqref="D7">
    <cfRule type="expression" dxfId="209" priority="19">
      <formula>MOD(ROW(),2)=0</formula>
    </cfRule>
    <cfRule type="expression" dxfId="208" priority="20">
      <formula>"MOD(ROW(),2)=0"</formula>
    </cfRule>
  </conditionalFormatting>
  <conditionalFormatting sqref="D7">
    <cfRule type="expression" dxfId="207" priority="17">
      <formula>MOD(ROW(),2)=0</formula>
    </cfRule>
    <cfRule type="expression" dxfId="206" priority="18">
      <formula>"MOD(ROW(),2)=0"</formula>
    </cfRule>
  </conditionalFormatting>
  <conditionalFormatting sqref="H7">
    <cfRule type="expression" dxfId="205" priority="15">
      <formula>MOD(ROW(),2)=0</formula>
    </cfRule>
    <cfRule type="expression" dxfId="204" priority="16">
      <formula>"MOD(ROW(),2)=0"</formula>
    </cfRule>
  </conditionalFormatting>
  <conditionalFormatting sqref="H7">
    <cfRule type="expression" dxfId="203" priority="13">
      <formula>MOD(ROW(),2)=0</formula>
    </cfRule>
    <cfRule type="expression" dxfId="202" priority="14">
      <formula>"MOD(ROW(),2)=0"</formula>
    </cfRule>
  </conditionalFormatting>
  <conditionalFormatting sqref="L7">
    <cfRule type="expression" dxfId="201" priority="11">
      <formula>MOD(ROW(),2)=0</formula>
    </cfRule>
    <cfRule type="expression" dxfId="200" priority="1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topLeftCell="A10" zoomScale="145" zoomScaleNormal="145" workbookViewId="0">
      <selection activeCell="L8" sqref="L8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54" t="s">
        <v>372</v>
      </c>
    </row>
    <row r="2" spans="1:15" ht="12" customHeight="1" x14ac:dyDescent="0.25">
      <c r="A2" s="63" t="s">
        <v>384</v>
      </c>
      <c r="B2" s="64" t="s">
        <v>168</v>
      </c>
      <c r="C2" s="63" t="s">
        <v>385</v>
      </c>
      <c r="D2" s="63" t="s">
        <v>386</v>
      </c>
      <c r="E2" s="63" t="s">
        <v>387</v>
      </c>
      <c r="F2" s="64" t="s">
        <v>169</v>
      </c>
      <c r="G2" s="63" t="s">
        <v>388</v>
      </c>
      <c r="H2" s="63" t="s">
        <v>389</v>
      </c>
      <c r="I2" s="63" t="s">
        <v>390</v>
      </c>
      <c r="J2" s="63" t="s">
        <v>47</v>
      </c>
      <c r="K2" s="63" t="s">
        <v>391</v>
      </c>
      <c r="L2" s="63" t="s">
        <v>316</v>
      </c>
      <c r="M2" s="64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247</v>
      </c>
      <c r="C3" s="15">
        <v>0.54</v>
      </c>
      <c r="D3" s="15">
        <f>0.03*SQRT(E3)</f>
        <v>0.12</v>
      </c>
      <c r="E3" s="15">
        <v>16</v>
      </c>
      <c r="F3" s="17" t="s">
        <v>299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277</v>
      </c>
      <c r="K3" s="15">
        <v>0.05</v>
      </c>
      <c r="L3" s="15" t="s">
        <v>321</v>
      </c>
      <c r="M3" s="14" t="s">
        <v>301</v>
      </c>
    </row>
    <row r="4" spans="1:15" ht="12" customHeight="1" x14ac:dyDescent="0.2">
      <c r="A4" s="16">
        <f t="shared" si="0"/>
        <v>-0.28444444444444444</v>
      </c>
      <c r="B4" s="17" t="s">
        <v>247</v>
      </c>
      <c r="C4" s="15">
        <v>225000</v>
      </c>
      <c r="D4" s="28">
        <f>(248000-C4)*SQRT(E4)</f>
        <v>72732.386183872732</v>
      </c>
      <c r="E4" s="15">
        <v>10</v>
      </c>
      <c r="F4" s="17" t="s">
        <v>249</v>
      </c>
      <c r="G4" s="15">
        <v>161000</v>
      </c>
      <c r="H4" s="15">
        <f>(176000-G4)*SQRT(I4)</f>
        <v>47434.164902525692</v>
      </c>
      <c r="I4" s="15">
        <v>10</v>
      </c>
      <c r="J4" s="15" t="s">
        <v>274</v>
      </c>
      <c r="K4" s="15">
        <v>0.05</v>
      </c>
      <c r="L4" s="15" t="s">
        <v>321</v>
      </c>
      <c r="M4" s="17" t="s">
        <v>256</v>
      </c>
    </row>
    <row r="5" spans="1:15" ht="12" customHeight="1" x14ac:dyDescent="0.25">
      <c r="A5" s="16">
        <f t="shared" si="0"/>
        <v>-0.41509433962264147</v>
      </c>
      <c r="B5" s="17" t="s">
        <v>247</v>
      </c>
      <c r="C5" s="15">
        <v>21.2</v>
      </c>
      <c r="D5" s="15">
        <f>3.3*SQRT(E5)</f>
        <v>8.0833161511844871</v>
      </c>
      <c r="E5" s="15">
        <v>6</v>
      </c>
      <c r="F5" s="17" t="s">
        <v>299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321</v>
      </c>
      <c r="M5" s="17" t="s">
        <v>300</v>
      </c>
    </row>
    <row r="6" spans="1:15" ht="12" customHeight="1" x14ac:dyDescent="0.2">
      <c r="A6" s="16">
        <f t="shared" si="0"/>
        <v>-0.46708074534161492</v>
      </c>
      <c r="B6" s="17" t="s">
        <v>247</v>
      </c>
      <c r="C6" s="15">
        <v>16.100000000000001</v>
      </c>
      <c r="D6" s="15">
        <v>7.7</v>
      </c>
      <c r="E6" s="15">
        <v>10</v>
      </c>
      <c r="F6" s="17" t="s">
        <v>364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321</v>
      </c>
      <c r="M6" s="17" t="s">
        <v>257</v>
      </c>
    </row>
    <row r="7" spans="1:15" ht="12" customHeight="1" x14ac:dyDescent="0.2">
      <c r="A7" s="16">
        <f t="shared" si="0"/>
        <v>-0.5085797341102668</v>
      </c>
      <c r="B7" s="17" t="s">
        <v>303</v>
      </c>
      <c r="C7" s="15">
        <v>304788</v>
      </c>
      <c r="D7" s="15">
        <v>113425</v>
      </c>
      <c r="E7" s="15">
        <v>4</v>
      </c>
      <c r="F7" s="17" t="s">
        <v>355</v>
      </c>
      <c r="G7" s="15">
        <v>149779</v>
      </c>
      <c r="H7" s="15">
        <v>34576</v>
      </c>
      <c r="I7" s="15">
        <v>7</v>
      </c>
      <c r="J7" s="15" t="s">
        <v>274</v>
      </c>
      <c r="K7" s="15" t="s">
        <v>379</v>
      </c>
      <c r="L7" s="15" t="s">
        <v>345</v>
      </c>
      <c r="M7" s="17" t="s">
        <v>354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362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345</v>
      </c>
      <c r="M8" s="14" t="s">
        <v>346</v>
      </c>
    </row>
    <row r="9" spans="1:15" ht="12" customHeight="1" x14ac:dyDescent="0.2">
      <c r="A9" s="57">
        <f t="shared" si="0"/>
        <v>-0.69004207573632537</v>
      </c>
      <c r="B9" s="58" t="s">
        <v>312</v>
      </c>
      <c r="C9" s="59">
        <v>0.71299999999999997</v>
      </c>
      <c r="D9" s="61">
        <f>0.105*SQRT(E9)</f>
        <v>0.29698484809834996</v>
      </c>
      <c r="E9" s="59">
        <v>8</v>
      </c>
      <c r="F9" s="58" t="s">
        <v>315</v>
      </c>
      <c r="G9" s="59">
        <v>0.221</v>
      </c>
      <c r="H9" s="61">
        <f>0.052*SQRT(I9)</f>
        <v>0.14707821048680189</v>
      </c>
      <c r="I9" s="59">
        <v>8</v>
      </c>
      <c r="J9" s="59" t="s">
        <v>277</v>
      </c>
      <c r="K9" s="59" t="s">
        <v>374</v>
      </c>
      <c r="L9" s="59" t="s">
        <v>322</v>
      </c>
      <c r="M9" s="58" t="s">
        <v>314</v>
      </c>
      <c r="N9" s="60"/>
      <c r="O9" s="60"/>
    </row>
    <row r="10" spans="1:15" ht="12" customHeight="1" x14ac:dyDescent="0.2">
      <c r="A10" s="16">
        <f t="shared" si="0"/>
        <v>-0.72793719545208446</v>
      </c>
      <c r="B10" s="17" t="s">
        <v>278</v>
      </c>
      <c r="C10" s="34">
        <v>7.3879999999999999</v>
      </c>
      <c r="D10" s="30">
        <v>6.74</v>
      </c>
      <c r="E10" s="15">
        <v>13</v>
      </c>
      <c r="F10" s="17" t="s">
        <v>279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321</v>
      </c>
      <c r="M10" s="17" t="s">
        <v>253</v>
      </c>
    </row>
    <row r="11" spans="1:15" ht="12" customHeight="1" x14ac:dyDescent="0.2">
      <c r="A11" s="16">
        <f t="shared" si="0"/>
        <v>-0.91329479768786115</v>
      </c>
      <c r="B11" s="14" t="s">
        <v>303</v>
      </c>
      <c r="C11" s="15">
        <v>0.17299999999999999</v>
      </c>
      <c r="D11" s="44">
        <f>(0.226-C11)*SQRT(E11)</f>
        <v>0.14990663761154813</v>
      </c>
      <c r="E11" s="15">
        <v>8</v>
      </c>
      <c r="F11" s="14" t="s">
        <v>318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277</v>
      </c>
      <c r="K11" s="15" t="s">
        <v>204</v>
      </c>
      <c r="L11" s="15" t="s">
        <v>322</v>
      </c>
      <c r="M11" s="17" t="s">
        <v>317</v>
      </c>
    </row>
    <row r="12" spans="1:15" ht="12" customHeight="1" x14ac:dyDescent="0.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9"/>
      <c r="N12" s="51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316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247</v>
      </c>
      <c r="C21" s="15">
        <v>0.54</v>
      </c>
      <c r="D21" s="15">
        <f>0.03*SQRT(E21)</f>
        <v>0.12</v>
      </c>
      <c r="E21" s="15">
        <v>16</v>
      </c>
      <c r="F21" s="17" t="s">
        <v>299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277</v>
      </c>
      <c r="K21" s="15">
        <v>1</v>
      </c>
      <c r="L21" s="15" t="s">
        <v>321</v>
      </c>
      <c r="M21" s="14" t="s">
        <v>301</v>
      </c>
    </row>
    <row r="22" spans="1:13" ht="12.75" x14ac:dyDescent="0.2">
      <c r="A22" s="16">
        <f t="shared" si="1"/>
        <v>-0.28444444444444444</v>
      </c>
      <c r="B22" s="17" t="s">
        <v>247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249</v>
      </c>
      <c r="G22" s="15">
        <v>161000</v>
      </c>
      <c r="H22" s="15">
        <f>(176000-G22)*SQRT(I22)</f>
        <v>47434.164902525692</v>
      </c>
      <c r="I22" s="15">
        <v>10</v>
      </c>
      <c r="J22" s="15" t="s">
        <v>274</v>
      </c>
      <c r="K22" s="15">
        <v>1</v>
      </c>
      <c r="L22" s="15" t="s">
        <v>321</v>
      </c>
      <c r="M22" s="17" t="s">
        <v>256</v>
      </c>
    </row>
    <row r="23" spans="1:13" ht="13.5" x14ac:dyDescent="0.25">
      <c r="A23" s="16">
        <f t="shared" si="1"/>
        <v>-0.41509433962264147</v>
      </c>
      <c r="B23" s="17" t="s">
        <v>247</v>
      </c>
      <c r="C23" s="15">
        <v>21.2</v>
      </c>
      <c r="D23" s="15">
        <f>3.3*SQRT(E23)</f>
        <v>8.0833161511844871</v>
      </c>
      <c r="E23" s="15">
        <v>6</v>
      </c>
      <c r="F23" s="17" t="s">
        <v>299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321</v>
      </c>
      <c r="M23" s="17" t="s">
        <v>300</v>
      </c>
    </row>
    <row r="24" spans="1:13" ht="12.75" x14ac:dyDescent="0.2">
      <c r="A24" s="16">
        <f t="shared" si="1"/>
        <v>-0.46708074534161492</v>
      </c>
      <c r="B24" s="17" t="s">
        <v>247</v>
      </c>
      <c r="C24" s="15">
        <v>16.100000000000001</v>
      </c>
      <c r="D24" s="15">
        <v>7.7</v>
      </c>
      <c r="E24" s="15">
        <v>10</v>
      </c>
      <c r="F24" s="17" t="s">
        <v>364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321</v>
      </c>
      <c r="M24" s="17" t="s">
        <v>257</v>
      </c>
    </row>
    <row r="25" spans="1:13" ht="12.75" x14ac:dyDescent="0.2">
      <c r="A25" s="16">
        <f t="shared" si="1"/>
        <v>-0.47830138445154419</v>
      </c>
      <c r="B25" s="17" t="s">
        <v>289</v>
      </c>
      <c r="C25" s="15">
        <v>75120</v>
      </c>
      <c r="D25" s="28">
        <f>(89820-C25)*SQRT(E25)</f>
        <v>53001.603749320639</v>
      </c>
      <c r="E25" s="15">
        <v>13</v>
      </c>
      <c r="F25" s="17" t="s">
        <v>290</v>
      </c>
      <c r="G25" s="15">
        <v>39190</v>
      </c>
      <c r="H25" s="15">
        <f>(45180-G25)*SQRT(I25)</f>
        <v>21597.252140029294</v>
      </c>
      <c r="I25" s="15">
        <v>13</v>
      </c>
      <c r="J25" s="15" t="s">
        <v>274</v>
      </c>
      <c r="K25" s="15">
        <v>6</v>
      </c>
      <c r="L25" s="15" t="s">
        <v>321</v>
      </c>
      <c r="M25" s="17" t="s">
        <v>255</v>
      </c>
    </row>
    <row r="26" spans="1:13" ht="12.75" x14ac:dyDescent="0.2">
      <c r="A26" s="16">
        <f t="shared" si="1"/>
        <v>-0.48387096774193544</v>
      </c>
      <c r="B26" s="17" t="s">
        <v>251</v>
      </c>
      <c r="C26" s="43">
        <v>3.1</v>
      </c>
      <c r="D26" s="28">
        <v>1</v>
      </c>
      <c r="E26" s="15">
        <v>16</v>
      </c>
      <c r="F26" s="17" t="s">
        <v>252</v>
      </c>
      <c r="G26" s="15">
        <v>1.6</v>
      </c>
      <c r="H26" s="30">
        <v>1</v>
      </c>
      <c r="I26" s="15">
        <v>20</v>
      </c>
      <c r="J26" s="15" t="s">
        <v>277</v>
      </c>
      <c r="K26" s="15">
        <v>1</v>
      </c>
      <c r="L26" s="15" t="s">
        <v>321</v>
      </c>
      <c r="M26" s="17" t="s">
        <v>253</v>
      </c>
    </row>
    <row r="27" spans="1:13" ht="12.75" x14ac:dyDescent="0.2">
      <c r="A27" s="16">
        <f t="shared" si="1"/>
        <v>-0.48577190230786466</v>
      </c>
      <c r="B27" s="17" t="s">
        <v>286</v>
      </c>
      <c r="C27" s="15">
        <v>44630</v>
      </c>
      <c r="D27" s="15">
        <f>(52020-C27)*SQRT(E27)</f>
        <v>26645.023925678881</v>
      </c>
      <c r="E27" s="15">
        <v>13</v>
      </c>
      <c r="F27" s="17" t="s">
        <v>287</v>
      </c>
      <c r="G27" s="15">
        <v>22950</v>
      </c>
      <c r="H27" s="15">
        <f>(25560-G27)*SQRT(I27)</f>
        <v>8656.3907028275935</v>
      </c>
      <c r="I27" s="15">
        <v>11</v>
      </c>
      <c r="J27" s="15" t="s">
        <v>274</v>
      </c>
      <c r="K27" s="15">
        <v>6</v>
      </c>
      <c r="L27" s="15" t="s">
        <v>321</v>
      </c>
      <c r="M27" s="17" t="s">
        <v>288</v>
      </c>
    </row>
    <row r="28" spans="1:13" ht="12.75" x14ac:dyDescent="0.2">
      <c r="A28" s="16">
        <f t="shared" si="1"/>
        <v>-0.5085797341102668</v>
      </c>
      <c r="B28" s="17" t="s">
        <v>303</v>
      </c>
      <c r="C28" s="15">
        <v>304788</v>
      </c>
      <c r="D28" s="15">
        <v>113425</v>
      </c>
      <c r="E28" s="15">
        <v>4</v>
      </c>
      <c r="F28" s="17" t="s">
        <v>355</v>
      </c>
      <c r="G28" s="15">
        <v>149779</v>
      </c>
      <c r="H28" s="15">
        <v>34576</v>
      </c>
      <c r="I28" s="15">
        <v>7</v>
      </c>
      <c r="J28" s="15" t="s">
        <v>274</v>
      </c>
      <c r="K28" s="15">
        <v>3</v>
      </c>
      <c r="L28" s="15" t="s">
        <v>345</v>
      </c>
      <c r="M28" s="17" t="s">
        <v>354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362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345</v>
      </c>
      <c r="M29" s="14" t="s">
        <v>346</v>
      </c>
    </row>
    <row r="30" spans="1:13" ht="12.75" x14ac:dyDescent="0.2">
      <c r="A30" s="16">
        <f t="shared" si="1"/>
        <v>-0.55223880597014929</v>
      </c>
      <c r="B30" s="17" t="s">
        <v>284</v>
      </c>
      <c r="C30" s="15">
        <v>2.68</v>
      </c>
      <c r="D30" s="15">
        <f>(3.15-C30)*SQRT(E30)</f>
        <v>1.151260179108093</v>
      </c>
      <c r="E30" s="15">
        <v>6</v>
      </c>
      <c r="F30" s="17" t="s">
        <v>285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321</v>
      </c>
      <c r="M30" s="17" t="s">
        <v>271</v>
      </c>
    </row>
    <row r="31" spans="1:13" ht="12.75" x14ac:dyDescent="0.2">
      <c r="A31" s="16">
        <f t="shared" si="1"/>
        <v>-0.6587264150943396</v>
      </c>
      <c r="B31" s="14" t="s">
        <v>349</v>
      </c>
      <c r="C31" s="15">
        <v>42.4</v>
      </c>
      <c r="D31" s="15">
        <v>19.8</v>
      </c>
      <c r="E31" s="15">
        <v>13</v>
      </c>
      <c r="F31" s="14" t="s">
        <v>348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321</v>
      </c>
      <c r="M31" s="17" t="s">
        <v>347</v>
      </c>
    </row>
    <row r="32" spans="1:13" s="51" customFormat="1" ht="12.75" x14ac:dyDescent="0.2">
      <c r="A32" s="55">
        <f t="shared" si="1"/>
        <v>-0.69004207573632537</v>
      </c>
      <c r="B32" s="49" t="s">
        <v>312</v>
      </c>
      <c r="C32" s="48">
        <v>0.71299999999999997</v>
      </c>
      <c r="D32" s="50">
        <f>0.105*SQRT(E32)</f>
        <v>0.29698484809834996</v>
      </c>
      <c r="E32" s="48">
        <v>8</v>
      </c>
      <c r="F32" s="49" t="s">
        <v>315</v>
      </c>
      <c r="G32" s="48">
        <v>0.221</v>
      </c>
      <c r="H32" s="50">
        <f>0.052*SQRT(I32)</f>
        <v>0.14707821048680189</v>
      </c>
      <c r="I32" s="48">
        <v>8</v>
      </c>
      <c r="J32" s="48" t="s">
        <v>277</v>
      </c>
      <c r="K32" s="48">
        <v>7</v>
      </c>
      <c r="L32" s="48" t="s">
        <v>322</v>
      </c>
      <c r="M32" s="49" t="s">
        <v>314</v>
      </c>
    </row>
    <row r="33" spans="1:13" ht="12.75" x14ac:dyDescent="0.2">
      <c r="A33" s="16">
        <f t="shared" si="1"/>
        <v>-0.72793719545208446</v>
      </c>
      <c r="B33" s="17" t="s">
        <v>278</v>
      </c>
      <c r="C33" s="34">
        <v>7.3879999999999999</v>
      </c>
      <c r="D33" s="30">
        <v>6.74</v>
      </c>
      <c r="E33" s="15">
        <v>13</v>
      </c>
      <c r="F33" s="17" t="s">
        <v>279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321</v>
      </c>
      <c r="M33" s="17" t="s">
        <v>253</v>
      </c>
    </row>
    <row r="34" spans="1:13" ht="12.75" x14ac:dyDescent="0.2">
      <c r="A34" s="16">
        <f t="shared" si="1"/>
        <v>-0.73305084745762716</v>
      </c>
      <c r="B34" s="17" t="s">
        <v>352</v>
      </c>
      <c r="C34" s="15">
        <v>472</v>
      </c>
      <c r="D34" s="15">
        <v>118</v>
      </c>
      <c r="E34" s="15">
        <v>6</v>
      </c>
      <c r="F34" s="17" t="s">
        <v>353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321</v>
      </c>
      <c r="M34" s="17" t="s">
        <v>363</v>
      </c>
    </row>
    <row r="35" spans="1:13" x14ac:dyDescent="0.2">
      <c r="A35" s="16">
        <f t="shared" si="1"/>
        <v>-0.82051282051282048</v>
      </c>
      <c r="B35" s="17" t="s">
        <v>328</v>
      </c>
      <c r="C35" s="15">
        <v>39</v>
      </c>
      <c r="D35" s="28">
        <f>12*SQRT(E35)</f>
        <v>46.475800154489008</v>
      </c>
      <c r="E35" s="15">
        <v>15</v>
      </c>
      <c r="F35" s="17" t="s">
        <v>328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325</v>
      </c>
      <c r="M35" s="14" t="s">
        <v>326</v>
      </c>
    </row>
    <row r="36" spans="1:13" ht="12.75" customHeight="1" x14ac:dyDescent="0.2">
      <c r="A36" s="16">
        <f t="shared" si="1"/>
        <v>-0.91176470588235303</v>
      </c>
      <c r="B36" s="17" t="s">
        <v>309</v>
      </c>
      <c r="C36" s="15">
        <v>0.68</v>
      </c>
      <c r="D36" s="15">
        <v>0.17</v>
      </c>
      <c r="E36" s="15">
        <v>9</v>
      </c>
      <c r="F36" s="17" t="s">
        <v>310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321</v>
      </c>
      <c r="M36" s="17" t="s">
        <v>311</v>
      </c>
    </row>
    <row r="37" spans="1:13" ht="12.75" customHeight="1" x14ac:dyDescent="0.2">
      <c r="A37" s="16">
        <f t="shared" si="1"/>
        <v>-0.91329479768786115</v>
      </c>
      <c r="B37" s="14" t="s">
        <v>303</v>
      </c>
      <c r="C37" s="15">
        <v>0.17299999999999999</v>
      </c>
      <c r="D37" s="44">
        <f>(0.226-C37)*SQRT(E37)</f>
        <v>0.14990663761154813</v>
      </c>
      <c r="E37" s="15">
        <v>8</v>
      </c>
      <c r="F37" s="14" t="s">
        <v>318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277</v>
      </c>
      <c r="K37" s="15">
        <v>6</v>
      </c>
      <c r="L37" s="15" t="s">
        <v>322</v>
      </c>
      <c r="M37" s="17" t="s">
        <v>317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:M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">
    <cfRule type="expression" dxfId="199" priority="240">
      <formula>MOD(ROW(),2)=0</formula>
    </cfRule>
  </conditionalFormatting>
  <conditionalFormatting sqref="A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B21 D21:K21 M21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2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3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4">
    <cfRule type="expression" dxfId="190" priority="222">
      <formula>MOD(ROW(),2)=0</formula>
    </cfRule>
    <cfRule type="expression" dxfId="189" priority="223">
      <formula>"MOD(ROW(),2)=0"</formula>
    </cfRule>
  </conditionalFormatting>
  <conditionalFormatting sqref="M26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M27">
    <cfRule type="expression" dxfId="186" priority="216">
      <formula>MOD(ROW(),2)=0</formula>
    </cfRule>
    <cfRule type="expression" dxfId="185" priority="217">
      <formula>"MOD(ROW(),2)=0"</formula>
    </cfRule>
  </conditionalFormatting>
  <conditionalFormatting sqref="G26">
    <cfRule type="expression" dxfId="184" priority="204">
      <formula>MOD(ROW(),2)=0</formula>
    </cfRule>
    <cfRule type="expression" dxfId="183" priority="205">
      <formula>"MOD(ROW(),2)=0"</formula>
    </cfRule>
  </conditionalFormatting>
  <conditionalFormatting sqref="B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F27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J31">
    <cfRule type="expression" dxfId="178" priority="208">
      <formula>MOD(ROW(),2)=0</formula>
    </cfRule>
    <cfRule type="expression" dxfId="177" priority="209">
      <formula>"MOD(ROW(),2)=0"</formula>
    </cfRule>
  </conditionalFormatting>
  <conditionalFormatting sqref="B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F26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J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B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F24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M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B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F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J25">
    <cfRule type="expression" dxfId="154" priority="180">
      <formula>MOD(ROW(),2)=0</formula>
    </cfRule>
    <cfRule type="expression" dxfId="153" priority="181">
      <formula>"MOD(ROW(),2)=0"</formula>
    </cfRule>
  </conditionalFormatting>
  <conditionalFormatting sqref="F28">
    <cfRule type="expression" dxfId="152" priority="168">
      <formula>MOD(ROW(),2)=0</formula>
    </cfRule>
    <cfRule type="expression" dxfId="151" priority="169">
      <formula>"MOD(ROW(),2)=0"</formula>
    </cfRule>
  </conditionalFormatting>
  <conditionalFormatting sqref="C28:E28 G28:K28 M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B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F28">
    <cfRule type="expression" dxfId="144" priority="170">
      <formula>MOD(ROW(),2)=0</formula>
    </cfRule>
    <cfRule type="expression" dxfId="143" priority="171">
      <formula>"MOD(ROW(),2)=0"</formula>
    </cfRule>
  </conditionalFormatting>
  <conditionalFormatting sqref="J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B29">
    <cfRule type="expression" dxfId="138" priority="162">
      <formula>MOD(ROW(),2)=0</formula>
    </cfRule>
    <cfRule type="expression" dxfId="137" priority="163">
      <formula>"MOD(ROW(),2)=0"</formula>
    </cfRule>
  </conditionalFormatting>
  <conditionalFormatting sqref="F29">
    <cfRule type="expression" dxfId="136" priority="158">
      <formula>MOD(ROW(),2)=0</formula>
    </cfRule>
    <cfRule type="expression" dxfId="135" priority="159">
      <formula>"MOD(ROW(),2)=0"</formula>
    </cfRule>
  </conditionalFormatting>
  <conditionalFormatting sqref="F29">
    <cfRule type="expression" dxfId="134" priority="160">
      <formula>MOD(ROW(),2)=0</formula>
    </cfRule>
    <cfRule type="expression" dxfId="133" priority="161">
      <formula>"MOD(ROW(),2)=0"</formula>
    </cfRule>
  </conditionalFormatting>
  <conditionalFormatting sqref="B30:M30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P32:XFD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J32">
    <cfRule type="expression" dxfId="128" priority="152">
      <formula>MOD(ROW(),2)=0</formula>
    </cfRule>
    <cfRule type="expression" dxfId="127" priority="153">
      <formula>"MOD(ROW(),2)=0"</formula>
    </cfRule>
  </conditionalFormatting>
  <conditionalFormatting sqref="A32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M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J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C33:D33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A33:A34">
    <cfRule type="expression" dxfId="118" priority="136">
      <formula>MOD(ROW(),2)=0</formula>
    </cfRule>
    <cfRule type="expression" dxfId="117" priority="137">
      <formula>"MOD(ROW(),2)=0"</formula>
    </cfRule>
  </conditionalFormatting>
  <conditionalFormatting sqref="L34">
    <cfRule type="expression" dxfId="116" priority="128">
      <formula>MOD(ROW(),2)=0</formula>
    </cfRule>
    <cfRule type="expression" dxfId="115" priority="129">
      <formula>"MOD(ROW(),2)=0"</formula>
    </cfRule>
  </conditionalFormatting>
  <conditionalFormatting sqref="B34:K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M34">
    <cfRule type="expression" dxfId="112" priority="130">
      <formula>MOD(ROW(),2)=0</formula>
    </cfRule>
    <cfRule type="expression" dxfId="111" priority="131">
      <formula>"MOD(ROW(),2)=0"</formula>
    </cfRule>
  </conditionalFormatting>
  <conditionalFormatting sqref="L21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M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F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B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J35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A35:A36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J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F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B22">
    <cfRule type="expression" dxfId="94" priority="110">
      <formula>MOD(ROW(),2)=0</formula>
    </cfRule>
    <cfRule type="expression" dxfId="93" priority="111">
      <formula>"MOD(ROW(),2)=0"</formula>
    </cfRule>
  </conditionalFormatting>
  <conditionalFormatting sqref="J36">
    <cfRule type="expression" dxfId="92" priority="104">
      <formula>MOD(ROW(),2)=0</formula>
    </cfRule>
    <cfRule type="expression" dxfId="91" priority="105">
      <formula>"MOD(ROW(),2)=0"</formula>
    </cfRule>
  </conditionalFormatting>
  <conditionalFormatting sqref="J36">
    <cfRule type="expression" dxfId="90" priority="106">
      <formula>MOD(ROW(),2)=0</formula>
    </cfRule>
    <cfRule type="expression" dxfId="89" priority="107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B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F23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A37:M37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C4:E4 G4:J4 A3:A4 L4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B3 D3:K3 M3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M4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L3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J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F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B4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K8:M8 C8:E8 G8:I8 L7 A7:A8">
    <cfRule type="expression" dxfId="64" priority="78">
      <formula>MOD(ROW(),2)=0</formula>
    </cfRule>
    <cfRule type="expression" dxfId="63" priority="79">
      <formula>"MOD(ROW(),2)=0"</formula>
    </cfRule>
  </conditionalFormatting>
  <conditionalFormatting sqref="F7">
    <cfRule type="expression" dxfId="62" priority="68">
      <formula>MOD(ROW(),2)=0</formula>
    </cfRule>
    <cfRule type="expression" dxfId="61" priority="69">
      <formula>"MOD(ROW(),2)=0"</formula>
    </cfRule>
  </conditionalFormatting>
  <conditionalFormatting sqref="C7:E7 G7:K7 M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B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F7">
    <cfRule type="expression" dxfId="54" priority="70">
      <formula>MOD(ROW(),2)=0</formula>
    </cfRule>
    <cfRule type="expression" dxfId="53" priority="71">
      <formula>"MOD(ROW(),2)=0"</formula>
    </cfRule>
  </conditionalFormatting>
  <conditionalFormatting sqref="J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B8">
    <cfRule type="expression" dxfId="48" priority="62">
      <formula>MOD(ROW(),2)=0</formula>
    </cfRule>
    <cfRule type="expression" dxfId="47" priority="63">
      <formula>"MOD(ROW(),2)=0"</formula>
    </cfRule>
  </conditionalFormatting>
  <conditionalFormatting sqref="F8">
    <cfRule type="expression" dxfId="46" priority="58">
      <formula>MOD(ROW(),2)=0</formula>
    </cfRule>
    <cfRule type="expression" dxfId="45" priority="59">
      <formula>"MOD(ROW(),2)=0"</formula>
    </cfRule>
  </conditionalFormatting>
  <conditionalFormatting sqref="F8">
    <cfRule type="expression" dxfId="44" priority="60">
      <formula>MOD(ROW(),2)=0</formula>
    </cfRule>
    <cfRule type="expression" dxfId="43" priority="61">
      <formula>"MOD(ROW(),2)=0"</formula>
    </cfRule>
  </conditionalFormatting>
  <conditionalFormatting sqref="A11:M11">
    <cfRule type="expression" dxfId="42" priority="56">
      <formula>MOD(ROW(),2)=0</formula>
    </cfRule>
    <cfRule type="expression" dxfId="41" priority="57">
      <formula>"MOD(ROW(),2)=0"</formula>
    </cfRule>
  </conditionalFormatting>
  <conditionalFormatting sqref="J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A9">
    <cfRule type="expression" dxfId="38" priority="40">
      <formula>MOD(ROW(),2)=0</formula>
    </cfRule>
    <cfRule type="expression" dxfId="37" priority="41">
      <formula>"MOD(ROW(),2)=0"</formula>
    </cfRule>
  </conditionalFormatting>
  <conditionalFormatting sqref="B10 L10 E10:I10">
    <cfRule type="expression" dxfId="36" priority="39">
      <formula>MOD(ROW(),2)=0</formula>
    </cfRule>
  </conditionalFormatting>
  <conditionalFormatting sqref="M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J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C10:D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A10">
    <cfRule type="expression" dxfId="29" priority="31">
      <formula>MOD(ROW(),2)=0</formula>
    </cfRule>
    <cfRule type="expression" dxfId="28" priority="32">
      <formula>"MOD(ROW(),2)=0"</formula>
    </cfRule>
  </conditionalFormatting>
  <conditionalFormatting sqref="C5:E5 G5:J5 A5 L5">
    <cfRule type="expression" dxfId="27" priority="30">
      <formula>MOD(ROW(),2)=0</formula>
    </cfRule>
  </conditionalFormatting>
  <conditionalFormatting sqref="M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B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F5">
    <cfRule type="expression" dxfId="18" priority="20">
      <formula>MOD(ROW(),2)=0</formula>
    </cfRule>
    <cfRule type="expression" dxfId="17" priority="21">
      <formula>"MOD(ROW(),2)=0"</formula>
    </cfRule>
  </conditionalFormatting>
  <conditionalFormatting sqref="A6:J6 L6">
    <cfRule type="expression" dxfId="16" priority="19">
      <formula>MOD(ROW(),2)=0</formula>
    </cfRule>
  </conditionalFormatting>
  <conditionalFormatting sqref="M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J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B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F6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4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5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6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K10">
    <cfRule type="expression" dxfId="1" priority="3">
      <formula>MOD(ROW(),2)=0</formula>
    </cfRule>
    <cfRule type="expression" dxfId="0" priority="4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topLeftCell="A49"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66" t="s">
        <v>11</v>
      </c>
      <c r="C2" s="66"/>
      <c r="D2" s="66"/>
      <c r="E2" s="66"/>
      <c r="F2" s="66"/>
      <c r="H2" s="65" t="s">
        <v>10</v>
      </c>
      <c r="I2" s="65"/>
      <c r="J2" s="65" t="s">
        <v>3</v>
      </c>
      <c r="K2" s="65"/>
      <c r="L2" s="2"/>
      <c r="N2" s="65" t="s">
        <v>32</v>
      </c>
      <c r="O2" s="65"/>
      <c r="P2" s="65"/>
      <c r="Q2" s="65"/>
      <c r="R2" s="65"/>
      <c r="S2" s="65"/>
      <c r="T2" s="65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2021-04-10T13:16:39Z</dcterms:modified>
</cp:coreProperties>
</file>