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hans/Documents/AppleALC_Dell_M4800/"/>
    </mc:Choice>
  </mc:AlternateContent>
  <xr:revisionPtr revIDLastSave="0" documentId="13_ncr:1_{0ADBCE7D-239F-7E49-AE57-D0D8E0108F19}" xr6:coauthVersionLast="47" xr6:coauthVersionMax="47" xr10:uidLastSave="{00000000-0000-0000-0000-000000000000}"/>
  <bookViews>
    <workbookView xWindow="0" yWindow="500" windowWidth="38400" windowHeight="19400" activeTab="1" xr2:uid="{00000000-000D-0000-FFFF-FFFF00000000}"/>
  </bookViews>
  <sheets>
    <sheet name="PinConfig对照表" sheetId="1" r:id="rId1"/>
    <sheet name="PinConfig生成模板" sheetId="2" r:id="rId2"/>
    <sheet name="HDA Map" sheetId="3" r:id="rId3"/>
  </sheets>
  <definedNames>
    <definedName name="插孔颜色">PinConfig对照表!$D$4:$D$15</definedName>
    <definedName name="插孔侦测">PinConfig对照表!$E$4:$E$15</definedName>
    <definedName name="端口">PinConfig对照表!$H$4:$H$15</definedName>
    <definedName name="端口位置">PinConfig对照表!$I$4:$I$15</definedName>
    <definedName name="接口配置">PinConfig对照表!$B$3:$I$3</definedName>
    <definedName name="连接类型">PinConfig对照表!$G$4:$G$15</definedName>
    <definedName name="默认关联">PinConfig对照表!$B$4:$B$15</definedName>
    <definedName name="设备类型">PinConfig对照表!$F$4:$F$15</definedName>
    <definedName name="序列">PinConfig对照表!$C$4:$C$15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4" i="2" l="1"/>
  <c r="F38" i="2"/>
  <c r="F39" i="2"/>
  <c r="F40" i="2"/>
  <c r="F42" i="2"/>
  <c r="F44" i="2"/>
  <c r="F49" i="2"/>
  <c r="F47" i="2"/>
  <c r="F48" i="2"/>
  <c r="F33" i="2"/>
  <c r="F46" i="2"/>
  <c r="F36" i="2"/>
  <c r="F30" i="2"/>
  <c r="F31" i="2"/>
  <c r="F37" i="2"/>
  <c r="F35" i="2"/>
  <c r="F45" i="2"/>
  <c r="J31" i="2"/>
  <c r="J32" i="2"/>
  <c r="J33" i="2"/>
  <c r="J34" i="2"/>
  <c r="J35" i="2"/>
  <c r="J36" i="2"/>
  <c r="F53" i="2"/>
  <c r="F52" i="2"/>
  <c r="F41" i="2"/>
  <c r="F50" i="2"/>
  <c r="F51" i="2"/>
  <c r="F43" i="2"/>
  <c r="J30" i="2"/>
  <c r="F32" i="2"/>
  <c r="S16" i="2"/>
  <c r="T16" i="2"/>
  <c r="T6" i="2"/>
  <c r="T7" i="2"/>
  <c r="T8" i="2"/>
  <c r="T9" i="2"/>
  <c r="T10" i="2"/>
  <c r="T11" i="2"/>
  <c r="T12" i="2"/>
  <c r="T13" i="2"/>
  <c r="T14" i="2"/>
  <c r="T15" i="2"/>
  <c r="T5" i="2"/>
  <c r="V6" i="2"/>
  <c r="V7" i="2"/>
  <c r="V8" i="2"/>
  <c r="V9" i="2"/>
  <c r="V10" i="2"/>
  <c r="V11" i="2"/>
  <c r="V12" i="2"/>
  <c r="V13" i="2"/>
  <c r="V14" i="2"/>
  <c r="V15" i="2"/>
  <c r="V5" i="2"/>
  <c r="D21" i="2" s="1"/>
  <c r="W5" i="2"/>
  <c r="S6" i="2"/>
  <c r="S7" i="2"/>
  <c r="S8" i="2"/>
  <c r="S9" i="2"/>
  <c r="S10" i="2"/>
  <c r="S11" i="2"/>
  <c r="S12" i="2"/>
  <c r="S13" i="2"/>
  <c r="S14" i="2"/>
  <c r="S15" i="2"/>
  <c r="S5" i="2"/>
  <c r="C5" i="2"/>
  <c r="C6" i="2"/>
  <c r="C7" i="2"/>
  <c r="C8" i="2"/>
  <c r="C9" i="2"/>
  <c r="C10" i="2"/>
  <c r="C11" i="2"/>
  <c r="C12" i="2"/>
  <c r="C13" i="2"/>
  <c r="C14" i="2"/>
  <c r="C15" i="2"/>
  <c r="J4" i="2" a="1"/>
  <c r="J4" i="2" s="1"/>
  <c r="D23"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Yao Hans</author>
  </authors>
  <commentList>
    <comment ref="I29" authorId="0" shapeId="0" xr:uid="{A8F65BAE-9D5F-EE43-A71D-CD7354329CBB}">
      <text>
        <r>
          <rPr>
            <b/>
            <sz val="10"/>
            <color rgb="FF000000"/>
            <rFont val="Microsoft YaHei UI"/>
            <charset val="1"/>
          </rPr>
          <t>Yao Hans:</t>
        </r>
        <r>
          <rPr>
            <sz val="10"/>
            <color rgb="FF000000"/>
            <rFont val="Microsoft YaHei UI"/>
            <charset val="1"/>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<sst xmlns="http://schemas.openxmlformats.org/spreadsheetml/2006/main" count="251" uniqueCount="138">
  <si>
    <t>Default Association</t>
  </si>
  <si>
    <t>MISC</t>
  </si>
  <si>
    <t>Default Device</t>
  </si>
  <si>
    <t>Connection Type</t>
  </si>
  <si>
    <t>Port Connectivity</t>
  </si>
  <si>
    <t>Location</t>
  </si>
  <si>
    <t>默认关联</t>
  </si>
  <si>
    <t>序列</t>
  </si>
  <si>
    <t>插孔侦测</t>
  </si>
  <si>
    <t>设备类型</t>
  </si>
  <si>
    <t>连接类型</t>
  </si>
  <si>
    <t>端口</t>
  </si>
  <si>
    <t>端口位置</t>
  </si>
  <si>
    <t>1. Mic</t>
  </si>
  <si>
    <t>0.后左与后右</t>
  </si>
  <si>
    <t>0=Unknown</t>
  </si>
  <si>
    <t>0=Jack Detect Override ［外接设备］</t>
  </si>
  <si>
    <t>0=Line Out</t>
  </si>
  <si>
    <t>0=Unknow</t>
  </si>
  <si>
    <t>0=External Jack ［外 接设备］</t>
  </si>
  <si>
    <t>0=N/A</t>
  </si>
  <si>
    <t>2. Line In</t>
  </si>
  <si>
    <t>1=1/8 Stereo/Mono ［也即3.5mm接口］</t>
  </si>
  <si>
    <t>4=External No Connection ［屏蔽设备］</t>
  </si>
  <si>
    <t>3. SPDIF In</t>
  </si>
  <si>
    <t>2.前左与前右声道</t>
  </si>
  <si>
    <t>2=Gray</t>
  </si>
  <si>
    <t>2=HeadPhone Out</t>
  </si>
  <si>
    <t>1/4" stereo/mono 2.5mm</t>
  </si>
  <si>
    <t>9=Internal Fixed Function Device ［内 置设备］</t>
  </si>
  <si>
    <t>2=Front</t>
  </si>
  <si>
    <t>4. IntSpeaker</t>
  </si>
  <si>
    <t>3=Blue</t>
  </si>
  <si>
    <t>3=CD ATAPI</t>
  </si>
  <si>
    <t>3=ATAPI Internal</t>
  </si>
  <si>
    <t>8=Special (HDMI 01)</t>
  </si>
  <si>
    <t>5. Headphone</t>
  </si>
  <si>
    <t>4=Green</t>
  </si>
  <si>
    <t>4=SPDIF Out</t>
  </si>
  <si>
    <t>4=RCA</t>
  </si>
  <si>
    <t>9=Internal (ATAPI</t>
  </si>
  <si>
    <t>6. SPDIF Out</t>
  </si>
  <si>
    <t>5=Red</t>
  </si>
  <si>
    <t>5=Digital Out</t>
  </si>
  <si>
    <t>5=0ptical</t>
  </si>
  <si>
    <t>7. Ext Mic</t>
  </si>
  <si>
    <t>6=0range</t>
  </si>
  <si>
    <t>8=Line In</t>
  </si>
  <si>
    <t>6=Digital</t>
  </si>
  <si>
    <t>8. Line Out</t>
  </si>
  <si>
    <t>A=Mic</t>
  </si>
  <si>
    <t>7=0ther Analog</t>
  </si>
  <si>
    <t>8=Purple</t>
  </si>
  <si>
    <t>C=SPDIF In</t>
  </si>
  <si>
    <t>B=Combination</t>
  </si>
  <si>
    <t>9=Pink</t>
  </si>
  <si>
    <t>D=Digital In</t>
  </si>
  <si>
    <t>F=0ther</t>
  </si>
  <si>
    <t>E=White</t>
  </si>
  <si>
    <t>7=yellow</t>
    <phoneticPr fontId="1" type="noConversion"/>
  </si>
  <si>
    <t>F. 屏蔽</t>
    <phoneticPr fontId="1" type="noConversion"/>
  </si>
  <si>
    <t>插孔颜色</t>
    <phoneticPr fontId="1" type="noConversion"/>
  </si>
  <si>
    <t>1=Speaker</t>
    <phoneticPr fontId="1" type="noConversion"/>
  </si>
  <si>
    <t>1.中央与重低音</t>
    <phoneticPr fontId="1" type="noConversion"/>
  </si>
  <si>
    <t>1=Black</t>
    <phoneticPr fontId="1" type="noConversion"/>
  </si>
  <si>
    <t>Color</t>
    <phoneticPr fontId="1" type="noConversion"/>
  </si>
  <si>
    <t>Sequence</t>
    <phoneticPr fontId="1" type="noConversion"/>
  </si>
  <si>
    <t>1. 默认关联:和Sequence 一起用来表示设备间的关联，用来处理多声道，按照之前提取的codec_dump.txt信息选择。 需要注意的是，笔记本外置麦克风Mic Ext需要设這为Line In而不是Ext Mic,否则不能正常工作。 
2.序  列:一般设這为0即可，多声道需要分别设定 
3. 插孔颜色:按照提取的codec里面的内容设置
4. 插孔侦测:插孔侦测设琵［0外部设备］［1内置设备］
5. 设备类型:笔记本需要将Mic Ext设這为Line In 
6. 连接类型:圆形的3.5 mm接口设为1,笔记本内置的设备如果标有ATAPI则设为3,其他内置未知的设为0,屏蔽的设备也设這为0 
7. 端口:用来确定是否有外部接口 
8. 端口位置:一般设为1,屏蔽的装酋设为o 备注:7 8通常连在一起表示,90-Built In Device Int 01-Jack EXT Rear Location 02-Jack EXT Front Panel Location 18-Jack EXT HDMI 59-No External Port ATAPI Delete</t>
    <phoneticPr fontId="1" type="noConversion"/>
  </si>
  <si>
    <t>Pinconfig对照表</t>
    <phoneticPr fontId="1" type="noConversion"/>
  </si>
  <si>
    <t>PinConfig 生成模板</t>
    <phoneticPr fontId="1" type="noConversion"/>
  </si>
  <si>
    <t>设备名称</t>
    <phoneticPr fontId="1" type="noConversion"/>
  </si>
  <si>
    <t>路径</t>
    <phoneticPr fontId="1" type="noConversion"/>
  </si>
  <si>
    <t>节点(HEX)</t>
    <phoneticPr fontId="1" type="noConversion"/>
  </si>
  <si>
    <t>节点(DEC)</t>
    <phoneticPr fontId="1" type="noConversion"/>
  </si>
  <si>
    <t>0x13</t>
  </si>
  <si>
    <t>0x14</t>
  </si>
  <si>
    <t>0x15</t>
  </si>
  <si>
    <t>0x16</t>
  </si>
  <si>
    <t>0x18</t>
  </si>
  <si>
    <t>0x19</t>
  </si>
  <si>
    <t>0x12</t>
    <phoneticPr fontId="1" type="noConversion"/>
  </si>
  <si>
    <t>0x1a</t>
    <phoneticPr fontId="1" type="noConversion"/>
  </si>
  <si>
    <t>0x1b</t>
    <phoneticPr fontId="1" type="noConversion"/>
  </si>
  <si>
    <t>0x1d</t>
    <phoneticPr fontId="1" type="noConversion"/>
  </si>
  <si>
    <t>0x1e</t>
    <phoneticPr fontId="1" type="noConversion"/>
  </si>
  <si>
    <t>Mic at Ext Front</t>
    <phoneticPr fontId="1" type="noConversion"/>
  </si>
  <si>
    <t>Modem Hand at Ext</t>
    <phoneticPr fontId="1" type="noConversion"/>
  </si>
  <si>
    <t xml:space="preserve">Digital Unknown  Mic at Int N/A  </t>
    <phoneticPr fontId="1" type="noConversion"/>
  </si>
  <si>
    <t>1/8  Black  Speaker at Ext Rear</t>
    <phoneticPr fontId="1" type="noConversion"/>
  </si>
  <si>
    <t> Analog Unknown Speaker at Int N/A</t>
    <phoneticPr fontId="1" type="noConversion"/>
  </si>
  <si>
    <t xml:space="preserve">1/8   Green  HP Out at Ext Front </t>
    <phoneticPr fontId="1" type="noConversion"/>
  </si>
  <si>
    <t>1/8   Green  Line Out at Ext Rear</t>
    <phoneticPr fontId="1" type="noConversion"/>
  </si>
  <si>
    <t xml:space="preserve">1/8  Pink  Mic at Ext Rear </t>
    <phoneticPr fontId="1" type="noConversion"/>
  </si>
  <si>
    <t xml:space="preserve">1/8  Black  Speaker at Ext Rear </t>
    <phoneticPr fontId="1" type="noConversion"/>
  </si>
  <si>
    <t>是否有效</t>
    <phoneticPr fontId="1" type="noConversion"/>
  </si>
  <si>
    <t>1=Jack Detect Disabled ［内部设备］</t>
  </si>
  <si>
    <t>1=Jack Detect Disabled ［内部设备］</t>
    <phoneticPr fontId="1" type="noConversion"/>
  </si>
  <si>
    <t>地址</t>
    <phoneticPr fontId="1" type="noConversion"/>
  </si>
  <si>
    <t>是</t>
  </si>
  <si>
    <t>否</t>
  </si>
  <si>
    <t>说明</t>
    <phoneticPr fontId="1" type="noConversion"/>
  </si>
  <si>
    <t>戴尔Dock底座耳机插孔</t>
    <phoneticPr fontId="1" type="noConversion"/>
  </si>
  <si>
    <t>内置麦克风</t>
    <phoneticPr fontId="1" type="noConversion"/>
  </si>
  <si>
    <t>内置喇叭</t>
    <phoneticPr fontId="1" type="noConversion"/>
  </si>
  <si>
    <t>无效</t>
    <phoneticPr fontId="1" type="noConversion"/>
  </si>
  <si>
    <t>戴尔Dock底座3.5mm麦克风插孔</t>
    <phoneticPr fontId="1" type="noConversion"/>
  </si>
  <si>
    <t>左耳麦二合一3.5mm麦克风插孔</t>
    <phoneticPr fontId="1" type="noConversion"/>
  </si>
  <si>
    <t>EAPD</t>
    <phoneticPr fontId="1" type="noConversion"/>
  </si>
  <si>
    <t>左耳麦麦克风插孔</t>
    <phoneticPr fontId="1" type="noConversion"/>
  </si>
  <si>
    <t>F. 屏蔽</t>
  </si>
  <si>
    <t>1=Speaker</t>
  </si>
  <si>
    <t>左耳麦二合一3.5mm耳机插孔</t>
    <phoneticPr fontId="1" type="noConversion"/>
  </si>
  <si>
    <t>1=Rear</t>
  </si>
  <si>
    <t>1=Rear</t>
    <phoneticPr fontId="1" type="noConversion"/>
  </si>
  <si>
    <t>1=Black</t>
  </si>
  <si>
    <t>PinDefault</t>
  </si>
  <si>
    <t>PinConfigData</t>
    <phoneticPr fontId="1" type="noConversion"/>
  </si>
  <si>
    <t>WakeConfigData</t>
  </si>
  <si>
    <t>进制转换</t>
    <phoneticPr fontId="1" type="noConversion"/>
  </si>
  <si>
    <t>十六进制</t>
    <phoneticPr fontId="1" type="noConversion"/>
  </si>
  <si>
    <t>十进制</t>
    <phoneticPr fontId="1" type="noConversion"/>
  </si>
  <si>
    <t>18&gt;34&gt;9</t>
    <phoneticPr fontId="1" type="noConversion"/>
  </si>
  <si>
    <t>0c</t>
    <phoneticPr fontId="1" type="noConversion"/>
  </si>
  <si>
    <t>2&gt;12&gt;20</t>
    <phoneticPr fontId="1" type="noConversion"/>
  </si>
  <si>
    <t>0d</t>
    <phoneticPr fontId="1" type="noConversion"/>
  </si>
  <si>
    <t>3&gt;13&gt;21, 2&gt;12&gt;21</t>
    <phoneticPr fontId="1" type="noConversion"/>
  </si>
  <si>
    <t>2&gt;12&gt;22, 3&gt;13&gt;22</t>
    <phoneticPr fontId="1" type="noConversion"/>
  </si>
  <si>
    <t>24&gt;35&gt;8</t>
    <phoneticPr fontId="1" type="noConversion"/>
  </si>
  <si>
    <t>0b</t>
    <phoneticPr fontId="1" type="noConversion"/>
  </si>
  <si>
    <t>26&gt;34&gt;9</t>
    <phoneticPr fontId="1" type="noConversion"/>
  </si>
  <si>
    <t>25&gt;34&gt;9</t>
    <phoneticPr fontId="1" type="noConversion"/>
  </si>
  <si>
    <t>1e</t>
    <phoneticPr fontId="1" type="noConversion"/>
  </si>
  <si>
    <t>1d</t>
    <phoneticPr fontId="1" type="noConversion"/>
  </si>
  <si>
    <t>1a</t>
    <phoneticPr fontId="1" type="noConversion"/>
  </si>
  <si>
    <t>1b</t>
    <phoneticPr fontId="1" type="noConversion"/>
  </si>
  <si>
    <t>0f</t>
    <phoneticPr fontId="1" type="noConversion"/>
  </si>
  <si>
    <t>https://github.com/badfellow/AppleALC_Dell_M4800</t>
    <phoneticPr fontId="1" type="noConversion"/>
  </si>
  <si>
    <t>Final ConfigData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</si>
</sst>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sz val="9"/>
      <name val="宋体"/>
      <family val="3"/>
      <charset val="134"/>
    </font>
    <font>
      <sz val="10"/>
      <name val="Arial"/>
      <family val="2"/>
    </font>
    <font>
      <sz val="12"/>
      <name val="微软雅黑"/>
      <family val="2"/>
      <charset val="134"/>
    </font>
    <font>
      <b/>
      <sz val="12"/>
      <name val="微软雅黑"/>
      <family val="2"/>
      <charset val="134"/>
    </font>
    <font>
      <sz val="10"/>
      <name val="Microsoft YaHei"/>
      <family val="2"/>
      <charset val="134"/>
    </font>
    <font>
      <sz val="14"/>
      <name val="Arial"/>
      <family val="2"/>
    </font>
    <font>
      <b/>
      <sz val="10"/>
      <name val="Microsoft YaHei"/>
      <family val="2"/>
      <charset val="134"/>
    </font>
    <font>
      <b/>
      <sz val="10"/>
      <name val="Arial"/>
      <family val="2"/>
    </font>
    <font>
      <sz val="10"/>
      <color rgb="FF000000"/>
      <name val="Microsoft YaHei UI"/>
      <charset val="1"/>
    </font>
    <font>
      <b/>
      <sz val="10"/>
      <color rgb="FF000000"/>
      <name val="Microsoft YaHei UI"/>
      <charset val="1"/>
    </font>
    <font>
      <u/>
      <sz val="14"/>
      <name val="Arial"/>
      <family val="2"/>
    </font>
    <font>
      <u/>
      <sz val="10"/>
      <color theme="10"/>
      <name val="Arial"/>
      <family val="2"/>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43">
    <xf numFmtId="0" fontId="0" fillId="0" borderId="0" xfId="0">
      <alignment vertical="center"/>
    </xf>
    <xf numFmtId="0" fontId="3" fillId="0" borderId="1" xfId="0" applyFont="1" applyBorder="1" applyAlignment="1">
      <alignment horizontal="left" wrapText="1"/>
    </xf>
    <xf numFmtId="0" fontId="3" fillId="0" borderId="1" xfId="0" applyFont="1" applyBorder="1" applyAlignment="1">
      <alignment horizontal="left" vertical="center"/>
    </xf>
    <xf numFmtId="0" fontId="3" fillId="0" borderId="1" xfId="0" applyFont="1" applyBorder="1" applyAlignment="1">
      <alignment horizontal="left" vertical="top"/>
    </xf>
    <xf numFmtId="0" fontId="3" fillId="0" borderId="1" xfId="0" applyFont="1" applyBorder="1" applyAlignment="1">
      <alignment horizontal="justify" vertical="top"/>
    </xf>
    <xf numFmtId="0" fontId="3" fillId="0" borderId="1" xfId="0" applyFont="1" applyBorder="1" applyAlignment="1">
      <alignment horizontal="left" vertical="center" wrapText="1"/>
    </xf>
    <xf numFmtId="0" fontId="3" fillId="0" borderId="1" xfId="0" applyFont="1" applyBorder="1" applyAlignment="1">
      <alignment horizontal="left" vertical="top" wrapText="1"/>
    </xf>
    <xf numFmtId="0" fontId="3" fillId="0" borderId="1" xfId="0" applyFont="1" applyBorder="1" applyAlignment="1">
      <alignment horizontal="justify" vertical="center"/>
    </xf>
    <xf numFmtId="0" fontId="3" fillId="0" borderId="1" xfId="0" applyFont="1" applyBorder="1" applyAlignment="1">
      <alignment horizontal="left"/>
    </xf>
    <xf numFmtId="0" fontId="3" fillId="0" borderId="1" xfId="0" applyFont="1" applyBorder="1" applyAlignment="1">
      <alignment horizontal="justify"/>
    </xf>
    <xf numFmtId="0" fontId="3" fillId="0" borderId="2" xfId="0" applyFont="1" applyBorder="1" applyAlignment="1">
      <alignment horizontal="left" vertical="center"/>
    </xf>
    <xf numFmtId="0" fontId="3" fillId="0" borderId="2" xfId="0" applyFont="1" applyBorder="1" applyAlignment="1">
      <alignment horizontal="left" vertical="top"/>
    </xf>
    <xf numFmtId="0" fontId="3" fillId="0" borderId="2" xfId="0" applyFont="1" applyBorder="1" applyAlignment="1">
      <alignment horizontal="left"/>
    </xf>
    <xf numFmtId="0" fontId="3" fillId="0" borderId="3" xfId="0" applyFont="1" applyBorder="1" applyAlignment="1">
      <alignment horizontal="left" vertical="center"/>
    </xf>
    <xf numFmtId="0" fontId="3" fillId="0" borderId="3" xfId="0" applyFont="1" applyBorder="1" applyAlignment="1">
      <alignment horizontal="left" vertical="top"/>
    </xf>
    <xf numFmtId="0" fontId="3" fillId="0" borderId="3" xfId="0" applyFont="1" applyBorder="1" applyAlignment="1">
      <alignment horizontal="left"/>
    </xf>
    <xf numFmtId="0" fontId="4" fillId="0" borderId="4" xfId="0" applyFont="1" applyBorder="1" applyAlignment="1">
      <alignment horizontal="left" wrapText="1"/>
    </xf>
    <xf numFmtId="0" fontId="4" fillId="0" borderId="5" xfId="0" applyFont="1" applyBorder="1" applyAlignment="1">
      <alignment horizontal="left" vertical="center"/>
    </xf>
    <xf numFmtId="0" fontId="4" fillId="0" borderId="6" xfId="0" applyFont="1" applyBorder="1" applyAlignment="1">
      <alignment horizontal="left" vertical="center"/>
    </xf>
    <xf numFmtId="0" fontId="3" fillId="0" borderId="7" xfId="0" applyFont="1" applyBorder="1" applyAlignment="1">
      <alignment horizontal="left" vertical="top"/>
    </xf>
    <xf numFmtId="0" fontId="3" fillId="0" borderId="8" xfId="0" applyFont="1" applyBorder="1" applyAlignment="1">
      <alignment horizontal="left" vertical="top"/>
    </xf>
    <xf numFmtId="0" fontId="3" fillId="0" borderId="8" xfId="0" applyFont="1" applyBorder="1" applyAlignment="1">
      <alignment horizontal="justify" vertical="center"/>
    </xf>
    <xf numFmtId="0" fontId="3" fillId="0" borderId="9" xfId="0" applyFont="1" applyBorder="1" applyAlignment="1">
      <alignment horizontal="left" vertical="top"/>
    </xf>
    <xf numFmtId="0" fontId="2" fillId="0" borderId="1" xfId="0" applyFont="1" applyBorder="1">
      <alignment vertical="center"/>
    </xf>
    <xf numFmtId="0" fontId="0" fillId="0" borderId="1" xfId="0" applyBorder="1">
      <alignment vertical="center"/>
    </xf>
    <xf numFmtId="0" fontId="2" fillId="0" borderId="0" xfId="0" applyFont="1">
      <alignment vertical="center"/>
    </xf>
    <xf numFmtId="0" fontId="5" fillId="0" borderId="1" xfId="0" applyFont="1" applyBorder="1">
      <alignment vertical="center"/>
    </xf>
    <xf numFmtId="0" fontId="2" fillId="0" borderId="1" xfId="0" applyFont="1" applyBorder="1" applyAlignment="1">
      <alignment horizontal="center" vertical="center"/>
    </xf>
    <xf numFmtId="0" fontId="6" fillId="0" borderId="0" xfId="0" applyFont="1">
      <alignment vertical="center"/>
    </xf>
    <xf numFmtId="0" fontId="7" fillId="0" borderId="1" xfId="0" applyFont="1" applyBorder="1" applyAlignment="1">
      <alignment horizontal="center" vertical="center"/>
    </xf>
    <xf numFmtId="0" fontId="4" fillId="0" borderId="1" xfId="0" applyFont="1" applyBorder="1" applyAlignment="1">
      <alignment horizontal="center" vertical="center"/>
    </xf>
    <xf numFmtId="0" fontId="8" fillId="0" borderId="0" xfId="0" applyFont="1">
      <alignment vertical="center"/>
    </xf>
    <xf numFmtId="0" fontId="0" fillId="2" borderId="1" xfId="0" applyFill="1" applyBorder="1">
      <alignment vertical="center"/>
    </xf>
    <xf numFmtId="0" fontId="2" fillId="0" borderId="2" xfId="0" applyFont="1" applyBorder="1">
      <alignment vertical="center"/>
    </xf>
    <xf numFmtId="0" fontId="0" fillId="0" borderId="2" xfId="0" applyFill="1" applyBorder="1">
      <alignment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2" borderId="1" xfId="0" applyFont="1" applyFill="1" applyBorder="1" applyAlignment="1">
      <alignment horizontal="center" vertical="center"/>
    </xf>
    <xf numFmtId="0" fontId="0" fillId="0" borderId="1" xfId="0" applyFill="1" applyBorder="1" applyAlignment="1">
      <alignment horizontal="center" vertical="center"/>
    </xf>
    <xf numFmtId="0" fontId="11" fillId="0" borderId="0" xfId="0" applyFont="1">
      <alignment vertical="center"/>
    </xf>
    <xf numFmtId="0" fontId="12" fillId="0" borderId="0" xfId="1">
      <alignment vertical="center"/>
    </xf>
    <xf numFmtId="0" fontId="4" fillId="0" borderId="1" xfId="0" applyFont="1" applyBorder="1" applyAlignment="1">
      <alignment horizontal="center" vertical="top"/>
    </xf>
    <xf numFmtId="0" fontId="3" fillId="0" borderId="1" xfId="0" applyFont="1" applyBorder="1" applyAlignment="1">
      <alignment horizontal="left" vertical="center" wrapText="1"/>
    </xf>
  </cellXfs>
  <cellStyles count="2">
    <cellStyle name="常规" xfId="0" builtinId="0"/>
    <cellStyle name="超链接" xfId="1" builtinId="8"/>
  </cellStyles>
  <dxfs count="13">
    <dxf>
      <fill>
        <patternFill>
          <bgColor theme="0" tint="-0.24994659260841701"/>
        </patternFill>
      </fill>
    </dxf>
    <dxf>
      <font>
        <color rgb="FF9C0006"/>
      </font>
      <fill>
        <patternFill>
          <bgColor rgb="FFFFC7CE"/>
        </patternFill>
      </fill>
    </dxf>
    <dxf>
      <font>
        <b val="0"/>
        <i val="0"/>
        <strike val="0"/>
        <condense val="0"/>
        <extend val="0"/>
        <outline val="0"/>
        <shadow val="0"/>
        <u val="none"/>
        <vertAlign val="baseline"/>
        <sz val="12"/>
        <color auto="1"/>
        <name val="微软雅黑"/>
        <family val="2"/>
        <charset val="134"/>
        <scheme val="none"/>
      </font>
      <alignment horizontal="left"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auto="1"/>
        <name val="微软雅黑"/>
        <family val="2"/>
        <charset val="134"/>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微软雅黑"/>
        <family val="2"/>
        <charset val="134"/>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微软雅黑"/>
        <family val="2"/>
        <charset val="134"/>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微软雅黑"/>
        <family val="2"/>
        <charset val="134"/>
        <scheme val="none"/>
      </font>
      <alignment horizontal="justify"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微软雅黑"/>
        <family val="2"/>
        <charset val="134"/>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微软雅黑"/>
        <family val="2"/>
        <charset val="134"/>
        <scheme val="none"/>
      </font>
      <alignment horizontal="left"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微软雅黑"/>
        <family val="2"/>
        <charset val="134"/>
        <scheme val="none"/>
      </font>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76200</xdr:rowOff>
    </xdr:from>
    <xdr:to>
      <xdr:col>24</xdr:col>
      <xdr:colOff>521294</xdr:colOff>
      <xdr:row>48</xdr:row>
      <xdr:rowOff>12700</xdr:rowOff>
    </xdr:to>
    <xdr:pic>
      <xdr:nvPicPr>
        <xdr:cNvPr id="3" name="图形 2">
          <a:extLst>
            <a:ext uri="{FF2B5EF4-FFF2-40B4-BE49-F238E27FC236}">
              <a16:creationId xmlns:a16="http://schemas.microsoft.com/office/drawing/2014/main" id="{E9A21BD6-4AF8-8249-A856-9C87ABDB311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200" y="76200"/>
          <a:ext cx="20257094" cy="78613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128247-E161-824F-9F6E-D9C7CE3B2FCA}" name="表1" displayName="表1" ref="B2:I15" totalsRowShown="0" headerRowDxfId="12" headerRowBorderDxfId="11" tableBorderDxfId="10" totalsRowBorderDxfId="9">
  <autoFilter ref="B2:I15" xr:uid="{E71B726B-F781-4842-A8D4-4F2ABF65EDF6}"/>
  <tableColumns count="8">
    <tableColumn id="1" xr3:uid="{24F13D03-2142-AD4F-A042-CB6579C3389A}" name="Default Association" dataDxfId="8"/>
    <tableColumn id="2" xr3:uid="{165A7FD0-4B21-DC4F-AE6A-EA8E4E18DA17}" name="Sequence" dataDxfId="7"/>
    <tableColumn id="3" xr3:uid="{5DFA6E94-CD0D-5F4A-94AC-48F0BB378FD7}" name="Color" dataDxfId="6"/>
    <tableColumn id="4" xr3:uid="{BF290B9B-9E62-3342-8F9E-6CE494CA9A40}" name="MISC" dataDxfId="5"/>
    <tableColumn id="5" xr3:uid="{54DA37CF-FEF0-BF4F-9A0E-C46214221F1F}" name="Default Device" dataDxfId="4"/>
    <tableColumn id="6" xr3:uid="{4A7600AA-56D5-F547-920A-D6E741A1CB54}" name="Connection Type"/>
    <tableColumn id="7" xr3:uid="{066A8410-075A-6B43-A4C3-1B023839AB69}" name="Port Connectivity" dataDxfId="3"/>
    <tableColumn id="8" xr3:uid="{59E9A7CA-065C-F149-95E6-8581FD829A56}" name="Location" dataDxfId="2"/>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github.com/badfellow/AppleALC_Dell_M480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6"/>
  <sheetViews>
    <sheetView showGridLines="0" workbookViewId="0">
      <selection activeCell="D7" sqref="D7"/>
    </sheetView>
  </sheetViews>
  <sheetFormatPr baseColWidth="10" defaultRowHeight="13"/>
  <cols>
    <col min="1" max="1" width="1.83203125" customWidth="1"/>
    <col min="2" max="2" width="23.5" customWidth="1"/>
    <col min="3" max="3" width="23.33203125" customWidth="1"/>
    <col min="4" max="4" width="13.83203125" bestFit="1" customWidth="1"/>
    <col min="5" max="5" width="24" bestFit="1" customWidth="1"/>
    <col min="6" max="6" width="19.33203125"/>
    <col min="7" max="7" width="21.33203125"/>
    <col min="8" max="8" width="24.5"/>
    <col min="9" max="9" width="25.5" customWidth="1"/>
  </cols>
  <sheetData>
    <row r="1" spans="2:9" ht="18">
      <c r="B1" s="41" t="s">
        <v>68</v>
      </c>
      <c r="C1" s="41"/>
      <c r="D1" s="41"/>
      <c r="E1" s="41"/>
      <c r="F1" s="41"/>
      <c r="G1" s="41"/>
      <c r="H1" s="41"/>
      <c r="I1" s="41"/>
    </row>
    <row r="2" spans="2:9" ht="19">
      <c r="B2" s="16" t="s">
        <v>0</v>
      </c>
      <c r="C2" s="17" t="s">
        <v>66</v>
      </c>
      <c r="D2" s="17" t="s">
        <v>65</v>
      </c>
      <c r="E2" s="17" t="s">
        <v>1</v>
      </c>
      <c r="F2" s="17" t="s">
        <v>2</v>
      </c>
      <c r="G2" s="17" t="s">
        <v>3</v>
      </c>
      <c r="H2" s="17" t="s">
        <v>4</v>
      </c>
      <c r="I2" s="18" t="s">
        <v>5</v>
      </c>
    </row>
    <row r="3" spans="2:9" ht="18">
      <c r="B3" s="10" t="s">
        <v>6</v>
      </c>
      <c r="C3" s="2" t="s">
        <v>7</v>
      </c>
      <c r="D3" s="2" t="s">
        <v>61</v>
      </c>
      <c r="E3" s="2" t="s">
        <v>8</v>
      </c>
      <c r="F3" s="2" t="s">
        <v>9</v>
      </c>
      <c r="G3" s="2" t="s">
        <v>10</v>
      </c>
      <c r="H3" s="2" t="s">
        <v>11</v>
      </c>
      <c r="I3" s="13" t="s">
        <v>12</v>
      </c>
    </row>
    <row r="4" spans="2:9" ht="38">
      <c r="B4" s="11" t="s">
        <v>13</v>
      </c>
      <c r="C4" s="3" t="s">
        <v>14</v>
      </c>
      <c r="D4" s="3" t="s">
        <v>15</v>
      </c>
      <c r="E4" s="1" t="s">
        <v>16</v>
      </c>
      <c r="F4" s="3" t="s">
        <v>17</v>
      </c>
      <c r="G4" s="3" t="s">
        <v>18</v>
      </c>
      <c r="H4" s="1" t="s">
        <v>19</v>
      </c>
      <c r="I4" s="14" t="s">
        <v>20</v>
      </c>
    </row>
    <row r="5" spans="2:9" ht="38">
      <c r="B5" s="11" t="s">
        <v>21</v>
      </c>
      <c r="C5" s="3" t="s">
        <v>63</v>
      </c>
      <c r="D5" s="4" t="s">
        <v>64</v>
      </c>
      <c r="E5" s="5" t="s">
        <v>96</v>
      </c>
      <c r="F5" s="3" t="s">
        <v>62</v>
      </c>
      <c r="G5" s="5" t="s">
        <v>22</v>
      </c>
      <c r="H5" s="5" t="s">
        <v>23</v>
      </c>
      <c r="I5" s="14" t="s">
        <v>113</v>
      </c>
    </row>
    <row r="6" spans="2:9" ht="57">
      <c r="B6" s="11" t="s">
        <v>24</v>
      </c>
      <c r="C6" s="3" t="s">
        <v>25</v>
      </c>
      <c r="D6" s="4" t="s">
        <v>26</v>
      </c>
      <c r="E6" s="3"/>
      <c r="F6" s="3" t="s">
        <v>27</v>
      </c>
      <c r="G6" s="6" t="s">
        <v>28</v>
      </c>
      <c r="H6" s="1" t="s">
        <v>29</v>
      </c>
      <c r="I6" s="14" t="s">
        <v>30</v>
      </c>
    </row>
    <row r="7" spans="2:9" ht="19">
      <c r="B7" s="10" t="s">
        <v>31</v>
      </c>
      <c r="C7" s="3"/>
      <c r="D7" s="7" t="s">
        <v>32</v>
      </c>
      <c r="E7" s="3"/>
      <c r="F7" s="2" t="s">
        <v>33</v>
      </c>
      <c r="G7" s="2" t="s">
        <v>34</v>
      </c>
      <c r="H7" s="3"/>
      <c r="I7" s="13" t="s">
        <v>35</v>
      </c>
    </row>
    <row r="8" spans="2:9" ht="19">
      <c r="B8" s="12" t="s">
        <v>36</v>
      </c>
      <c r="C8" s="3"/>
      <c r="D8" s="9" t="s">
        <v>37</v>
      </c>
      <c r="E8" s="3"/>
      <c r="F8" s="8" t="s">
        <v>38</v>
      </c>
      <c r="G8" s="8" t="s">
        <v>39</v>
      </c>
      <c r="H8" s="3"/>
      <c r="I8" s="15" t="s">
        <v>40</v>
      </c>
    </row>
    <row r="9" spans="2:9" ht="18">
      <c r="B9" s="10" t="s">
        <v>41</v>
      </c>
      <c r="C9" s="3"/>
      <c r="D9" s="2" t="s">
        <v>42</v>
      </c>
      <c r="E9" s="3"/>
      <c r="F9" s="2" t="s">
        <v>43</v>
      </c>
      <c r="G9" s="2" t="s">
        <v>44</v>
      </c>
      <c r="H9" s="3"/>
      <c r="I9" s="14"/>
    </row>
    <row r="10" spans="2:9" ht="18">
      <c r="B10" s="10" t="s">
        <v>45</v>
      </c>
      <c r="C10" s="3"/>
      <c r="D10" s="2" t="s">
        <v>46</v>
      </c>
      <c r="E10" s="3"/>
      <c r="F10" s="2" t="s">
        <v>47</v>
      </c>
      <c r="G10" s="2" t="s">
        <v>48</v>
      </c>
      <c r="H10" s="3"/>
      <c r="I10" s="14"/>
    </row>
    <row r="11" spans="2:9" ht="18">
      <c r="B11" s="10" t="s">
        <v>49</v>
      </c>
      <c r="C11" s="3"/>
      <c r="D11" s="3" t="s">
        <v>59</v>
      </c>
      <c r="E11" s="3"/>
      <c r="F11" s="2" t="s">
        <v>50</v>
      </c>
      <c r="G11" s="2" t="s">
        <v>51</v>
      </c>
      <c r="H11" s="3"/>
      <c r="I11" s="14"/>
    </row>
    <row r="12" spans="2:9" ht="19">
      <c r="B12" s="10" t="s">
        <v>60</v>
      </c>
      <c r="C12" s="3"/>
      <c r="D12" s="7" t="s">
        <v>52</v>
      </c>
      <c r="E12" s="3"/>
      <c r="F12" s="2" t="s">
        <v>53</v>
      </c>
      <c r="G12" s="2" t="s">
        <v>54</v>
      </c>
      <c r="H12" s="3"/>
      <c r="I12" s="14"/>
    </row>
    <row r="13" spans="2:9" ht="19">
      <c r="B13" s="11"/>
      <c r="C13" s="3"/>
      <c r="D13" s="9" t="s">
        <v>55</v>
      </c>
      <c r="E13" s="3"/>
      <c r="F13" s="8" t="s">
        <v>56</v>
      </c>
      <c r="G13" s="8" t="s">
        <v>57</v>
      </c>
      <c r="H13" s="3"/>
      <c r="I13" s="14"/>
    </row>
    <row r="14" spans="2:9" ht="19">
      <c r="B14" s="11"/>
      <c r="C14" s="3"/>
      <c r="D14" s="7" t="s">
        <v>58</v>
      </c>
      <c r="E14" s="3"/>
      <c r="F14" s="2" t="s">
        <v>57</v>
      </c>
      <c r="G14" s="3"/>
      <c r="H14" s="3"/>
      <c r="I14" s="14"/>
    </row>
    <row r="15" spans="2:9" ht="19">
      <c r="B15" s="19"/>
      <c r="C15" s="20"/>
      <c r="D15" s="21" t="s">
        <v>57</v>
      </c>
      <c r="E15" s="20"/>
      <c r="F15" s="20"/>
      <c r="G15" s="20"/>
      <c r="H15" s="20"/>
      <c r="I15" s="22"/>
    </row>
    <row r="16" spans="2:9" ht="190" customHeight="1">
      <c r="B16" s="42" t="s">
        <v>67</v>
      </c>
      <c r="C16" s="42"/>
      <c r="D16" s="42"/>
      <c r="E16" s="42"/>
      <c r="F16" s="42"/>
      <c r="G16" s="42"/>
      <c r="H16" s="42"/>
      <c r="I16" s="42"/>
    </row>
  </sheetData>
  <mergeCells count="2">
    <mergeCell ref="B1:I1"/>
    <mergeCell ref="B16:I16"/>
  </mergeCells>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A8492-FBB5-AC4C-AC77-35655C25DD7B}">
  <dimension ref="B1:W53"/>
  <sheetViews>
    <sheetView showGridLines="0" tabSelected="1" zoomScaleNormal="100" workbookViewId="0">
      <pane xSplit="5" ySplit="4" topLeftCell="F5" activePane="bottomRight" state="frozen"/>
      <selection pane="topRight" activeCell="F1" sqref="F1"/>
      <selection pane="bottomLeft" activeCell="A4" sqref="A4"/>
      <selection pane="bottomRight" activeCell="B22" sqref="B22"/>
    </sheetView>
  </sheetViews>
  <sheetFormatPr baseColWidth="10" defaultRowHeight="13"/>
  <cols>
    <col min="1" max="1" width="1.83203125" customWidth="1"/>
    <col min="2" max="2" width="9.5" customWidth="1"/>
    <col min="3" max="3" width="10.6640625" customWidth="1"/>
    <col min="4" max="4" width="34.83203125" customWidth="1"/>
    <col min="5" max="5" width="28.1640625" bestFit="1" customWidth="1"/>
    <col min="6" max="6" width="19.33203125" customWidth="1"/>
    <col min="7" max="7" width="6.6640625" bestFit="1" customWidth="1"/>
    <col min="8" max="8" width="6.6640625" customWidth="1"/>
    <col min="9" max="9" width="8.6640625" bestFit="1" customWidth="1"/>
    <col min="10" max="10" width="12.5" bestFit="1" customWidth="1"/>
    <col min="11" max="11" width="15.33203125" bestFit="1" customWidth="1"/>
    <col min="12" max="12" width="11.1640625" bestFit="1" customWidth="1"/>
    <col min="13" max="13" width="32" bestFit="1" customWidth="1"/>
    <col min="14" max="14" width="17.1640625" bestFit="1" customWidth="1"/>
    <col min="15" max="15" width="34" bestFit="1" customWidth="1"/>
    <col min="16" max="16" width="40.1640625" bestFit="1" customWidth="1"/>
    <col min="17" max="17" width="18.5" bestFit="1" customWidth="1"/>
    <col min="18" max="18" width="4.6640625" customWidth="1"/>
    <col min="19" max="20" width="12.83203125" bestFit="1" customWidth="1"/>
    <col min="21" max="21" width="1.83203125" customWidth="1"/>
    <col min="22" max="22" width="51.83203125" customWidth="1"/>
  </cols>
  <sheetData>
    <row r="1" spans="2:23" ht="18">
      <c r="B1" s="28" t="s">
        <v>69</v>
      </c>
      <c r="C1" s="25"/>
    </row>
    <row r="2" spans="2:23">
      <c r="B2" s="40" t="s">
        <v>136</v>
      </c>
    </row>
    <row r="4" spans="2:23" ht="18">
      <c r="B4" s="29" t="s">
        <v>72</v>
      </c>
      <c r="C4" s="29" t="s">
        <v>73</v>
      </c>
      <c r="D4" s="29" t="s">
        <v>70</v>
      </c>
      <c r="E4" s="29" t="s">
        <v>100</v>
      </c>
      <c r="F4" s="29" t="s">
        <v>71</v>
      </c>
      <c r="G4" s="29" t="s">
        <v>97</v>
      </c>
      <c r="H4" s="29" t="s">
        <v>107</v>
      </c>
      <c r="I4" s="29" t="s">
        <v>94</v>
      </c>
      <c r="J4" s="30" t="str" cm="1">
        <f t="array" ref="J4:Q4">PinConfig对照表!B3:I3</f>
        <v>默认关联</v>
      </c>
      <c r="K4" s="30" t="str">
        <v>序列</v>
      </c>
      <c r="L4" s="30" t="str">
        <v>插孔颜色</v>
      </c>
      <c r="M4" s="30" t="str">
        <v>插孔侦测</v>
      </c>
      <c r="N4" s="30" t="str">
        <v>设备类型</v>
      </c>
      <c r="O4" s="30" t="str">
        <v>连接类型</v>
      </c>
      <c r="P4" s="30" t="str">
        <v>端口</v>
      </c>
      <c r="Q4" s="30" t="str">
        <v>端口位置</v>
      </c>
      <c r="S4" s="30" t="s">
        <v>115</v>
      </c>
      <c r="T4" s="30" t="s">
        <v>107</v>
      </c>
      <c r="V4" s="30" t="s">
        <v>116</v>
      </c>
    </row>
    <row r="5" spans="2:23" ht="23" customHeight="1">
      <c r="B5" s="27" t="s">
        <v>80</v>
      </c>
      <c r="C5" s="27">
        <f t="shared" ref="C5:C15" si="0">HEX2DEC(RIGHT(B5,2))</f>
        <v>18</v>
      </c>
      <c r="D5" s="23" t="s">
        <v>87</v>
      </c>
      <c r="E5" s="23" t="s">
        <v>102</v>
      </c>
      <c r="F5" s="23" t="s">
        <v>121</v>
      </c>
      <c r="G5" s="27">
        <v>0</v>
      </c>
      <c r="H5" s="23" t="s">
        <v>99</v>
      </c>
      <c r="I5" s="23" t="s">
        <v>98</v>
      </c>
      <c r="J5" s="24" t="s">
        <v>13</v>
      </c>
      <c r="K5" s="24" t="s">
        <v>14</v>
      </c>
      <c r="L5" s="24" t="s">
        <v>15</v>
      </c>
      <c r="M5" s="24" t="s">
        <v>95</v>
      </c>
      <c r="N5" s="24" t="s">
        <v>50</v>
      </c>
      <c r="O5" s="24" t="s">
        <v>48</v>
      </c>
      <c r="P5" s="24" t="s">
        <v>29</v>
      </c>
      <c r="Q5" s="24" t="s">
        <v>20</v>
      </c>
      <c r="S5" s="24" t="str">
        <f>UPPER(_xlfn.TEXTJOIN(" ",TRUE,LEFT(J5,1)&amp;LEFT(K5,1),LEFT(L5,1)&amp;LEFT(M5,1),LEFT(N5,1)&amp;LEFT(O5,1),LEFT(P5,1)&amp;LEFT(Q5,1)))</f>
        <v>10 01 A6 90</v>
      </c>
      <c r="T5" s="24" t="str">
        <f>UPPER(IF(H5="是",G5&amp;RIGHT(B5,2)&amp;"70C02",""))</f>
        <v/>
      </c>
      <c r="V5" s="24" t="str">
        <f>UPPER(_xlfn.TEXTJOIN(" ",TRUE,G5&amp;RIGHT(B5,2)&amp;"71c"&amp;LEFT(J5,1)&amp;LEFT(K5,1), G5&amp;RIGHT(B5,2)&amp;"71d"&amp;LEFT(L5,1)&amp;LEFT(M5,1),G5&amp;RIGHT(B5,2)&amp;"71e"&amp;LEFT(N5,1)&amp;LEFT(O5,1), G5&amp;RIGHT(B5,2)&amp;"71f"&amp;LEFT(P5,1)&amp;LEFT(Q5,1),IF(H5="是",G5&amp;RIGHT(B5,2)&amp;"70C02","")))</f>
        <v>01271C10 01271D01 01271EA6 01271F90</v>
      </c>
      <c r="W5" t="str">
        <f>IF(H5="是",G5&amp;RIGHT(B5,2)&amp;"70C02","")</f>
        <v/>
      </c>
    </row>
    <row r="6" spans="2:23" ht="23" customHeight="1">
      <c r="B6" s="27" t="s">
        <v>74</v>
      </c>
      <c r="C6" s="27">
        <f t="shared" si="0"/>
        <v>19</v>
      </c>
      <c r="D6" s="23" t="s">
        <v>88</v>
      </c>
      <c r="E6" s="23" t="s">
        <v>104</v>
      </c>
      <c r="F6" s="23"/>
      <c r="G6" s="27">
        <v>0</v>
      </c>
      <c r="H6" s="23" t="s">
        <v>99</v>
      </c>
      <c r="I6" s="23" t="s">
        <v>99</v>
      </c>
      <c r="J6" s="24" t="s">
        <v>109</v>
      </c>
      <c r="K6" s="24" t="s">
        <v>14</v>
      </c>
      <c r="L6" s="24" t="s">
        <v>15</v>
      </c>
      <c r="M6" s="24" t="s">
        <v>16</v>
      </c>
      <c r="N6" s="24" t="s">
        <v>17</v>
      </c>
      <c r="O6" s="24" t="s">
        <v>18</v>
      </c>
      <c r="P6" s="24" t="s">
        <v>23</v>
      </c>
      <c r="Q6" s="24" t="s">
        <v>20</v>
      </c>
      <c r="S6" s="24" t="str">
        <f t="shared" ref="S6:S16" si="1">UPPER(_xlfn.TEXTJOIN(" ",TRUE,LEFT(J6,1)&amp;LEFT(K6,1),LEFT(L6,1)&amp;LEFT(M6,1),LEFT(N6,1)&amp;LEFT(O6,1),LEFT(P6,1)&amp;LEFT(Q6,1)))</f>
        <v>F0 00 00 40</v>
      </c>
      <c r="T6" s="24" t="str">
        <f t="shared" ref="T6:T16" si="2">UPPER(IF(H6="是",G6&amp;RIGHT(B6,2)&amp;"70C02",""))</f>
        <v/>
      </c>
      <c r="V6" s="24" t="str">
        <f t="shared" ref="V6:V15" si="3">UPPER(_xlfn.TEXTJOIN(" ",TRUE,G6&amp;RIGHT(B6,2)&amp;"71c"&amp;LEFT(J6,1)&amp;LEFT(K6,1), G6&amp;RIGHT(B6,2)&amp;"71d"&amp;LEFT(L6,1)&amp;LEFT(M6,1),G6&amp;RIGHT(B6,2)&amp;"71e"&amp;LEFT(N6,1)&amp;LEFT(O6,1), G6&amp;RIGHT(B6,2)&amp;"71f"&amp;LEFT(P6,1)&amp;LEFT(Q6,1),IF(H6="是",G6&amp;RIGHT(B6,2)&amp;"70C02","")))</f>
        <v>01371CF0 01371D00 01371E00 01371F40</v>
      </c>
    </row>
    <row r="7" spans="2:23" ht="23" customHeight="1">
      <c r="B7" s="27" t="s">
        <v>75</v>
      </c>
      <c r="C7" s="27">
        <f t="shared" si="0"/>
        <v>20</v>
      </c>
      <c r="D7" s="23" t="s">
        <v>89</v>
      </c>
      <c r="E7" s="23" t="s">
        <v>103</v>
      </c>
      <c r="F7" s="23" t="s">
        <v>123</v>
      </c>
      <c r="G7" s="27">
        <v>0</v>
      </c>
      <c r="H7" s="23" t="s">
        <v>98</v>
      </c>
      <c r="I7" s="23" t="s">
        <v>98</v>
      </c>
      <c r="J7" s="24" t="s">
        <v>31</v>
      </c>
      <c r="K7" s="24" t="s">
        <v>14</v>
      </c>
      <c r="L7" s="24" t="s">
        <v>15</v>
      </c>
      <c r="M7" s="24" t="s">
        <v>95</v>
      </c>
      <c r="N7" s="24" t="s">
        <v>110</v>
      </c>
      <c r="O7" s="24" t="s">
        <v>51</v>
      </c>
      <c r="P7" s="24" t="s">
        <v>29</v>
      </c>
      <c r="Q7" s="24" t="s">
        <v>20</v>
      </c>
      <c r="S7" s="24" t="str">
        <f t="shared" si="1"/>
        <v>40 01 17 90</v>
      </c>
      <c r="T7" s="24" t="str">
        <f t="shared" si="2"/>
        <v>01470C02</v>
      </c>
      <c r="V7" s="24" t="str">
        <f t="shared" si="3"/>
        <v>01471C40 01471D01 01471E17 01471F90 01470C02</v>
      </c>
    </row>
    <row r="8" spans="2:23" ht="23" customHeight="1">
      <c r="B8" s="27" t="s">
        <v>76</v>
      </c>
      <c r="C8" s="27">
        <f t="shared" si="0"/>
        <v>21</v>
      </c>
      <c r="D8" s="23" t="s">
        <v>90</v>
      </c>
      <c r="E8" s="26" t="s">
        <v>111</v>
      </c>
      <c r="F8" s="23" t="s">
        <v>125</v>
      </c>
      <c r="G8" s="27">
        <v>0</v>
      </c>
      <c r="H8" s="23" t="s">
        <v>98</v>
      </c>
      <c r="I8" s="23" t="s">
        <v>98</v>
      </c>
      <c r="J8" s="24" t="s">
        <v>36</v>
      </c>
      <c r="K8" s="24" t="s">
        <v>14</v>
      </c>
      <c r="L8" s="24" t="s">
        <v>37</v>
      </c>
      <c r="M8" s="24" t="s">
        <v>16</v>
      </c>
      <c r="N8" s="24" t="s">
        <v>27</v>
      </c>
      <c r="O8" s="24" t="s">
        <v>54</v>
      </c>
      <c r="P8" s="24" t="s">
        <v>19</v>
      </c>
      <c r="Q8" s="24" t="s">
        <v>30</v>
      </c>
      <c r="S8" s="24" t="str">
        <f t="shared" si="1"/>
        <v>50 40 2B 02</v>
      </c>
      <c r="T8" s="24" t="str">
        <f t="shared" si="2"/>
        <v>01570C02</v>
      </c>
      <c r="V8" s="24" t="str">
        <f t="shared" si="3"/>
        <v>01571C50 01571D40 01571E2B 01571F02 01570C02</v>
      </c>
    </row>
    <row r="9" spans="2:23" ht="23" customHeight="1">
      <c r="B9" s="27" t="s">
        <v>77</v>
      </c>
      <c r="C9" s="27">
        <f t="shared" si="0"/>
        <v>22</v>
      </c>
      <c r="D9" s="23" t="s">
        <v>91</v>
      </c>
      <c r="E9" s="26" t="s">
        <v>101</v>
      </c>
      <c r="F9" s="23" t="s">
        <v>126</v>
      </c>
      <c r="G9" s="27">
        <v>0</v>
      </c>
      <c r="H9" s="23" t="s">
        <v>98</v>
      </c>
      <c r="I9" s="23" t="s">
        <v>98</v>
      </c>
      <c r="J9" s="24" t="s">
        <v>49</v>
      </c>
      <c r="K9" s="24" t="s">
        <v>14</v>
      </c>
      <c r="L9" s="24" t="s">
        <v>37</v>
      </c>
      <c r="M9" s="24" t="s">
        <v>16</v>
      </c>
      <c r="N9" s="24" t="s">
        <v>17</v>
      </c>
      <c r="O9" s="24" t="s">
        <v>22</v>
      </c>
      <c r="P9" s="24" t="s">
        <v>19</v>
      </c>
      <c r="Q9" s="24" t="s">
        <v>112</v>
      </c>
      <c r="S9" s="24" t="str">
        <f t="shared" si="1"/>
        <v>80 40 01 01</v>
      </c>
      <c r="T9" s="24" t="str">
        <f t="shared" si="2"/>
        <v>01670C02</v>
      </c>
      <c r="V9" s="24" t="str">
        <f t="shared" si="3"/>
        <v>01671C80 01671D40 01671E01 01671F01 01670C02</v>
      </c>
    </row>
    <row r="10" spans="2:23" ht="23" customHeight="1">
      <c r="B10" s="27" t="s">
        <v>78</v>
      </c>
      <c r="C10" s="27">
        <f t="shared" si="0"/>
        <v>24</v>
      </c>
      <c r="D10" s="23" t="s">
        <v>85</v>
      </c>
      <c r="E10" s="26" t="s">
        <v>108</v>
      </c>
      <c r="F10" s="23" t="s">
        <v>127</v>
      </c>
      <c r="G10" s="27">
        <v>0</v>
      </c>
      <c r="H10" s="23" t="s">
        <v>99</v>
      </c>
      <c r="I10" s="23" t="s">
        <v>98</v>
      </c>
      <c r="J10" s="24" t="s">
        <v>21</v>
      </c>
      <c r="K10" s="24" t="s">
        <v>14</v>
      </c>
      <c r="L10" s="24" t="s">
        <v>26</v>
      </c>
      <c r="M10" s="24" t="s">
        <v>16</v>
      </c>
      <c r="N10" s="24" t="s">
        <v>47</v>
      </c>
      <c r="O10" s="24" t="s">
        <v>22</v>
      </c>
      <c r="P10" s="24" t="s">
        <v>19</v>
      </c>
      <c r="Q10" s="24" t="s">
        <v>30</v>
      </c>
      <c r="S10" s="24" t="str">
        <f t="shared" si="1"/>
        <v>20 20 81 02</v>
      </c>
      <c r="T10" s="24" t="str">
        <f t="shared" si="2"/>
        <v/>
      </c>
      <c r="V10" s="24" t="str">
        <f t="shared" si="3"/>
        <v>01871C20 01871D20 01871E81 01871F02</v>
      </c>
    </row>
    <row r="11" spans="2:23" ht="23" customHeight="1">
      <c r="B11" s="27" t="s">
        <v>79</v>
      </c>
      <c r="C11" s="27">
        <f t="shared" si="0"/>
        <v>25</v>
      </c>
      <c r="D11" s="23" t="s">
        <v>92</v>
      </c>
      <c r="E11" s="26" t="s">
        <v>105</v>
      </c>
      <c r="F11" s="23" t="s">
        <v>130</v>
      </c>
      <c r="G11" s="27">
        <v>0</v>
      </c>
      <c r="H11" s="23" t="s">
        <v>99</v>
      </c>
      <c r="I11" s="23" t="s">
        <v>98</v>
      </c>
      <c r="J11" s="24" t="s">
        <v>21</v>
      </c>
      <c r="K11" s="24" t="s">
        <v>14</v>
      </c>
      <c r="L11" s="24" t="s">
        <v>55</v>
      </c>
      <c r="M11" s="24" t="s">
        <v>16</v>
      </c>
      <c r="N11" s="24" t="s">
        <v>47</v>
      </c>
      <c r="O11" s="24" t="s">
        <v>22</v>
      </c>
      <c r="P11" s="24" t="s">
        <v>19</v>
      </c>
      <c r="Q11" s="24" t="s">
        <v>112</v>
      </c>
      <c r="S11" s="24" t="str">
        <f t="shared" si="1"/>
        <v>20 90 81 01</v>
      </c>
      <c r="T11" s="24" t="str">
        <f t="shared" si="2"/>
        <v/>
      </c>
      <c r="V11" s="24" t="str">
        <f t="shared" si="3"/>
        <v>01971C20 01971D90 01971E81 01971F01</v>
      </c>
    </row>
    <row r="12" spans="2:23" ht="23" customHeight="1">
      <c r="B12" s="27" t="s">
        <v>81</v>
      </c>
      <c r="C12" s="27">
        <f t="shared" si="0"/>
        <v>26</v>
      </c>
      <c r="D12" s="23" t="s">
        <v>88</v>
      </c>
      <c r="E12" s="26" t="s">
        <v>106</v>
      </c>
      <c r="F12" s="23" t="s">
        <v>129</v>
      </c>
      <c r="G12" s="27">
        <v>0</v>
      </c>
      <c r="H12" s="23" t="s">
        <v>99</v>
      </c>
      <c r="I12" s="23" t="s">
        <v>98</v>
      </c>
      <c r="J12" s="24" t="s">
        <v>21</v>
      </c>
      <c r="K12" s="24" t="s">
        <v>14</v>
      </c>
      <c r="L12" s="24" t="s">
        <v>114</v>
      </c>
      <c r="M12" s="24" t="s">
        <v>16</v>
      </c>
      <c r="N12" s="24" t="s">
        <v>57</v>
      </c>
      <c r="O12" s="24" t="s">
        <v>54</v>
      </c>
      <c r="P12" s="24" t="s">
        <v>19</v>
      </c>
      <c r="Q12" s="24" t="s">
        <v>30</v>
      </c>
      <c r="S12" s="24" t="str">
        <f t="shared" si="1"/>
        <v>20 10 FB 02</v>
      </c>
      <c r="T12" s="24" t="str">
        <f t="shared" si="2"/>
        <v/>
      </c>
      <c r="V12" s="24" t="str">
        <f t="shared" si="3"/>
        <v>01A71C20 01A71D10 01A71EFB 01A71F02</v>
      </c>
    </row>
    <row r="13" spans="2:23" ht="23" customHeight="1">
      <c r="B13" s="27" t="s">
        <v>82</v>
      </c>
      <c r="C13" s="27">
        <f t="shared" si="0"/>
        <v>27</v>
      </c>
      <c r="D13" s="23" t="s">
        <v>93</v>
      </c>
      <c r="E13" s="23" t="s">
        <v>104</v>
      </c>
      <c r="F13" s="23"/>
      <c r="G13" s="27">
        <v>0</v>
      </c>
      <c r="H13" s="23" t="s">
        <v>99</v>
      </c>
      <c r="I13" s="23" t="s">
        <v>99</v>
      </c>
      <c r="J13" s="24" t="s">
        <v>109</v>
      </c>
      <c r="K13" s="24" t="s">
        <v>14</v>
      </c>
      <c r="L13" s="24" t="s">
        <v>15</v>
      </c>
      <c r="M13" s="24" t="s">
        <v>16</v>
      </c>
      <c r="N13" s="24" t="s">
        <v>17</v>
      </c>
      <c r="O13" s="24" t="s">
        <v>18</v>
      </c>
      <c r="P13" s="24" t="s">
        <v>23</v>
      </c>
      <c r="Q13" s="24" t="s">
        <v>20</v>
      </c>
      <c r="S13" s="24" t="str">
        <f t="shared" si="1"/>
        <v>F0 00 00 40</v>
      </c>
      <c r="T13" s="24" t="str">
        <f t="shared" si="2"/>
        <v/>
      </c>
      <c r="V13" s="24" t="str">
        <f t="shared" si="3"/>
        <v>01B71CF0 01B71D00 01B71E00 01B71F40</v>
      </c>
    </row>
    <row r="14" spans="2:23" ht="23" customHeight="1">
      <c r="B14" s="27" t="s">
        <v>83</v>
      </c>
      <c r="C14" s="27">
        <f t="shared" si="0"/>
        <v>29</v>
      </c>
      <c r="D14" s="23" t="s">
        <v>86</v>
      </c>
      <c r="E14" s="23" t="s">
        <v>104</v>
      </c>
      <c r="F14" s="23"/>
      <c r="G14" s="27">
        <v>0</v>
      </c>
      <c r="H14" s="23" t="s">
        <v>99</v>
      </c>
      <c r="I14" s="23" t="s">
        <v>99</v>
      </c>
      <c r="J14" s="24" t="s">
        <v>109</v>
      </c>
      <c r="K14" s="24" t="s">
        <v>14</v>
      </c>
      <c r="L14" s="24" t="s">
        <v>15</v>
      </c>
      <c r="M14" s="24" t="s">
        <v>16</v>
      </c>
      <c r="N14" s="24" t="s">
        <v>17</v>
      </c>
      <c r="O14" s="24" t="s">
        <v>18</v>
      </c>
      <c r="P14" s="24" t="s">
        <v>23</v>
      </c>
      <c r="Q14" s="24" t="s">
        <v>20</v>
      </c>
      <c r="S14" s="24" t="str">
        <f t="shared" si="1"/>
        <v>F0 00 00 40</v>
      </c>
      <c r="T14" s="24" t="str">
        <f t="shared" si="2"/>
        <v/>
      </c>
      <c r="V14" s="24" t="str">
        <f t="shared" si="3"/>
        <v>01D71CF0 01D71D00 01D71E00 01D71F40</v>
      </c>
    </row>
    <row r="15" spans="2:23" ht="23" customHeight="1">
      <c r="B15" s="27" t="s">
        <v>84</v>
      </c>
      <c r="C15" s="27">
        <f t="shared" si="0"/>
        <v>30</v>
      </c>
      <c r="D15" s="23" t="s">
        <v>93</v>
      </c>
      <c r="E15" s="23" t="s">
        <v>104</v>
      </c>
      <c r="F15" s="23"/>
      <c r="G15" s="27">
        <v>0</v>
      </c>
      <c r="H15" s="23" t="s">
        <v>99</v>
      </c>
      <c r="I15" s="23" t="s">
        <v>99</v>
      </c>
      <c r="J15" s="24" t="s">
        <v>109</v>
      </c>
      <c r="K15" s="24" t="s">
        <v>14</v>
      </c>
      <c r="L15" s="24" t="s">
        <v>15</v>
      </c>
      <c r="M15" s="24" t="s">
        <v>16</v>
      </c>
      <c r="N15" s="24" t="s">
        <v>17</v>
      </c>
      <c r="O15" s="24" t="s">
        <v>18</v>
      </c>
      <c r="P15" s="24" t="s">
        <v>23</v>
      </c>
      <c r="Q15" s="24" t="s">
        <v>20</v>
      </c>
      <c r="S15" s="24" t="str">
        <f t="shared" si="1"/>
        <v>F0 00 00 40</v>
      </c>
      <c r="T15" s="24" t="str">
        <f t="shared" si="2"/>
        <v/>
      </c>
      <c r="V15" s="24" t="str">
        <f t="shared" si="3"/>
        <v>01E71CF0 01E71D00 01E71E00 01E71F40</v>
      </c>
    </row>
    <row r="16" spans="2:23" ht="23" customHeight="1">
      <c r="B16" s="27"/>
      <c r="C16" s="27"/>
      <c r="D16" s="23"/>
      <c r="E16" s="23"/>
      <c r="F16" s="23"/>
      <c r="G16" s="23"/>
      <c r="H16" s="23"/>
      <c r="I16" s="23"/>
      <c r="J16" s="24"/>
      <c r="K16" s="24"/>
      <c r="L16" s="24"/>
      <c r="M16" s="24"/>
      <c r="N16" s="24"/>
      <c r="O16" s="24"/>
      <c r="P16" s="24"/>
      <c r="Q16" s="24"/>
      <c r="S16" s="24" t="str">
        <f t="shared" si="1"/>
        <v/>
      </c>
      <c r="T16" s="24" t="str">
        <f t="shared" si="2"/>
        <v/>
      </c>
      <c r="V16" s="24"/>
    </row>
    <row r="21" spans="2:10">
      <c r="B21" s="31" t="s">
        <v>137</v>
      </c>
      <c r="D21" t="str">
        <f>"&lt;"&amp;_xlfn.TEXTJOIN(" ",TRUE,$V$5:$V$16)&amp;"&gt;"</f>
        <v>&lt;01271C10 01271D01 01271EA6 01271F90 01371CF0 01371D00 01371E00 01371F40 01471C40 01471D01 01471E17 01471F90 01470C02 01571C50 01571D40 01571E2B 01571F02 01570C02 01671C80 01671D40 01671E01 01671F01 01670C02 01871C20 01871D20 01871E81 01871F02 01971C20 01971D90 01971E81 01971F01 01A71C20 01A71D10 01A71EFB 01A71F02 01B71CF0 01B71D00 01B71E00 01B71F40 01D71CF0 01D71D00 01D71E00 01D71F40 01E71CF0 01E71D00 01E71E00 01E71F40&gt;</v>
      </c>
    </row>
    <row r="23" spans="2:10">
      <c r="B23" s="31" t="s">
        <v>117</v>
      </c>
      <c r="D23" t="str">
        <f>"&lt;"&amp;_xlfn.TEXTJOIN(" ",TRUE,$T$5:$T$16)&amp;"&gt;"</f>
        <v>&lt;01470C02 01570C02 01670C02&gt;</v>
      </c>
    </row>
    <row r="27" spans="2:10" ht="18">
      <c r="E27" s="39" t="s">
        <v>118</v>
      </c>
    </row>
    <row r="29" spans="2:10">
      <c r="E29" s="35" t="s">
        <v>119</v>
      </c>
      <c r="F29" s="36" t="s">
        <v>120</v>
      </c>
      <c r="I29" s="23" t="s">
        <v>120</v>
      </c>
      <c r="J29" s="33" t="s">
        <v>119</v>
      </c>
    </row>
    <row r="30" spans="2:10">
      <c r="E30" s="37">
        <v>2</v>
      </c>
      <c r="F30" s="38">
        <f t="shared" ref="F30:F53" si="4">HEX2DEC(E30)</f>
        <v>2</v>
      </c>
      <c r="I30" s="32"/>
      <c r="J30" s="34" t="str">
        <f>DEC2HEX(I30)</f>
        <v>0</v>
      </c>
    </row>
    <row r="31" spans="2:10">
      <c r="E31" s="37">
        <v>3</v>
      </c>
      <c r="F31" s="38">
        <f t="shared" si="4"/>
        <v>3</v>
      </c>
      <c r="I31" s="32"/>
      <c r="J31" s="34" t="str">
        <f t="shared" ref="J31:J36" si="5">DEC2HEX(I31)</f>
        <v>0</v>
      </c>
    </row>
    <row r="32" spans="2:10">
      <c r="E32" s="37">
        <v>6</v>
      </c>
      <c r="F32" s="38">
        <f t="shared" si="4"/>
        <v>6</v>
      </c>
      <c r="I32" s="32"/>
      <c r="J32" s="34" t="str">
        <f t="shared" si="5"/>
        <v>0</v>
      </c>
    </row>
    <row r="33" spans="5:10">
      <c r="E33" s="37">
        <v>8</v>
      </c>
      <c r="F33" s="38">
        <f t="shared" si="4"/>
        <v>8</v>
      </c>
      <c r="I33" s="32"/>
      <c r="J33" s="34" t="str">
        <f t="shared" si="5"/>
        <v>0</v>
      </c>
    </row>
    <row r="34" spans="5:10">
      <c r="E34" s="37">
        <v>9</v>
      </c>
      <c r="F34" s="38">
        <f t="shared" si="4"/>
        <v>9</v>
      </c>
      <c r="I34" s="32"/>
      <c r="J34" s="34" t="str">
        <f t="shared" si="5"/>
        <v>0</v>
      </c>
    </row>
    <row r="35" spans="5:10">
      <c r="E35" s="37">
        <v>12</v>
      </c>
      <c r="F35" s="38">
        <f t="shared" si="4"/>
        <v>18</v>
      </c>
      <c r="I35" s="32"/>
      <c r="J35" s="34" t="str">
        <f t="shared" si="5"/>
        <v>0</v>
      </c>
    </row>
    <row r="36" spans="5:10">
      <c r="E36" s="37">
        <v>13</v>
      </c>
      <c r="F36" s="38">
        <f t="shared" si="4"/>
        <v>19</v>
      </c>
      <c r="I36" s="32"/>
      <c r="J36" s="34" t="str">
        <f t="shared" si="5"/>
        <v>0</v>
      </c>
    </row>
    <row r="37" spans="5:10">
      <c r="E37" s="37">
        <v>13</v>
      </c>
      <c r="F37" s="38">
        <f t="shared" si="4"/>
        <v>19</v>
      </c>
    </row>
    <row r="38" spans="5:10">
      <c r="E38" s="37">
        <v>14</v>
      </c>
      <c r="F38" s="38">
        <f t="shared" si="4"/>
        <v>20</v>
      </c>
    </row>
    <row r="39" spans="5:10">
      <c r="E39" s="37">
        <v>15</v>
      </c>
      <c r="F39" s="38">
        <f t="shared" si="4"/>
        <v>21</v>
      </c>
    </row>
    <row r="40" spans="5:10">
      <c r="E40" s="37">
        <v>16</v>
      </c>
      <c r="F40" s="38">
        <f t="shared" si="4"/>
        <v>22</v>
      </c>
    </row>
    <row r="41" spans="5:10">
      <c r="E41" s="37">
        <v>18</v>
      </c>
      <c r="F41" s="38">
        <f t="shared" si="4"/>
        <v>24</v>
      </c>
    </row>
    <row r="42" spans="5:10">
      <c r="E42" s="37">
        <v>18</v>
      </c>
      <c r="F42" s="38">
        <f t="shared" si="4"/>
        <v>24</v>
      </c>
    </row>
    <row r="43" spans="5:10">
      <c r="E43" s="37">
        <v>19</v>
      </c>
      <c r="F43" s="38">
        <f t="shared" si="4"/>
        <v>25</v>
      </c>
    </row>
    <row r="44" spans="5:10">
      <c r="E44" s="37">
        <v>22</v>
      </c>
      <c r="F44" s="38">
        <f t="shared" si="4"/>
        <v>34</v>
      </c>
    </row>
    <row r="45" spans="5:10">
      <c r="E45" s="37">
        <v>23</v>
      </c>
      <c r="F45" s="38">
        <f t="shared" si="4"/>
        <v>35</v>
      </c>
    </row>
    <row r="46" spans="5:10">
      <c r="E46" s="37" t="s">
        <v>128</v>
      </c>
      <c r="F46" s="38">
        <f t="shared" si="4"/>
        <v>11</v>
      </c>
    </row>
    <row r="47" spans="5:10">
      <c r="E47" s="37" t="s">
        <v>122</v>
      </c>
      <c r="F47" s="38">
        <f t="shared" si="4"/>
        <v>12</v>
      </c>
    </row>
    <row r="48" spans="5:10">
      <c r="E48" s="37" t="s">
        <v>124</v>
      </c>
      <c r="F48" s="38">
        <f t="shared" si="4"/>
        <v>13</v>
      </c>
    </row>
    <row r="49" spans="5:6">
      <c r="E49" s="37" t="s">
        <v>135</v>
      </c>
      <c r="F49" s="38">
        <f t="shared" si="4"/>
        <v>15</v>
      </c>
    </row>
    <row r="50" spans="5:6">
      <c r="E50" s="37" t="s">
        <v>133</v>
      </c>
      <c r="F50" s="38">
        <f t="shared" si="4"/>
        <v>26</v>
      </c>
    </row>
    <row r="51" spans="5:6">
      <c r="E51" s="37" t="s">
        <v>134</v>
      </c>
      <c r="F51" s="38">
        <f t="shared" si="4"/>
        <v>27</v>
      </c>
    </row>
    <row r="52" spans="5:6">
      <c r="E52" s="37" t="s">
        <v>132</v>
      </c>
      <c r="F52" s="38">
        <f t="shared" si="4"/>
        <v>29</v>
      </c>
    </row>
    <row r="53" spans="5:6">
      <c r="E53" s="37" t="s">
        <v>131</v>
      </c>
      <c r="F53" s="38">
        <f t="shared" si="4"/>
        <v>30</v>
      </c>
    </row>
  </sheetData>
  <sortState xmlns:xlrd2="http://schemas.microsoft.com/office/spreadsheetml/2017/richdata2" ref="E30:F53">
    <sortCondition ref="E29:E53"/>
  </sortState>
  <phoneticPr fontId="1" type="noConversion"/>
  <conditionalFormatting sqref="H5:H15">
    <cfRule type="expression" dxfId="1" priority="2">
      <formula>H5="是"</formula>
    </cfRule>
  </conditionalFormatting>
  <conditionalFormatting sqref="B5:B16">
    <cfRule type="expression" dxfId="0" priority="1">
      <formula>I5="否"</formula>
    </cfRule>
  </conditionalFormatting>
  <dataValidations count="10">
    <dataValidation type="list" allowBlank="1" showInputMessage="1" showErrorMessage="1" promptTitle="默认关联:" prompt="和Sequence序列一起用来表示设备间的关联，用来处理多声道，按照之前提取的codec_dump.txt信息选择。 需要注意的是，笔记本外置麦克风Mic Ext需要设這为Line In而不是Ext Mic,否则不能正常工作。" sqref="J4" xr:uid="{55D56CF9-655B-BC48-BDA4-0E5330245848}">
      <formula1>INDIRECT(J$4)</formula1>
    </dataValidation>
    <dataValidation type="list" allowBlank="1" showInputMessage="1" showErrorMessage="1" promptTitle="序  列:" prompt="一般设這为0即可，多声道需要分别设定 " sqref="K4" xr:uid="{5A8F5753-29DB-9D4C-BEE4-06CC48224352}">
      <formula1>INDIRECT(K$4)</formula1>
    </dataValidation>
    <dataValidation allowBlank="1" showInputMessage="1" showErrorMessage="1" promptTitle="插孔颜色:" prompt="按照提取的codec里面的内容设置" sqref="L4" xr:uid="{DF0267F5-350D-0E46-9BD4-DB8DE39AF419}"/>
    <dataValidation allowBlank="1" showInputMessage="1" showErrorMessage="1" promptTitle="插孔侦测:" prompt="插孔侦测设琵［0外部设备］［1内置设备］" sqref="M4" xr:uid="{7041BB5D-0A63-5840-A6F1-577FD8B16D1C}"/>
    <dataValidation allowBlank="1" showInputMessage="1" showErrorMessage="1" promptTitle="设备类型:" prompt="笔记本需要将Mic Ext设這为Line In " sqref="N4" xr:uid="{A7CC0009-FB90-0349-8F5E-AB13538E0EA4}"/>
    <dataValidation allowBlank="1" showInputMessage="1" showErrorMessage="1" promptTitle="连接类型:" prompt="圆形的3.5 mm接口设为1,笔记本内置的设备如果标有ATAPI则设为3,其他内置未知的设为0,屏蔽的设备也设這为0" sqref="O4" xr:uid="{8D249364-1798-754A-96A5-910EACA67D43}"/>
    <dataValidation allowBlank="1" showInputMessage="1" showErrorMessage="1" promptTitle="端口:" prompt="用来确定是否有外部接口" sqref="P4" xr:uid="{1A77668C-8D76-0840-BC30-18201C5FE6D5}"/>
    <dataValidation allowBlank="1" showInputMessage="1" showErrorMessage="1" promptTitle="端口位置:" prompt="一般设为1,屏蔽的装酋设为o 备注:7 8通常连在一起表示,90-Built In Device Int 01-Jack EXT Rear Location 02-Jack EXT Front Panel Location 18-Jack EXT HDMI 59-No External Port ATAPI Delete" sqref="Q4" xr:uid="{62A8F099-5E25-6D44-A0B6-3ED4387FBEF6}"/>
    <dataValidation type="list" allowBlank="1" showInputMessage="1" showErrorMessage="1" sqref="J5:Q16" xr:uid="{013A0A31-B7F5-F144-9DC7-C58E46DECF27}">
      <formula1>INDIRECT(J$4)</formula1>
    </dataValidation>
    <dataValidation type="list" allowBlank="1" showInputMessage="1" showErrorMessage="1" sqref="I5:I16 H5:H15" xr:uid="{58517797-021C-A544-A9CB-EF66E170A7F5}">
      <formula1>"是, 否"</formula1>
    </dataValidation>
  </dataValidations>
  <hyperlinks>
    <hyperlink ref="B2" r:id="rId1" xr:uid="{DEA4BF81-E0F6-6545-8F63-FF5135C00328}"/>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8CF09-381A-F941-B559-040176DDA2A7}">
  <dimension ref="A1"/>
  <sheetViews>
    <sheetView showGridLines="0" workbookViewId="0">
      <selection activeCell="J53" sqref="J53"/>
    </sheetView>
  </sheetViews>
  <sheetFormatPr baseColWidth="10" defaultRowHeight="13"/>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3</vt:i4>
      </vt:variant>
      <vt:variant>
        <vt:lpstr>命名范围</vt:lpstr>
      </vt:variant>
      <vt:variant>
        <vt:i4>9</vt:i4>
      </vt:variant>
    </vt:vector>
  </HeadingPairs>
  <TitlesOfParts>
    <vt:vector size="12" baseType="lpstr">
      <vt:lpstr>PinConfig对照表</vt:lpstr>
      <vt:lpstr>PinConfig生成模板</vt:lpstr>
      <vt:lpstr>HDA Map</vt:lpstr>
      <vt:lpstr>插孔颜色</vt:lpstr>
      <vt:lpstr>插孔侦测</vt:lpstr>
      <vt:lpstr>端口</vt:lpstr>
      <vt:lpstr>端口位置</vt:lpstr>
      <vt:lpstr>接口配置</vt:lpstr>
      <vt:lpstr>连接类型</vt:lpstr>
      <vt:lpstr>默认关联</vt:lpstr>
      <vt:lpstr>设备类型</vt:lpstr>
      <vt:lpstr>序列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Yao Hans</cp:lastModifiedBy>
  <dcterms:created xsi:type="dcterms:W3CDTF">2021-05-17T17:24:38Z</dcterms:created>
  <dcterms:modified xsi:type="dcterms:W3CDTF">2021-05-19T02:45:16Z</dcterms:modified>
</cp:coreProperties>
</file>