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070EBD2C-A515-4B85-AF1A-444461CCB77C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17" i="1"/>
  <c r="K16" i="1"/>
  <c r="K27" i="1"/>
  <c r="K26" i="1"/>
  <c r="K25" i="1"/>
  <c r="K24" i="1"/>
  <c r="K9" i="1"/>
  <c r="K23" i="1"/>
  <c r="K8" i="1"/>
  <c r="H24" i="1"/>
  <c r="H23" i="1"/>
  <c r="H22" i="1"/>
  <c r="H21" i="1"/>
  <c r="H20" i="1"/>
  <c r="H10" i="1"/>
  <c r="H15" i="1"/>
  <c r="H8" i="1"/>
  <c r="E8" i="1"/>
  <c r="E12" i="1"/>
  <c r="E14" i="1" s="1"/>
  <c r="B19" i="1"/>
  <c r="E13" i="1"/>
  <c r="E10" i="1"/>
  <c r="B18" i="1"/>
  <c r="B17" i="1"/>
  <c r="B16" i="1"/>
  <c r="H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</commentList>
</comments>
</file>

<file path=xl/sharedStrings.xml><?xml version="1.0" encoding="utf-8"?>
<sst xmlns="http://schemas.openxmlformats.org/spreadsheetml/2006/main" count="59" uniqueCount="57">
  <si>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</si>
  <si>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</si>
  <si>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</si>
  <si>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</si>
  <si>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</si>
  <si>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</si>
  <si>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</si>
  <si>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</si>
  <si>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</si>
  <si>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</si>
  <si>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</si>
  <si>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</si>
  <si>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</si>
  <si>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</si>
  <si>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</si>
  <si>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</si>
  <si>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</si>
  <si>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</si>
  <si>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</si>
  <si>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</si>
  <si>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Phase input current:</t>
  </si>
  <si>
    <t>Component Selection &amp; Losses</t>
  </si>
  <si>
    <t>Inductor</t>
  </si>
  <si>
    <t xml:space="preserve">Allowable Ripple current pkpk </t>
  </si>
  <si>
    <t>Pin</t>
  </si>
  <si>
    <t>Total Output power:</t>
  </si>
  <si>
    <t>Inductor Value: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</si>
  <si>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</si>
  <si>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</si>
  <si>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</si>
  <si>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</si>
  <si>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</si>
  <si>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</si>
  <si>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SER2918H-223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</si>
  <si>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</si>
  <si>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</si>
  <si>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</si>
  <si>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</si>
  <si>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</si>
  <si>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</si>
  <si>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</si>
  <si>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Core Losses Per Phase(W):</t>
  </si>
  <si>
    <t>Total Core Losses</t>
  </si>
  <si>
    <t>IL_RMS(A):</t>
  </si>
  <si>
    <t>FET</t>
  </si>
  <si>
    <t>IPP051N15N5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</si>
  <si>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</si>
  <si>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</si>
  <si>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</si>
  <si>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</si>
  <si>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</si>
  <si>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</si>
  <si>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SW Transition Losses (W):</t>
  </si>
  <si>
    <t>Total SW Transition Losses (W):</t>
  </si>
  <si>
    <t>Gate Charge(Coul.)</t>
  </si>
  <si>
    <t>Qoss(Coul.)</t>
  </si>
  <si>
    <t>Qoss Losses Per FET: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</si>
</sst>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fineon.com/cms/en/product/power/mosfet/n-channel/ipp051n15n5/" TargetMode="External"/><Relationship Id="rId1" Type="http://schemas.openxmlformats.org/officeDocument/2006/relationships/hyperlink" Target="https://www.coilcraft.com/en-us/products/power/shielded-inductors/high-current-flat-wire/ser/ser29xx/?skuId=10177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N28"/>
  <sheetViews>
    <sheetView tabSelected="1" topLeftCell="A5" zoomScale="80" zoomScaleNormal="80" workbookViewId="0">
      <selection activeCell="E24" sqref="E24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26.453125" bestFit="1" customWidth="1"/>
    <col min="8" max="8" width="11.453125" customWidth="1"/>
    <col min="10" max="10" width="26.54296875" bestFit="1" customWidth="1"/>
    <col min="11" max="11" width="11.90625" bestFit="1" customWidth="1"/>
  </cols>
  <sheetData>
    <row r="1" spans="1:14" x14ac:dyDescent="0.35">
      <c r="A1" s="2" t="s">
        <v>0</v>
      </c>
      <c r="B1" s="2"/>
      <c r="C1" s="2"/>
      <c r="D1" s="2"/>
      <c r="E1" s="2"/>
    </row>
    <row r="2" spans="1:14" x14ac:dyDescent="0.35">
      <c r="A2" s="2"/>
      <c r="B2" s="2"/>
      <c r="C2" s="2"/>
      <c r="D2" s="2"/>
      <c r="E2" s="2"/>
    </row>
    <row r="3" spans="1:14" x14ac:dyDescent="0.35">
      <c r="A3" t="s">
        <v>1</v>
      </c>
      <c r="B3" t="s">
        <v>2</v>
      </c>
    </row>
    <row r="5" spans="1:14" x14ac:dyDescent="0.35">
      <c r="A5" s="4" t="s">
        <v>13</v>
      </c>
      <c r="D5" s="5" t="s">
        <v>14</v>
      </c>
      <c r="E5" s="5"/>
      <c r="F5" s="5"/>
      <c r="G5" s="5" t="s">
        <v>21</v>
      </c>
      <c r="H5" s="5"/>
      <c r="I5" s="5"/>
      <c r="J5" s="5"/>
      <c r="K5" s="5"/>
      <c r="L5" s="5"/>
      <c r="M5" s="5"/>
      <c r="N5" s="5"/>
    </row>
    <row r="7" spans="1:14" x14ac:dyDescent="0.35">
      <c r="A7" s="3" t="s">
        <v>5</v>
      </c>
      <c r="D7" t="s">
        <v>15</v>
      </c>
      <c r="E7">
        <v>280000</v>
      </c>
      <c r="G7" s="6" t="s">
        <v>22</v>
      </c>
      <c r="H7" s="1"/>
      <c r="J7" s="6" t="s">
        <v>44</v>
      </c>
      <c r="K7" s="1"/>
      <c r="L7" s="1"/>
    </row>
    <row r="8" spans="1:14" x14ac:dyDescent="0.35">
      <c r="A8" t="s">
        <v>6</v>
      </c>
      <c r="B8">
        <v>3</v>
      </c>
      <c r="D8" t="s">
        <v>27</v>
      </c>
      <c r="E8">
        <f>E7/E9</f>
        <v>140000</v>
      </c>
      <c r="G8" t="s">
        <v>23</v>
      </c>
      <c r="H8">
        <f>E13*0.5</f>
        <v>4.5</v>
      </c>
      <c r="J8" t="s">
        <v>47</v>
      </c>
      <c r="K8">
        <f>SQRT(E10)*E13</f>
        <v>6.3160509814281891</v>
      </c>
    </row>
    <row r="9" spans="1:14" x14ac:dyDescent="0.35">
      <c r="A9" t="s">
        <v>7</v>
      </c>
      <c r="B9">
        <v>48.72</v>
      </c>
      <c r="D9" t="s">
        <v>16</v>
      </c>
      <c r="E9">
        <v>2</v>
      </c>
      <c r="G9" t="s">
        <v>26</v>
      </c>
      <c r="H9">
        <f>(B16*E10)/(H8*E7)</f>
        <v>1.9043333333333331E-5</v>
      </c>
      <c r="J9" t="s">
        <v>51</v>
      </c>
      <c r="K9">
        <f>SQRT(1-E10)*E13</f>
        <v>6.4115130819487538</v>
      </c>
    </row>
    <row r="10" spans="1:14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30</v>
      </c>
      <c r="H10">
        <f>(H8/2) + E13</f>
        <v>11.25</v>
      </c>
    </row>
    <row r="11" spans="1:14" x14ac:dyDescent="0.35">
      <c r="D11" t="s">
        <v>18</v>
      </c>
      <c r="E11">
        <v>0.95</v>
      </c>
    </row>
    <row r="12" spans="1:14" x14ac:dyDescent="0.35">
      <c r="A12" s="3" t="s">
        <v>10</v>
      </c>
      <c r="D12" t="s">
        <v>25</v>
      </c>
      <c r="E12">
        <f>E11*B19</f>
        <v>833.11199999999997</v>
      </c>
    </row>
    <row r="13" spans="1:14" x14ac:dyDescent="0.35">
      <c r="A13" t="s">
        <v>11</v>
      </c>
      <c r="B13">
        <v>96</v>
      </c>
      <c r="D13" t="s">
        <v>20</v>
      </c>
      <c r="E13">
        <f>(B17/E9)</f>
        <v>9</v>
      </c>
      <c r="G13" s="6" t="s">
        <v>28</v>
      </c>
      <c r="H13" s="6"/>
      <c r="J13" s="6" t="s">
        <v>28</v>
      </c>
      <c r="K13" s="1"/>
    </row>
    <row r="14" spans="1:14" x14ac:dyDescent="0.35">
      <c r="D14" t="s">
        <v>19</v>
      </c>
      <c r="E14">
        <f>(E12/E9)/B18</f>
        <v>4.3391250000000001</v>
      </c>
      <c r="G14" t="s">
        <v>32</v>
      </c>
      <c r="H14" s="7" t="s">
        <v>33</v>
      </c>
      <c r="J14" t="s">
        <v>29</v>
      </c>
      <c r="K14" s="7" t="s">
        <v>45</v>
      </c>
    </row>
    <row r="15" spans="1:14" x14ac:dyDescent="0.35">
      <c r="A15" s="3" t="s">
        <v>12</v>
      </c>
      <c r="G15" t="s">
        <v>31</v>
      </c>
      <c r="H15">
        <f>22*POWER(10,-6)</f>
        <v>2.1999999999999999E-5</v>
      </c>
      <c r="J15" t="s">
        <v>46</v>
      </c>
      <c r="K15">
        <v>4.4999999999999997E-3</v>
      </c>
    </row>
    <row r="16" spans="1:14" x14ac:dyDescent="0.35">
      <c r="A16" t="s">
        <v>3</v>
      </c>
      <c r="B16">
        <f>B9</f>
        <v>48.72</v>
      </c>
      <c r="G16" t="s">
        <v>34</v>
      </c>
      <c r="H16">
        <v>2.5999999999999999E-3</v>
      </c>
      <c r="J16" t="s">
        <v>54</v>
      </c>
      <c r="K16">
        <f>100*POWER(10,-9)</f>
        <v>1.0000000000000001E-7</v>
      </c>
    </row>
    <row r="17" spans="1:11" x14ac:dyDescent="0.35">
      <c r="A17" t="s">
        <v>4</v>
      </c>
      <c r="B17">
        <f>B8*B10</f>
        <v>18</v>
      </c>
      <c r="G17" t="s">
        <v>35</v>
      </c>
      <c r="H17">
        <v>14</v>
      </c>
      <c r="J17" t="s">
        <v>55</v>
      </c>
      <c r="K17">
        <f>299*POWER(10,-9)</f>
        <v>2.9900000000000002E-7</v>
      </c>
    </row>
    <row r="18" spans="1:11" x14ac:dyDescent="0.35">
      <c r="A18" t="s">
        <v>9</v>
      </c>
      <c r="B18">
        <f>B13</f>
        <v>96</v>
      </c>
    </row>
    <row r="19" spans="1:11" x14ac:dyDescent="0.35">
      <c r="A19" t="s">
        <v>24</v>
      </c>
      <c r="B19">
        <f>B16*B17</f>
        <v>876.96</v>
      </c>
      <c r="G19" s="6" t="s">
        <v>36</v>
      </c>
      <c r="H19" s="6"/>
      <c r="J19" s="3"/>
    </row>
    <row r="20" spans="1:11" x14ac:dyDescent="0.35">
      <c r="G20" s="8" t="s">
        <v>37</v>
      </c>
      <c r="H20">
        <f>(B16*E10)/(H15*E7)</f>
        <v>3.8952272727272725</v>
      </c>
    </row>
    <row r="21" spans="1:11" x14ac:dyDescent="0.35">
      <c r="G21" s="8" t="s">
        <v>38</v>
      </c>
      <c r="H21">
        <f>E13+(0.5*H20)</f>
        <v>10.947613636363636</v>
      </c>
    </row>
    <row r="22" spans="1:11" x14ac:dyDescent="0.35">
      <c r="G22" s="8" t="s">
        <v>43</v>
      </c>
      <c r="H22">
        <f>SQRT(POWER(E13,2) + POWER(H20/SQRT(12),2))</f>
        <v>9.0699724159181727</v>
      </c>
      <c r="J22" s="6" t="s">
        <v>36</v>
      </c>
      <c r="K22" s="1"/>
    </row>
    <row r="23" spans="1:11" x14ac:dyDescent="0.35">
      <c r="G23" s="8" t="s">
        <v>39</v>
      </c>
      <c r="H23">
        <f>POWER(H22,2)*H16</f>
        <v>0.21388743902634297</v>
      </c>
      <c r="J23" t="s">
        <v>48</v>
      </c>
      <c r="K23">
        <f>POWER(K8,2)*K15</f>
        <v>0.17951624999999996</v>
      </c>
    </row>
    <row r="24" spans="1:11" x14ac:dyDescent="0.35">
      <c r="G24" s="8" t="s">
        <v>40</v>
      </c>
      <c r="H24">
        <f>H23*E9</f>
        <v>0.42777487805268594</v>
      </c>
      <c r="J24" t="s">
        <v>50</v>
      </c>
      <c r="K24">
        <f>POWER(K9,2)*K15</f>
        <v>0.18498375000000003</v>
      </c>
    </row>
    <row r="25" spans="1:11" x14ac:dyDescent="0.35">
      <c r="G25" s="8" t="s">
        <v>41</v>
      </c>
      <c r="J25" t="s">
        <v>49</v>
      </c>
      <c r="K25">
        <f>SUM(K23:K24)*E9</f>
        <v>0.72899999999999998</v>
      </c>
    </row>
    <row r="26" spans="1:11" x14ac:dyDescent="0.35">
      <c r="G26" s="8" t="s">
        <v>42</v>
      </c>
      <c r="J26" t="s">
        <v>52</v>
      </c>
      <c r="K26">
        <f>B18*E13*POWER(10,-9)*E7</f>
        <v>0.24192</v>
      </c>
    </row>
    <row r="27" spans="1:11" x14ac:dyDescent="0.35">
      <c r="J27" t="s">
        <v>53</v>
      </c>
      <c r="K27">
        <f>K26*E9</f>
        <v>0.48383999999999999</v>
      </c>
    </row>
    <row r="28" spans="1:11" x14ac:dyDescent="0.35">
      <c r="J28" t="s">
        <v>56</v>
      </c>
      <c r="K28">
        <f>(K17/2)*B18*E7</f>
        <v>4.0185599999999999</v>
      </c>
    </row>
  </sheetData>
  <mergeCells count="9">
    <mergeCell ref="G13:H13"/>
    <mergeCell ref="G19:H19"/>
    <mergeCell ref="J13:K13"/>
    <mergeCell ref="J22:K22"/>
    <mergeCell ref="A1:E2"/>
    <mergeCell ref="D5:F5"/>
    <mergeCell ref="G5:N5"/>
    <mergeCell ref="G7:H7"/>
    <mergeCell ref="J7:L7"/>
  </mergeCells>
  <hyperlinks>
    <hyperlink ref="H14" r:id="rId1" display="https://www.coilcraft.com/en-us/products/power/shielded-inductors/high-current-flat-wire/ser/ser29xx/?skuId=10177" xr:uid="{0EE49C7A-D2F0-4E00-8950-1D677D5C1245}"/>
    <hyperlink ref="K14" r:id="rId2" xr:uid="{1BC3AC28-62FC-4FF1-971A-2FE9F728A67C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2021-11-16T02:17:20Z</dcterms:modified>
</cp:coreProperties>
</file>