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ami\OneDrive\Desktop\"/>
    </mc:Choice>
  </mc:AlternateContent>
  <xr:revisionPtr revIDLastSave="0" documentId="8_{5A603004-FFF7-4359-B997-5BD1DB0FA8E4}" xr6:coauthVersionLast="47" xr6:coauthVersionMax="47" xr10:uidLastSave="{00000000-0000-0000-0000-000000000000}"/>
  <bookViews>
    <workbookView xWindow="810" yWindow="-120" windowWidth="20910" windowHeight="13740" xr2:uid="{1B468BB7-1C56-4BDB-AE18-20FC444ED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4" i="1" l="1"/>
  <c r="V33" i="1"/>
  <c r="P26" i="1"/>
  <c r="R25" i="1"/>
  <c r="K5" i="1"/>
  <c r="L5" i="1"/>
  <c r="X7" i="1" a="1"/>
  <c r="X7" i="1" s="1"/>
  <c r="AI4" i="1"/>
  <c r="AD8" i="1"/>
  <c r="K33" i="1"/>
  <c r="Q46" i="1"/>
  <c r="P46" i="1"/>
  <c r="Q43" i="1"/>
  <c r="Q42" i="1"/>
  <c r="U7" i="1"/>
  <c r="V6" i="1"/>
  <c r="B5" i="1"/>
  <c r="V5" i="1"/>
  <c r="X9" i="1" a="1"/>
  <c r="X9" i="1" s="1"/>
  <c r="X5" i="1"/>
  <c r="X3" i="1"/>
  <c r="X1" i="1"/>
  <c r="X12" i="1" s="1"/>
  <c r="R6" i="1"/>
  <c r="N5" i="1"/>
  <c r="N18" i="1"/>
  <c r="O17" i="1"/>
  <c r="X14" i="1" l="1"/>
  <c r="V34" i="1" l="1"/>
  <c r="N7" i="1"/>
  <c r="F7" i="1"/>
  <c r="B41" i="1"/>
  <c r="B44" i="1"/>
  <c r="F14" i="1"/>
  <c r="V46" i="1"/>
  <c r="U46" i="1"/>
  <c r="T46" i="1"/>
  <c r="S46" i="1"/>
  <c r="R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V43" i="1"/>
  <c r="U43" i="1"/>
  <c r="T43" i="1"/>
  <c r="S43" i="1"/>
  <c r="R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V42" i="1"/>
  <c r="U42" i="1"/>
  <c r="T42" i="1"/>
  <c r="S42" i="1"/>
  <c r="R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D36" i="1" s="1"/>
  <c r="E36" i="1"/>
  <c r="C36" i="1"/>
  <c r="B36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U33" i="1"/>
  <c r="T33" i="1"/>
  <c r="S33" i="1"/>
  <c r="R33" i="1"/>
  <c r="Q33" i="1"/>
  <c r="P33" i="1"/>
  <c r="O33" i="1"/>
  <c r="N33" i="1"/>
  <c r="M33" i="1"/>
  <c r="L33" i="1"/>
  <c r="J33" i="1"/>
  <c r="I33" i="1"/>
  <c r="H33" i="1"/>
  <c r="G33" i="1"/>
  <c r="F33" i="1"/>
  <c r="E33" i="1"/>
  <c r="D33" i="1"/>
  <c r="C33" i="1"/>
  <c r="B33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V26" i="1"/>
  <c r="U26" i="1"/>
  <c r="T26" i="1"/>
  <c r="S26" i="1"/>
  <c r="R26" i="1"/>
  <c r="Q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V25" i="1"/>
  <c r="U25" i="1"/>
  <c r="T25" i="1"/>
  <c r="S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V18" i="1"/>
  <c r="U18" i="1"/>
  <c r="T18" i="1"/>
  <c r="S18" i="1"/>
  <c r="R18" i="1"/>
  <c r="Q18" i="1"/>
  <c r="P18" i="1"/>
  <c r="O18" i="1"/>
  <c r="M18" i="1"/>
  <c r="L18" i="1"/>
  <c r="K18" i="1"/>
  <c r="J18" i="1"/>
  <c r="I18" i="1"/>
  <c r="H18" i="1"/>
  <c r="G18" i="1"/>
  <c r="F18" i="1"/>
  <c r="E18" i="1"/>
  <c r="D18" i="1"/>
  <c r="C18" i="1"/>
  <c r="B18" i="1"/>
  <c r="V17" i="1"/>
  <c r="U17" i="1"/>
  <c r="T17" i="1"/>
  <c r="S17" i="1"/>
  <c r="R17" i="1"/>
  <c r="Q17" i="1"/>
  <c r="P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E14" i="1"/>
  <c r="D14" i="1"/>
  <c r="C14" i="1"/>
  <c r="B14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V7" i="1"/>
  <c r="T7" i="1"/>
  <c r="S7" i="1"/>
  <c r="R7" i="1"/>
  <c r="Q7" i="1"/>
  <c r="P7" i="1"/>
  <c r="O7" i="1"/>
  <c r="M7" i="1"/>
  <c r="L7" i="1"/>
  <c r="K7" i="1"/>
  <c r="J7" i="1"/>
  <c r="I7" i="1"/>
  <c r="H7" i="1"/>
  <c r="G7" i="1"/>
  <c r="E7" i="1"/>
  <c r="D7" i="1"/>
  <c r="C7" i="1"/>
  <c r="B7" i="1"/>
  <c r="U6" i="1"/>
  <c r="T6" i="1"/>
  <c r="S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U5" i="1"/>
  <c r="T5" i="1"/>
  <c r="S5" i="1"/>
  <c r="R5" i="1"/>
  <c r="Q5" i="1"/>
  <c r="P5" i="1"/>
  <c r="O5" i="1"/>
  <c r="M5" i="1"/>
  <c r="J5" i="1"/>
  <c r="I5" i="1"/>
  <c r="H5" i="1"/>
  <c r="G5" i="1"/>
  <c r="F5" i="1"/>
  <c r="E5" i="1"/>
  <c r="D5" i="1"/>
  <c r="C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<sst xmlns="http://schemas.openxmlformats.org/spreadsheetml/2006/main" count="120" uniqueCount="73">
  <si>
    <t xml:space="preserve">D-Max </t>
  </si>
  <si>
    <t>D-Max</t>
  </si>
  <si>
    <t>N-Ser</t>
  </si>
  <si>
    <t>F-Ser</t>
  </si>
  <si>
    <t>Sigma</t>
  </si>
  <si>
    <t>Models</t>
  </si>
  <si>
    <t>Labour SR</t>
  </si>
  <si>
    <t>*</t>
  </si>
  <si>
    <t xml:space="preserve">Duration </t>
  </si>
  <si>
    <t>Oil filter</t>
  </si>
  <si>
    <t>KMs</t>
  </si>
  <si>
    <t>1.9L 4X2 RZ4E (E5)</t>
  </si>
  <si>
    <t>washer DP SR</t>
  </si>
  <si>
    <t>1.9L 4X4 RZ4E (E5)</t>
  </si>
  <si>
    <t>oil in lits</t>
  </si>
  <si>
    <t>2.5L 4X2 MT (E5)</t>
  </si>
  <si>
    <t>oil CK4 SR</t>
  </si>
  <si>
    <t>3.0L 4X2 MT (E5)</t>
  </si>
  <si>
    <t>15w40 CI4 SR</t>
  </si>
  <si>
    <t xml:space="preserve">DIFFOIL  SR </t>
  </si>
  <si>
    <t>DIFF LITS</t>
  </si>
  <si>
    <t>2.5L 4X2 AT (E5)</t>
  </si>
  <si>
    <t xml:space="preserve">Diesel Filter </t>
  </si>
  <si>
    <t>3.0L 4X2 AT (E5)</t>
  </si>
  <si>
    <t>AT OIL lits</t>
  </si>
  <si>
    <t>2.5L 4X4AT (E5)</t>
  </si>
  <si>
    <t>AT OIL SR</t>
  </si>
  <si>
    <t>3.0L 4X4 AT (E5)</t>
  </si>
  <si>
    <t>FRT DIFF OIL lits</t>
  </si>
  <si>
    <t>FRT DIFF OIL SR</t>
  </si>
  <si>
    <t>2.5L 4X2 MT (E2)</t>
  </si>
  <si>
    <t>Air Filter</t>
  </si>
  <si>
    <t>3.0L 4X2 MT (E2)</t>
  </si>
  <si>
    <t>AC Filter</t>
  </si>
  <si>
    <t>4JJ 1 M/T 2WD (E2)</t>
  </si>
  <si>
    <t>Coolent lits</t>
  </si>
  <si>
    <t>4JJ 1/4JK 1 M/T 4WD (E2)</t>
  </si>
  <si>
    <t>collant SR</t>
  </si>
  <si>
    <t>Drive belt</t>
  </si>
  <si>
    <t>AC Belt</t>
  </si>
  <si>
    <t>2.5L 4X2 AT (E2)</t>
  </si>
  <si>
    <t>75W90 DIF FR</t>
  </si>
  <si>
    <t>3.0L 4X2 AT (E2)</t>
  </si>
  <si>
    <t xml:space="preserve">300V MOTOL </t>
  </si>
  <si>
    <t>2.5L 4X4AT (E2)</t>
  </si>
  <si>
    <t xml:space="preserve">Strainer </t>
  </si>
  <si>
    <t>Strainer / Gasket</t>
  </si>
  <si>
    <t>3.0L 4X4 AT (E2)</t>
  </si>
  <si>
    <t>4JJ 1 A/T 2WD</t>
  </si>
  <si>
    <t>4JK 1 A/T 2WD</t>
  </si>
  <si>
    <t>4HG 1 (E2)</t>
  </si>
  <si>
    <t>4 HKF1 (E2)</t>
  </si>
  <si>
    <t>4JJ1 (E2)</t>
  </si>
  <si>
    <t>4HK1 (E2)</t>
  </si>
  <si>
    <t>4 HK 1 (E5)</t>
  </si>
  <si>
    <t>4JJ1 (E5)</t>
  </si>
  <si>
    <t>FSR 4HK1 (E2)</t>
  </si>
  <si>
    <t>FSR 6HK1 (E2)</t>
  </si>
  <si>
    <t>FRR 6HH1 (E2)</t>
  </si>
  <si>
    <t>FSR 4HK1 (E5)</t>
  </si>
  <si>
    <t>FSR 6HK1 (E5)</t>
  </si>
  <si>
    <t>FRR 6HH1 (E5)</t>
  </si>
  <si>
    <t>KM-F</t>
  </si>
  <si>
    <t>RS2KP34T5SWP00517</t>
  </si>
  <si>
    <t>D-MAX</t>
  </si>
  <si>
    <t>D-MAX,MU-X</t>
  </si>
  <si>
    <t>N-SERIES</t>
  </si>
  <si>
    <t>F-SERIES</t>
  </si>
  <si>
    <t>MU-X</t>
  </si>
  <si>
    <t>Price calculator</t>
  </si>
  <si>
    <t>VIN NO.</t>
  </si>
  <si>
    <t>KM-DMAX,N-SERIES</t>
  </si>
  <si>
    <t>RAMI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</si>
</sst>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9" x14ac:knownFonts="1"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rgb="FFFF0000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b/>
      <sz val="9"/>
      <color theme="1"/>
      <name val="Trebuchet MS"/>
      <family val="2"/>
      <scheme val="minor"/>
    </font>
    <font>
      <sz val="9"/>
      <color theme="1"/>
      <name val="Trebuchet MS"/>
      <family val="2"/>
      <scheme val="minor"/>
    </font>
    <font>
      <b/>
      <sz val="16"/>
      <color theme="1"/>
      <name val="Trebuchet MS"/>
      <family val="2"/>
      <scheme val="minor"/>
    </font>
    <font>
      <b/>
      <sz val="14"/>
      <color theme="1"/>
      <name val="Trebuchet MS"/>
      <family val="2"/>
      <scheme val="minor"/>
    </font>
    <font>
      <sz val="14"/>
      <color theme="1"/>
      <name val="Trebuchet MS"/>
      <family val="2"/>
      <scheme val="minor"/>
    </font>
    <font>
      <sz val="11"/>
      <color theme="0"/>
      <name val="Trebuchet MS"/>
      <family val="2"/>
      <scheme val="minor"/>
    </font>
    <font>
      <sz val="12"/>
      <color theme="1"/>
      <name val="Trebuchet MS"/>
      <family val="2"/>
      <scheme val="minor"/>
    </font>
    <font>
      <b/>
      <sz val="48"/>
      <color rgb="FFEA0000"/>
      <name val="Trebuchet MS"/>
      <family val="1"/>
      <scheme val="minor"/>
    </font>
    <font>
      <sz val="48"/>
      <color theme="1"/>
      <name val="Trebuchet MS"/>
      <family val="1"/>
      <scheme val="minor"/>
    </font>
    <font>
      <b/>
      <sz val="12"/>
      <color theme="1"/>
      <name val="Trebuchet MS"/>
      <family val="2"/>
      <scheme val="minor"/>
    </font>
    <font>
      <sz val="22"/>
      <color theme="1"/>
      <name val="Trebuchet MS"/>
      <family val="2"/>
      <scheme val="minor"/>
    </font>
    <font>
      <sz val="28"/>
      <color theme="1"/>
      <name val="Trebuchet MS"/>
      <family val="2"/>
      <scheme val="minor"/>
    </font>
    <font>
      <b/>
      <sz val="12"/>
      <color rgb="FFFF0000"/>
      <name val="Trebuchet MS"/>
      <family val="2"/>
      <scheme val="minor"/>
    </font>
    <font>
      <b/>
      <sz val="12"/>
      <name val="Trebuchet MS"/>
      <family val="2"/>
      <scheme val="minor"/>
    </font>
    <font>
      <b/>
      <sz val="18"/>
      <color theme="1"/>
      <name val="Trebuchet MS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8">
    <xf numFmtId="0" fontId="0" fillId="0" borderId="0" xfId="0"/>
    <xf numFmtId="0" fontId="4" fillId="0" borderId="0" xfId="0" applyFont="1"/>
    <xf numFmtId="0" fontId="5" fillId="0" borderId="0" xfId="0" applyFont="1"/>
    <xf numFmtId="9" fontId="0" fillId="0" borderId="0" xfId="2" applyFont="1"/>
    <xf numFmtId="9" fontId="0" fillId="0" borderId="0" xfId="2" applyFont="1" applyFill="1"/>
    <xf numFmtId="0" fontId="5" fillId="3" borderId="0" xfId="0" applyFont="1" applyFill="1"/>
    <xf numFmtId="0" fontId="8" fillId="4" borderId="6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vertical="center"/>
    </xf>
    <xf numFmtId="0" fontId="0" fillId="3" borderId="0" xfId="0" applyFill="1"/>
    <xf numFmtId="0" fontId="4" fillId="3" borderId="0" xfId="0" applyFont="1" applyFill="1"/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2" fillId="3" borderId="0" xfId="0" applyFont="1" applyFill="1"/>
    <xf numFmtId="1" fontId="0" fillId="3" borderId="0" xfId="0" applyNumberFormat="1" applyFill="1"/>
    <xf numFmtId="0" fontId="3" fillId="3" borderId="0" xfId="0" applyFont="1" applyFill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9" fontId="0" fillId="3" borderId="0" xfId="2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11" fillId="3" borderId="4" xfId="0" applyFont="1" applyFill="1" applyBorder="1" applyAlignment="1">
      <alignment vertical="center"/>
    </xf>
    <xf numFmtId="0" fontId="12" fillId="3" borderId="4" xfId="0" applyFont="1" applyFill="1" applyBorder="1" applyAlignment="1">
      <alignment vertical="center"/>
    </xf>
    <xf numFmtId="0" fontId="12" fillId="3" borderId="5" xfId="0" applyFont="1" applyFill="1" applyBorder="1" applyAlignment="1">
      <alignment vertical="center"/>
    </xf>
    <xf numFmtId="0" fontId="3" fillId="3" borderId="0" xfId="0" applyFont="1" applyFill="1" applyAlignment="1">
      <alignment horizontal="center" wrapText="1"/>
    </xf>
    <xf numFmtId="0" fontId="8" fillId="4" borderId="13" xfId="0" applyFont="1" applyFill="1" applyBorder="1"/>
    <xf numFmtId="0" fontId="8" fillId="4" borderId="6" xfId="0" applyFont="1" applyFill="1" applyBorder="1"/>
    <xf numFmtId="0" fontId="7" fillId="4" borderId="6" xfId="0" applyFont="1" applyFill="1" applyBorder="1"/>
    <xf numFmtId="165" fontId="7" fillId="4" borderId="6" xfId="1" applyNumberFormat="1" applyFont="1" applyFill="1" applyBorder="1"/>
    <xf numFmtId="0" fontId="7" fillId="2" borderId="6" xfId="0" applyFont="1" applyFill="1" applyBorder="1"/>
    <xf numFmtId="0" fontId="8" fillId="6" borderId="6" xfId="0" applyFont="1" applyFill="1" applyBorder="1"/>
    <xf numFmtId="165" fontId="7" fillId="6" borderId="6" xfId="1" applyNumberFormat="1" applyFont="1" applyFill="1" applyBorder="1" applyAlignment="1">
      <alignment horizontal="center"/>
    </xf>
    <xf numFmtId="0" fontId="7" fillId="5" borderId="6" xfId="0" applyFont="1" applyFill="1" applyBorder="1"/>
    <xf numFmtId="0" fontId="8" fillId="5" borderId="6" xfId="0" applyFont="1" applyFill="1" applyBorder="1" applyAlignment="1">
      <alignment horizontal="center" vertical="center"/>
    </xf>
    <xf numFmtId="165" fontId="7" fillId="6" borderId="6" xfId="1" applyNumberFormat="1" applyFont="1" applyFill="1" applyBorder="1" applyAlignment="1">
      <alignment horizontal="center" vertical="center"/>
    </xf>
    <xf numFmtId="0" fontId="8" fillId="6" borderId="6" xfId="0" applyFont="1" applyFill="1" applyBorder="1" applyAlignment="1">
      <alignment wrapText="1"/>
    </xf>
    <xf numFmtId="0" fontId="8" fillId="5" borderId="6" xfId="0" applyFont="1" applyFill="1" applyBorder="1"/>
    <xf numFmtId="165" fontId="7" fillId="6" borderId="6" xfId="1" applyNumberFormat="1" applyFont="1" applyFill="1" applyBorder="1"/>
    <xf numFmtId="165" fontId="7" fillId="6" borderId="6" xfId="1" applyNumberFormat="1" applyFont="1" applyFill="1" applyBorder="1" applyAlignment="1">
      <alignment vertical="center"/>
    </xf>
    <xf numFmtId="0" fontId="8" fillId="5" borderId="6" xfId="0" applyFont="1" applyFill="1" applyBorder="1" applyAlignment="1">
      <alignment horizontal="center"/>
    </xf>
    <xf numFmtId="0" fontId="10" fillId="4" borderId="6" xfId="0" applyFont="1" applyFill="1" applyBorder="1" applyAlignment="1">
      <alignment vertical="center"/>
    </xf>
    <xf numFmtId="0" fontId="13" fillId="6" borderId="6" xfId="0" applyFont="1" applyFill="1" applyBorder="1"/>
    <xf numFmtId="0" fontId="13" fillId="6" borderId="6" xfId="0" applyFont="1" applyFill="1" applyBorder="1" applyAlignment="1">
      <alignment vertical="center"/>
    </xf>
    <xf numFmtId="0" fontId="10" fillId="6" borderId="6" xfId="0" applyFont="1" applyFill="1" applyBorder="1" applyAlignment="1">
      <alignment vertical="center"/>
    </xf>
    <xf numFmtId="0" fontId="10" fillId="6" borderId="6" xfId="0" applyFont="1" applyFill="1" applyBorder="1"/>
    <xf numFmtId="0" fontId="16" fillId="6" borderId="6" xfId="0" applyFont="1" applyFill="1" applyBorder="1" applyAlignment="1">
      <alignment vertical="center"/>
    </xf>
    <xf numFmtId="0" fontId="17" fillId="6" borderId="6" xfId="0" applyFont="1" applyFill="1" applyBorder="1" applyAlignment="1">
      <alignment vertical="center"/>
    </xf>
    <xf numFmtId="0" fontId="16" fillId="6" borderId="6" xfId="0" applyFont="1" applyFill="1" applyBorder="1"/>
    <xf numFmtId="0" fontId="18" fillId="4" borderId="6" xfId="0" applyFont="1" applyFill="1" applyBorder="1" applyAlignment="1">
      <alignment horizontal="center" vertical="center"/>
    </xf>
    <xf numFmtId="1" fontId="8" fillId="2" borderId="12" xfId="0" applyNumberFormat="1" applyFont="1" applyFill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center"/>
    </xf>
    <xf numFmtId="1" fontId="8" fillId="2" borderId="2" xfId="0" applyNumberFormat="1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15" fillId="7" borderId="6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6" fillId="4" borderId="10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9" fontId="3" fillId="3" borderId="0" xfId="2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/>
    </xf>
    <xf numFmtId="0" fontId="18" fillId="4" borderId="6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9" fontId="0" fillId="2" borderId="11" xfId="2" applyFont="1" applyFill="1" applyBorder="1" applyAlignment="1">
      <alignment horizontal="center" vertical="center"/>
    </xf>
    <xf numFmtId="9" fontId="0" fillId="2" borderId="7" xfId="2" applyFont="1" applyFill="1" applyBorder="1" applyAlignment="1">
      <alignment horizontal="center" vertical="center"/>
    </xf>
    <xf numFmtId="9" fontId="0" fillId="2" borderId="8" xfId="2" applyFont="1" applyFill="1" applyBorder="1" applyAlignment="1">
      <alignment horizontal="center" vertical="center"/>
    </xf>
    <xf numFmtId="9" fontId="0" fillId="2" borderId="12" xfId="2" applyFont="1" applyFill="1" applyBorder="1" applyAlignment="1">
      <alignment horizontal="center" vertical="center"/>
    </xf>
    <xf numFmtId="9" fontId="0" fillId="2" borderId="1" xfId="2" applyFont="1" applyFill="1" applyBorder="1" applyAlignment="1">
      <alignment horizontal="center" vertical="center"/>
    </xf>
    <xf numFmtId="9" fontId="0" fillId="2" borderId="2" xfId="2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8" fillId="4" borderId="10" xfId="0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18" fillId="4" borderId="5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3" fillId="4" borderId="11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20000"/>
      <color rgb="FFE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544288</xdr:colOff>
      <xdr:row>0</xdr:row>
      <xdr:rowOff>161925</xdr:rowOff>
    </xdr:from>
    <xdr:to>
      <xdr:col>9</xdr:col>
      <xdr:colOff>107950</xdr:colOff>
      <xdr:row>0</xdr:row>
      <xdr:rowOff>1016000</xdr:rowOff>
    </xdr:to>
    <xdr:pic>
      <xdr:nvPicPr>
        <xdr:cNvPr id="6" name="Picture 5" descr="A red and white logo&#10;&#10;AI-generated content may be incorrect.">
          <a:extLst>
            <a:ext uri="{FF2B5EF4-FFF2-40B4-BE49-F238E27FC236}">
              <a16:creationId xmlns:a16="http://schemas.microsoft.com/office/drawing/2014/main" id="{AA0BE0C3-B2C1-A7BD-40DC-B5D5B99F6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288" y="161925"/>
          <a:ext cx="7710712" cy="8540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Trebuchet MS">
      <a:majorFont>
        <a:latin typeface="Trebuchet MS" panose="020B0603020202020204"/>
        <a:ea typeface=""/>
        <a:cs typeface=""/>
        <a:font script="Jpan" typeface="HGｺﾞｼｯｸM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HG丸ｺﾞｼｯｸM-PRO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0391-6ED7-4CD6-812C-01E732151353}">
  <dimension ref="A1:AM122"/>
  <sheetViews>
    <sheetView tabSelected="1" zoomScale="50" zoomScaleNormal="50" workbookViewId="0">
      <selection activeCell="U16" sqref="U16"/>
    </sheetView>
  </sheetViews>
  <sheetFormatPr defaultColWidth="8.125" defaultRowHeight="17.25" x14ac:dyDescent="0.35"/>
  <cols>
    <col min="1" max="1" width="23.625" style="2" bestFit="1" customWidth="1"/>
    <col min="2" max="2" width="10.375" bestFit="1" customWidth="1"/>
    <col min="3" max="3" width="10.875" bestFit="1" customWidth="1"/>
    <col min="4" max="5" width="11.875" bestFit="1" customWidth="1"/>
    <col min="6" max="10" width="12.375" bestFit="1" customWidth="1"/>
    <col min="11" max="11" width="12.375" customWidth="1"/>
    <col min="12" max="12" width="12.375" bestFit="1" customWidth="1"/>
    <col min="13" max="13" width="11.125" customWidth="1"/>
    <col min="14" max="21" width="12.375" bestFit="1" customWidth="1"/>
    <col min="22" max="22" width="13.375" bestFit="1" customWidth="1"/>
    <col min="24" max="24" width="22.875" bestFit="1" customWidth="1"/>
    <col min="25" max="25" width="9.625" bestFit="1" customWidth="1"/>
    <col min="26" max="26" width="21.875" bestFit="1" customWidth="1"/>
    <col min="27" max="29" width="8.625" bestFit="1" customWidth="1"/>
    <col min="30" max="32" width="8.375" bestFit="1" customWidth="1"/>
    <col min="33" max="33" width="7.125" bestFit="1" customWidth="1"/>
    <col min="39" max="39" width="11.125" bestFit="1" customWidth="1"/>
  </cols>
  <sheetData>
    <row r="1" spans="1:38" ht="82.9" customHeight="1" thickBot="1" x14ac:dyDescent="0.4">
      <c r="A1" s="87"/>
      <c r="B1" s="87"/>
      <c r="C1" s="87"/>
      <c r="D1" s="87"/>
      <c r="E1" s="87"/>
      <c r="F1" s="87"/>
      <c r="G1" s="87"/>
      <c r="H1" s="87"/>
      <c r="I1" s="87"/>
      <c r="J1" s="88"/>
      <c r="K1" s="88"/>
      <c r="L1" s="22"/>
      <c r="M1" s="19" t="s">
        <v>69</v>
      </c>
      <c r="N1" s="20"/>
      <c r="O1" s="20"/>
      <c r="P1" s="20"/>
      <c r="Q1" s="20"/>
      <c r="R1" s="20"/>
      <c r="S1" s="20"/>
      <c r="T1" s="20"/>
      <c r="U1" s="20"/>
      <c r="V1" s="21"/>
      <c r="W1" s="8"/>
      <c r="X1" s="54" t="str">
        <f>IF(OR(MID(AB1,5,1)="5", MID(AB1,5,1)="6", MID(AB1,5,1)="7"), "F-Series",
 IF(OR(MID(AB1,5,1)="P", MID(AB1,5,1)="B"), "N-Series",
 IF(MID(AB1,5,1)="L", "D-Max 4x2",
 IF(MID(AB1,5,1)="R", "D-Max 4x4",
 "غير معروف"))))</f>
        <v>N-Series</v>
      </c>
      <c r="Y1" s="54"/>
      <c r="Z1" s="54"/>
      <c r="AA1" s="9"/>
      <c r="AB1" s="59" t="s">
        <v>63</v>
      </c>
      <c r="AC1" s="60"/>
      <c r="AD1" s="60"/>
      <c r="AE1" s="60"/>
      <c r="AF1" s="61"/>
      <c r="AG1" s="11"/>
      <c r="AH1" s="8"/>
      <c r="AI1" s="8"/>
      <c r="AJ1" s="8"/>
      <c r="AK1" s="8"/>
      <c r="AL1" s="9"/>
    </row>
    <row r="2" spans="1:38" ht="23.25" x14ac:dyDescent="0.35">
      <c r="A2" s="23" t="s">
        <v>5</v>
      </c>
      <c r="B2" s="23"/>
      <c r="C2" s="23"/>
      <c r="D2" s="23"/>
      <c r="E2" s="23"/>
      <c r="F2" s="23"/>
      <c r="G2" s="23"/>
      <c r="H2" s="23"/>
      <c r="I2" s="23"/>
      <c r="J2" s="63" t="s">
        <v>64</v>
      </c>
      <c r="K2" s="63"/>
      <c r="L2" s="63"/>
      <c r="M2" s="24"/>
      <c r="N2" s="24"/>
      <c r="O2" s="24"/>
      <c r="P2" s="24"/>
      <c r="Q2" s="24"/>
      <c r="R2" s="24"/>
      <c r="S2" s="24"/>
      <c r="T2" s="24"/>
      <c r="U2" s="24"/>
      <c r="V2" s="24"/>
      <c r="W2" s="8"/>
      <c r="X2" s="54"/>
      <c r="Y2" s="54"/>
      <c r="Z2" s="54"/>
      <c r="AA2" s="9"/>
      <c r="AB2" s="56" t="s">
        <v>70</v>
      </c>
      <c r="AC2" s="57"/>
      <c r="AD2" s="57"/>
      <c r="AE2" s="57"/>
      <c r="AF2" s="58"/>
      <c r="AG2" s="11"/>
      <c r="AH2" s="8"/>
      <c r="AI2" s="8"/>
      <c r="AJ2" s="8"/>
      <c r="AK2" s="8"/>
      <c r="AL2" s="12"/>
    </row>
    <row r="3" spans="1:38" ht="18.75" x14ac:dyDescent="0.3">
      <c r="A3" s="25" t="s">
        <v>10</v>
      </c>
      <c r="B3" s="26">
        <v>1000</v>
      </c>
      <c r="C3" s="26">
        <v>5000</v>
      </c>
      <c r="D3" s="26">
        <v>10000</v>
      </c>
      <c r="E3" s="26">
        <v>15000</v>
      </c>
      <c r="F3" s="26">
        <v>20000</v>
      </c>
      <c r="G3" s="26">
        <v>25000</v>
      </c>
      <c r="H3" s="26">
        <v>30000</v>
      </c>
      <c r="I3" s="26">
        <v>35000</v>
      </c>
      <c r="J3" s="26">
        <v>40000</v>
      </c>
      <c r="K3" s="26">
        <v>45000</v>
      </c>
      <c r="L3" s="26">
        <v>50000</v>
      </c>
      <c r="M3" s="26">
        <v>55000</v>
      </c>
      <c r="N3" s="26">
        <v>60000</v>
      </c>
      <c r="O3" s="26">
        <v>65000</v>
      </c>
      <c r="P3" s="26">
        <v>70000</v>
      </c>
      <c r="Q3" s="26">
        <v>75000</v>
      </c>
      <c r="R3" s="26">
        <v>80000</v>
      </c>
      <c r="S3" s="26">
        <v>85000</v>
      </c>
      <c r="T3" s="26">
        <v>90000</v>
      </c>
      <c r="U3" s="26">
        <v>95000</v>
      </c>
      <c r="V3" s="26">
        <v>100000</v>
      </c>
      <c r="W3" s="8"/>
      <c r="X3" s="81" t="str">
        <f>IF(OR(MID(AB1,8,1)="4", MID(AB1,8,1)="5", MID(AB1,8,1)="6"), "4HK1",
 IF(MID(AB1,8,1)="T", "4JJ1",
 IF(MID(AB1,8,1)="7", "RZ4E",
 "6HK1-6HH1")))</f>
        <v>4JJ1</v>
      </c>
      <c r="Y3" s="82"/>
      <c r="Z3" s="83"/>
      <c r="AA3" s="10"/>
      <c r="AB3" s="8"/>
      <c r="AC3" s="8"/>
      <c r="AD3" s="8"/>
      <c r="AE3" s="8"/>
      <c r="AF3" s="8"/>
      <c r="AG3" s="11"/>
      <c r="AH3" s="8"/>
      <c r="AI3" s="8"/>
      <c r="AJ3" s="8"/>
      <c r="AK3" s="8"/>
      <c r="AL3" s="12"/>
    </row>
    <row r="4" spans="1:38" s="1" customFormat="1" ht="19.5" x14ac:dyDescent="0.35">
      <c r="A4" s="27" t="s">
        <v>8</v>
      </c>
      <c r="B4" s="16">
        <v>1</v>
      </c>
      <c r="C4" s="16">
        <v>0.65</v>
      </c>
      <c r="D4" s="16">
        <v>0.65</v>
      </c>
      <c r="E4" s="16">
        <v>0.65</v>
      </c>
      <c r="F4" s="16">
        <v>3.4</v>
      </c>
      <c r="G4" s="16">
        <v>0.65</v>
      </c>
      <c r="H4" s="16">
        <v>0.65</v>
      </c>
      <c r="I4" s="16">
        <v>0.65</v>
      </c>
      <c r="J4" s="16">
        <v>3.4</v>
      </c>
      <c r="K4" s="16">
        <v>0.65</v>
      </c>
      <c r="L4" s="16">
        <v>0.65</v>
      </c>
      <c r="M4" s="16">
        <v>0.65</v>
      </c>
      <c r="N4" s="16">
        <v>5.65</v>
      </c>
      <c r="O4" s="16">
        <v>0.65</v>
      </c>
      <c r="P4" s="16">
        <v>0.65</v>
      </c>
      <c r="Q4" s="16">
        <v>0.65</v>
      </c>
      <c r="R4" s="16">
        <v>3.4</v>
      </c>
      <c r="S4" s="16">
        <v>0.65</v>
      </c>
      <c r="T4" s="16">
        <v>0.65</v>
      </c>
      <c r="U4" s="16">
        <v>0.65</v>
      </c>
      <c r="V4" s="16">
        <v>3.4</v>
      </c>
      <c r="W4" s="9"/>
      <c r="X4" s="84"/>
      <c r="Y4" s="85"/>
      <c r="Z4" s="86"/>
      <c r="AA4" s="10"/>
      <c r="AB4" s="89" t="s">
        <v>71</v>
      </c>
      <c r="AC4" s="90"/>
      <c r="AD4" s="90"/>
      <c r="AE4" s="90"/>
      <c r="AF4" s="91"/>
      <c r="AG4" s="11"/>
      <c r="AH4" s="8"/>
      <c r="AI4" s="55">
        <f>LOOKUP(AB6, {1000,5000,20000,40000,60000,80000,100000})</f>
        <v>1000</v>
      </c>
      <c r="AJ4" s="55"/>
      <c r="AK4" s="8"/>
      <c r="AL4" s="11"/>
    </row>
    <row r="5" spans="1:38" ht="18.75" x14ac:dyDescent="0.3">
      <c r="A5" s="28" t="s">
        <v>11</v>
      </c>
      <c r="B5" s="29">
        <f>($B$4*$Y$18)+($Y$22)*($Y$23)+$Y$20+($Y$27)*($Y$24)+($Y$27)*($Y$26)+$Y$21</f>
        <v>490</v>
      </c>
      <c r="C5" s="29">
        <f>($C$4*$Y$18)+($Y$23)*($Y$22)+$Y$20+$Y$21</f>
        <v>323</v>
      </c>
      <c r="D5" s="29">
        <f>($D$4*$Y$18)+($Y$23)*($Y$22)+$Y$20+$Y$21</f>
        <v>323</v>
      </c>
      <c r="E5" s="29">
        <f>($E$4*$Y$18)+($Y$23)*($Y$22)+$Y$20+$Y$21</f>
        <v>323</v>
      </c>
      <c r="F5" s="29">
        <f>($F$4*$Y$18)+($Y$22)*($Y$23)+$Y$20+($Y$27)*($Y$24)+($Y$27)*($Y$26)+$Y$21+$Z$28+$Y$33+$Y$34</f>
        <v>1239</v>
      </c>
      <c r="G5" s="29">
        <f>($G$4*$Y$18)+($Y$23)*($Y$22)+$Y$20+$Y$21</f>
        <v>323</v>
      </c>
      <c r="H5" s="29">
        <f>($H$4*$Y$18)+($Y$23)*($Y$22)+$Y$20+$Y$21</f>
        <v>323</v>
      </c>
      <c r="I5" s="29">
        <f>($I$4*$Y$18)+($Y$23)*($Y$22)+$Y$20+$Y$21</f>
        <v>323</v>
      </c>
      <c r="J5" s="29">
        <f>($J$4*$Y$18)+($Y$22)*($Y$23)+$Y$19+($Y$27)*($Y$24)+($Y$27)*($Y$26)+$Y$21+$Z$28+$Y$33+$Y$34</f>
        <v>1223</v>
      </c>
      <c r="K5" s="29">
        <f>($L$4*$Y$18)+($Y$23)*($Y$22)+$Y$20+$Y$21</f>
        <v>323</v>
      </c>
      <c r="L5" s="29">
        <f>($L$4*$Y$18)+($Y$23)*($Y$22)+$Y$20+$Y$21</f>
        <v>323</v>
      </c>
      <c r="M5" s="29">
        <f>($M$4*$Y$18)+($Y$23)*($Y$22)+$Y$20+$Y$21</f>
        <v>323</v>
      </c>
      <c r="N5" s="29">
        <f>($N$4*$Y$18)+($Y$22)*($Y$23)+$Y$20+($Y$27)*($Y$24)+($Y$27)*($Y$26)+$Y$21+$Z$28+$Y$33+$Y$34+$Y$36*$Y$35+$Z$38+$Y$39</f>
        <v>1989</v>
      </c>
      <c r="O5" s="29">
        <f>($O$4*$Y$18)+($Y$23)*($Y$22)+$Y$20+$Y$21</f>
        <v>323</v>
      </c>
      <c r="P5" s="29">
        <f>($P$4*$Y$18)+($Y$23)*($Y$22)+$Y$20+$Y$21</f>
        <v>323</v>
      </c>
      <c r="Q5" s="29">
        <f>($Q$4*$Y$18)+($Y$23)*($Y$22)+$Y$20+$Y$21</f>
        <v>323</v>
      </c>
      <c r="R5" s="29">
        <f>($R$4*$Y$18)+($Y$22)*($Y$23)+$Y$20+($Y$27)*($Y$24)+($Y$27)*($Y$26)+$Y$21+$Z$28+$Y$33+$Y$34</f>
        <v>1239</v>
      </c>
      <c r="S5" s="29">
        <f>($S$4*$Y$18)+($Y$23)*($Y$22)+$Y$20+$Y$21</f>
        <v>323</v>
      </c>
      <c r="T5" s="29">
        <f>($T$4*$Y$18)+($Y$23)*($Y$22)+$Y$20+$Y$21</f>
        <v>323</v>
      </c>
      <c r="U5" s="29">
        <f>($U$4*$Y$18)+($Y$23)*($Y$22)+$Y$20+$Y$21</f>
        <v>323</v>
      </c>
      <c r="V5" s="29">
        <f>($V$4*$Y$18)+($Y$22)*($Y$23)+$Y$20+($Y$27)*($Y$24)+($Y$27)*($Y$26)+$Y$21+$Z$28+$Y$33+$Y$34</f>
        <v>1239</v>
      </c>
      <c r="W5" s="8"/>
      <c r="X5" s="65" t="str">
        <f>IF(OR(MID(AB1,10,1)="R", MID(AB1,10,1)="S"), "E5", "E2")</f>
        <v>E5</v>
      </c>
      <c r="Y5" s="65"/>
      <c r="Z5" s="65"/>
      <c r="AB5" s="92"/>
      <c r="AC5" s="93"/>
      <c r="AD5" s="93"/>
      <c r="AE5" s="93"/>
      <c r="AF5" s="94"/>
      <c r="AG5" s="11"/>
      <c r="AH5" s="8"/>
      <c r="AK5" s="8"/>
      <c r="AL5" s="12"/>
    </row>
    <row r="6" spans="1:38" ht="18.75" x14ac:dyDescent="0.3">
      <c r="A6" s="28" t="s">
        <v>13</v>
      </c>
      <c r="B6" s="29">
        <f>($B$4*$Y$18)+($Y$22)*($Y$23)+$Y$20+($Y$27)*($Y$24)+($Y$27)*($Y$26)+$Y$21</f>
        <v>490</v>
      </c>
      <c r="C6" s="29">
        <f>($C$4*$Y$18)+($Y$23)*($Y$22)+$Y$20+$Y$21</f>
        <v>323</v>
      </c>
      <c r="D6" s="29">
        <f>($D$4*$Y$18)+($Y$23)*($Y$22)+$Y$20+$Y$21</f>
        <v>323</v>
      </c>
      <c r="E6" s="29">
        <f>($E$4*$Y$18)+($Y$23)*($Y$22)+$Y$20+$Y$21</f>
        <v>323</v>
      </c>
      <c r="F6" s="29">
        <f>($F$4*$Y$18)+($Y$22)*($Y$23)+$Y$20+($Y$27)*($Y$24)+($Y$27)*($Y$26)+$Y$21+$Z$28+$Y$33+$Y$34+$Y$40+$Y$41</f>
        <v>1579</v>
      </c>
      <c r="G6" s="29">
        <f>($G$4*$Y$18)+($Y$23)*($Y$22)+$Y$20+$Y$21</f>
        <v>323</v>
      </c>
      <c r="H6" s="29">
        <f>($H$4*$Y$18)+($Y$23)*($YU$6)+$Y$20+$Y$21</f>
        <v>176</v>
      </c>
      <c r="I6" s="29">
        <f>($I$4*$Y$18)+($Y$23)*($Y$22)+$Y$20+$Y$21</f>
        <v>323</v>
      </c>
      <c r="J6" s="29">
        <f>($J$4*$Y$18)+($Y$22)*($Y$23)+$Y$20+($Y$27)*($Y$24)+($Y$27)*($Y$26)+$Y$21+$Z$28+$Y$33+$Y$34+$Y$40+$Y$41</f>
        <v>1579</v>
      </c>
      <c r="K6" s="29">
        <f>($K$4*$Y$18)+($Y$23)*($Y$22)+$Y$20+$Y$21</f>
        <v>323</v>
      </c>
      <c r="L6" s="29">
        <f>($L$4*$Y$18)+($Y$23)*($Y$22)+$Y$20+$Y$21</f>
        <v>323</v>
      </c>
      <c r="M6" s="29">
        <f>($M$4*$Y$18)+($Y$23)*($Y$22)+$Y$20+$Y$21</f>
        <v>323</v>
      </c>
      <c r="N6" s="29">
        <f>($N$4*$Y$18)+($Y$22)*($Y$23)+$Y$20+($Y$27)*($Y$24)+($Y$27)*($Y$26)+$Y$21+$Z$28+$Y$33+$Y$34+$Y$36*$Y$35+$Y$38+$Y$39+$Y$40+$Y$41</f>
        <v>2309</v>
      </c>
      <c r="O6" s="29">
        <f>($O$4*$Y$18)+($Y$23)*($Y$22)+$Y$20+$Y$21</f>
        <v>323</v>
      </c>
      <c r="P6" s="29">
        <f>($P$4*$Y$18)+($Y$23)*($Y$22)+$Y$20+$Y$21</f>
        <v>323</v>
      </c>
      <c r="Q6" s="29">
        <f>($Q$4*$Y$18)+($Y$23)*($Y$22)+$Y$20+$Y$21</f>
        <v>323</v>
      </c>
      <c r="R6" s="29">
        <f>($R$4*$Y$18)+($Y$22)*($Y$23)+$Y$20+($Y$27)*($Y$24)+($Y$27)*($Y$26)+$Y$21+$Z$28+$Y$33+$Y$34+$Y$40+$Y$41</f>
        <v>1579</v>
      </c>
      <c r="S6" s="29">
        <f>($S$4*$Y$18)+($Y$23)*($Y$22)+$Y$20+$Y$21</f>
        <v>323</v>
      </c>
      <c r="T6" s="29">
        <f>($T$4*$Y$18)+($Y$23)*($Y$22)+$Y$20+$Y$21</f>
        <v>323</v>
      </c>
      <c r="U6" s="29">
        <f>($U$4*$Y$18)+($Y$23)*($Y$22)+$Y$20+$Y$21</f>
        <v>323</v>
      </c>
      <c r="V6" s="29">
        <f>($V$4*$Y$18)+($Y$22)*($Y$23)+$Y$20+($Y$27)*($Y$24)+($Y$27)*($Y$26)+$Y$21+$Z$28+$Y$33+$Y$34+$Y$40+$Y$41</f>
        <v>1579</v>
      </c>
      <c r="W6" s="8"/>
      <c r="X6" s="65"/>
      <c r="Y6" s="65"/>
      <c r="Z6" s="65"/>
      <c r="AB6" s="95">
        <v>1000</v>
      </c>
      <c r="AC6" s="96"/>
      <c r="AD6" s="96"/>
      <c r="AE6" s="96"/>
      <c r="AF6" s="97"/>
      <c r="AG6" s="11"/>
      <c r="AH6" s="8"/>
      <c r="AK6" s="8"/>
      <c r="AL6" s="12"/>
    </row>
    <row r="7" spans="1:38" ht="18.75" x14ac:dyDescent="0.3">
      <c r="A7" s="28" t="s">
        <v>15</v>
      </c>
      <c r="B7" s="29">
        <f>($B$4*$Y$18)+($Z$22)*($Y$23)+$Y$19+($Y$27)*($Y$24)+($Y$27)*($Y$26)+$Y$21</f>
        <v>495</v>
      </c>
      <c r="C7" s="29">
        <f>($C$4*$Y$18)+($Y$23)*($Z$22)+$Y$19+$Y$21</f>
        <v>328</v>
      </c>
      <c r="D7" s="29">
        <f>($D$4*$Y$18)+($Y$23)*($Z$22)+$Y$19+$Y$21</f>
        <v>328</v>
      </c>
      <c r="E7" s="29">
        <f>($E$4*$Y$18)+($Y$23)*($Z$22)+$Y$19+$Y$21</f>
        <v>328</v>
      </c>
      <c r="F7" s="29">
        <f>($F$4*$Y$18)+($Z$22)*($Y$23)+$Y$19+($Y$27)*($Y$24)+($Y$27)*($Y$26)+$Y$21+$Y$28+$Z$28+$Y$33+$Y$34+$Y$40</f>
        <v>1516</v>
      </c>
      <c r="G7" s="29">
        <f>($G$4*$Y$18)+($Y$23)*($Z$22)+$Y$19+$Y$21</f>
        <v>328</v>
      </c>
      <c r="H7" s="29">
        <f>($H$4*$Y$18)+($Y$23)*($Z$22)+$Y$19+$Y$21</f>
        <v>328</v>
      </c>
      <c r="I7" s="29">
        <f>($I$4*$Y$18)+($Y$23)*($Z$22)+$Y$19+$Y$21</f>
        <v>328</v>
      </c>
      <c r="J7" s="29">
        <f>($J$4*$Y$18)+($Z$22)*($Y$23)+$Y$19+($Y$27)*($Y$24)+($Y$27)*($Y$26)+$Y$21+$Y$28+$Z$28+$Y$33+$Y$34+$Y$40</f>
        <v>1516</v>
      </c>
      <c r="K7" s="29">
        <f>($K$4*$Y$18)+($Y$23)*($Z$22)+$Y$19+$Y$21</f>
        <v>328</v>
      </c>
      <c r="L7" s="29">
        <f>($L$4*$Y$18)+($Y$23)*($Z$22)+$Y$19+$Y$21</f>
        <v>328</v>
      </c>
      <c r="M7" s="29">
        <f>($M$4*$Y$18)+($Y$23)*($Z$22)+$Y$19+$Y$21</f>
        <v>328</v>
      </c>
      <c r="N7" s="29">
        <f>($N$4*$Y$18)+($Z$22)*($Y$23)+$Y$19+($Y$27)*($Y$24)+($Y$27)*($Y$26)+$Y$21+$Y$28+$Z$28+$Y$33+$Y$34+$Y$36*$Y$35+$Y$38+$Y$39+$Y$40</f>
        <v>2246</v>
      </c>
      <c r="O7" s="29">
        <f>($O$4*$Y$18)+($Y$23)*($Z$22)+$Y$19+$Y$21</f>
        <v>328</v>
      </c>
      <c r="P7" s="29">
        <f>($P$4*$Y$18)+($Y$23)*($Z$22)+$Y$19+$Y$21</f>
        <v>328</v>
      </c>
      <c r="Q7" s="29">
        <f>($Q$4*$Y$18)+($Y$23)*($Z$22)+$Y$19+$Y$21</f>
        <v>328</v>
      </c>
      <c r="R7" s="29">
        <f>($R$4*$Y$18)+($Z$22)*($Y$23)+$Y$19+($Y$27)*($Y$24)+($Y$27)*($Y$26)+$Y$21+$Y$28+$Z$28+$Y$33+$Y$34+$Y$40</f>
        <v>1516</v>
      </c>
      <c r="S7" s="29">
        <f>($S$4*$Y$18)+($Y$23)*($Z$22)+$Y$19+$Y$21</f>
        <v>328</v>
      </c>
      <c r="T7" s="29">
        <f>($T$4*$Y$18)+($Y$23)*($Z$22)+$Y$19+$Y$21</f>
        <v>328</v>
      </c>
      <c r="U7" s="29">
        <f>($U$4*$Y$18)+($Y$23)*($Z$22)+$Y$19+$Y$21</f>
        <v>328</v>
      </c>
      <c r="V7" s="29">
        <f>($V$4*$Y$18)+($Z$22)*($Y$23)+$Y$19+($Y$27)*($Y$24)+($Y$27)*($Y$26)+$Y$21+$Y$28+$Z$28+$Y$33+$Y$34+$Y$40</f>
        <v>1516</v>
      </c>
      <c r="W7" s="8"/>
      <c r="X7" s="65" cm="1">
        <f t="array" ref="X7">_xlfn.SWITCH(MID(AB1,10,1),
"A",2010,
"B",2011,
"C",2012,
"D",2013,
"E",2014,
"F",2015,
"G",2016,
"H",2017,
"J",2018,
"K",2019,
"L",2020,
"M",2021,
"N",2022,
"P",2023,
"R",2024,
"S",2025,
"Unknown")</f>
        <v>2025</v>
      </c>
      <c r="Y7" s="65"/>
      <c r="Z7" s="65"/>
      <c r="AB7" s="10"/>
      <c r="AD7" s="8"/>
      <c r="AE7" s="10"/>
      <c r="AF7" s="8"/>
      <c r="AG7" s="11"/>
      <c r="AH7" s="8"/>
      <c r="AK7" s="8"/>
      <c r="AL7" s="11"/>
    </row>
    <row r="8" spans="1:38" ht="19.5" x14ac:dyDescent="0.35">
      <c r="A8" s="28" t="s">
        <v>17</v>
      </c>
      <c r="B8" s="29">
        <f>($B$4*$Y$18)+($Z$22)*($Y$23)+$Y$19+($Y$27)*($Y$24)+($Y$27)*($Y$26)+$Y$21</f>
        <v>495</v>
      </c>
      <c r="C8" s="29">
        <f>($C$4*$Y$18)+($Y$23)*($Z$22)+$Y$19+$Y$21</f>
        <v>328</v>
      </c>
      <c r="D8" s="29">
        <f>($D$4*$Y$18)+($Y$23)*($Z$22)+$Y$19+$Y$21</f>
        <v>328</v>
      </c>
      <c r="E8" s="29">
        <f>($E$4*$Y$18)+($Y$23)*($Z$22)+$Y$19+$Y$21</f>
        <v>328</v>
      </c>
      <c r="F8" s="29">
        <f>($F$4*$Y$18)+($Z$22)*($Y$23)+$Y$19+($Y$27)*($Y$24)+($Y$27)*($Y$26)+$Y$21+$Y$28+$Z$28+$Y$33+$Y$34+$Y$40+$Y$41</f>
        <v>1676</v>
      </c>
      <c r="G8" s="29">
        <f>($G$4*$Y$18)+($Y$23)*($Z$22)+$Y$19+$Y$21</f>
        <v>328</v>
      </c>
      <c r="H8" s="29">
        <f>($H$4*$Y$18)+($Y$23)*($Z$22)+$Y$19+$Y$21</f>
        <v>328</v>
      </c>
      <c r="I8" s="29">
        <f>($I$4*$Y$18)+($Y$23)*($Z$22)+$Y$19+$Y$21</f>
        <v>328</v>
      </c>
      <c r="J8" s="29">
        <f>($J$4*$Y$18)+($Z$22)*($Y$23)+$Y$19+($Y$27)*($Y$24)+($Y$27)*($Y$26)+$Y$21+$Y$28+$Z$28+$Y$33+$Y$34+$Y$40+$Y$41</f>
        <v>1676</v>
      </c>
      <c r="K8" s="29">
        <f>($K$4*$Y$18)+($Y$23)*($Z$22)+$Y$19+$Y$21</f>
        <v>328</v>
      </c>
      <c r="L8" s="29">
        <f>($L$4*$Y$18)+($Y$23)*($Z$22)+$Y$19+$Y$21</f>
        <v>328</v>
      </c>
      <c r="M8" s="29">
        <f>($M$4*$Y$18)+($Y$23)*($Z$22)+$Y$19+$Y$21</f>
        <v>328</v>
      </c>
      <c r="N8" s="29">
        <f>($N$4*$Y$18)+($Z$22)*($Y$23)+$Y$19+($Y$27)*($Y$24)+($Y$27)*($Y$26)+$Y$21+$Y$28+$Z$28+$Y$33+$Y$34+$Y$36*$Y$35+$Y$38+$Y$39+$Y$40+$Y$41</f>
        <v>2406</v>
      </c>
      <c r="O8" s="29">
        <f>($O$4*$Y$18)+($Y$23)*($Z$22)+$Y$19+$Y$21</f>
        <v>328</v>
      </c>
      <c r="P8" s="29">
        <f>($P$4*$Y$18)+($Y$23)*($Z$22)+$Y$19+$Y$21</f>
        <v>328</v>
      </c>
      <c r="Q8" s="29">
        <f>($Q$4*$Y$18)+($Y$23)*($Z$22)+$Y$19+$Y$21</f>
        <v>328</v>
      </c>
      <c r="R8" s="29">
        <f>($R$4*$Y$18)+($Z$22)*($Y$23)+$Y$19+($Y$27)*($Y$24)+($Y$27)*($Y$26)+$Y$21+$Y$28+$Z$28+$Y$33+$Y$34+$Y$40+$Y$41</f>
        <v>1676</v>
      </c>
      <c r="S8" s="29">
        <f>($S$4*$Y$18)+($Y$23)*($Z$22)+$Y$19+$Y$21</f>
        <v>328</v>
      </c>
      <c r="T8" s="29">
        <f>($T$4*$Y$18)+($Y$23)*($Z$22)+$Y$19+$Y$21</f>
        <v>328</v>
      </c>
      <c r="U8" s="29">
        <f>($U$4*$Y$18)+($Y$23)*($Z$22)+$Y$19+$Y$21</f>
        <v>328</v>
      </c>
      <c r="V8" s="29">
        <f>($V$4*$Y$18)+($Z$22)*($Y$23)+$Y$19+($Y$27)*($Y$24)+($Y$27)*($Y$26)+$Y$21+$Y$28+$Z$28+$Y$33+$Y$34+$Y$40+$Y$41</f>
        <v>1676</v>
      </c>
      <c r="W8" s="9"/>
      <c r="X8" s="65"/>
      <c r="Y8" s="65"/>
      <c r="Z8" s="65"/>
      <c r="AB8" s="8"/>
      <c r="AD8" s="53">
        <f>LOOKUP(AB10, {1000,8000,32000,64000,96000,128000,160000})</f>
        <v>32000</v>
      </c>
      <c r="AE8" s="53"/>
      <c r="AF8" s="8"/>
      <c r="AG8" s="8"/>
      <c r="AH8" s="8"/>
      <c r="AK8" s="8"/>
      <c r="AL8" s="12"/>
    </row>
    <row r="9" spans="1:38" ht="23.25" x14ac:dyDescent="0.35">
      <c r="A9" s="24" t="s">
        <v>5</v>
      </c>
      <c r="B9" s="24"/>
      <c r="C9" s="24"/>
      <c r="D9" s="24"/>
      <c r="E9" s="24"/>
      <c r="F9" s="24"/>
      <c r="G9" s="24"/>
      <c r="H9" s="24"/>
      <c r="I9" s="24"/>
      <c r="J9" s="78" t="s">
        <v>65</v>
      </c>
      <c r="K9" s="79"/>
      <c r="L9" s="80"/>
      <c r="M9" s="6"/>
      <c r="N9" s="24"/>
      <c r="O9" s="24"/>
      <c r="P9" s="24"/>
      <c r="Q9" s="24"/>
      <c r="R9" s="24"/>
      <c r="S9" s="24"/>
      <c r="T9" s="24"/>
      <c r="U9" s="24"/>
      <c r="V9" s="24"/>
      <c r="W9" s="9"/>
      <c r="X9" s="65" t="str" cm="1">
        <f t="array" ref="X9">IF(OR(MID(AB1,5,1)="5", MID(AB1,5,1)="6", MID(AB1,5,1)="7"),
    _xlfn.SWITCH(MID(AB1,4,1),
        "E", "7-8T",
        "F", "7-8T",
        "G", "8-10T",
        "H", "8-10T",
        "J", "11T",
        "K", "11T",
        "L", "11-14T",
        "M", "11-14T",
        "N", "14-18T",
        "P", "14-18T",
        "R", "18-20T",
        "S", "18-20T",
        "T", "22-26T",
        "V", "26-31T",
        "X", "31-41T",
        "Y", "36-41T",
        "Z", "41-47T",
        "غير معروف"),
IF(MID(AB1,5,1)="P",
    _xlfn.SWITCH(MID(AB1,4,1),
        "F", "3T",
        "G", "4T",
        "H", "4-4.6T",
        "J", "4-6T",
        "K", "6-7T",
        "L", "7-8T",
        "غير معروف"),
"غير معروف"))</f>
        <v>6-7T</v>
      </c>
      <c r="Y9" s="65"/>
      <c r="Z9" s="65"/>
      <c r="AB9" s="50" t="s">
        <v>62</v>
      </c>
      <c r="AC9" s="51"/>
      <c r="AD9" s="51"/>
      <c r="AE9" s="51"/>
      <c r="AF9" s="52"/>
      <c r="AG9" s="8"/>
      <c r="AH9" s="8"/>
      <c r="AK9" s="8"/>
      <c r="AL9" s="12"/>
    </row>
    <row r="10" spans="1:38" ht="18.75" x14ac:dyDescent="0.3">
      <c r="A10" s="25" t="s">
        <v>10</v>
      </c>
      <c r="B10" s="26">
        <v>1000</v>
      </c>
      <c r="C10" s="26">
        <v>5000</v>
      </c>
      <c r="D10" s="26">
        <v>10000</v>
      </c>
      <c r="E10" s="26">
        <v>15000</v>
      </c>
      <c r="F10" s="26">
        <v>20000</v>
      </c>
      <c r="G10" s="26">
        <v>25000</v>
      </c>
      <c r="H10" s="26">
        <v>30000</v>
      </c>
      <c r="I10" s="26">
        <v>35000</v>
      </c>
      <c r="J10" s="26">
        <v>40000</v>
      </c>
      <c r="K10" s="26">
        <v>45000</v>
      </c>
      <c r="L10" s="26">
        <v>50000</v>
      </c>
      <c r="M10" s="26">
        <v>55000</v>
      </c>
      <c r="N10" s="26">
        <v>60000</v>
      </c>
      <c r="O10" s="26">
        <v>65000</v>
      </c>
      <c r="P10" s="26">
        <v>70000</v>
      </c>
      <c r="Q10" s="26">
        <v>75000</v>
      </c>
      <c r="R10" s="26">
        <v>80000</v>
      </c>
      <c r="S10" s="26">
        <v>85000</v>
      </c>
      <c r="T10" s="26">
        <v>90000</v>
      </c>
      <c r="U10" s="26">
        <v>95000</v>
      </c>
      <c r="V10" s="26">
        <v>100000</v>
      </c>
      <c r="W10" s="8"/>
      <c r="X10" s="65"/>
      <c r="Y10" s="65"/>
      <c r="Z10" s="65"/>
      <c r="AB10" s="47">
        <v>32000</v>
      </c>
      <c r="AC10" s="48"/>
      <c r="AD10" s="48"/>
      <c r="AE10" s="48"/>
      <c r="AF10" s="49"/>
      <c r="AG10" s="8"/>
      <c r="AH10" s="8"/>
      <c r="AK10" s="8"/>
      <c r="AL10" s="12"/>
    </row>
    <row r="11" spans="1:38" ht="18.75" x14ac:dyDescent="0.3">
      <c r="A11" s="30" t="s">
        <v>8</v>
      </c>
      <c r="B11" s="31">
        <v>1</v>
      </c>
      <c r="C11" s="31">
        <v>0.65</v>
      </c>
      <c r="D11" s="31">
        <v>0.65</v>
      </c>
      <c r="E11" s="31">
        <v>0.65</v>
      </c>
      <c r="F11" s="31">
        <v>3.4</v>
      </c>
      <c r="G11" s="31">
        <v>0.65</v>
      </c>
      <c r="H11" s="31">
        <v>0.65</v>
      </c>
      <c r="I11" s="31">
        <v>0.65</v>
      </c>
      <c r="J11" s="31">
        <v>3.4</v>
      </c>
      <c r="K11" s="31">
        <v>0.65</v>
      </c>
      <c r="L11" s="31">
        <v>0.65</v>
      </c>
      <c r="M11" s="31">
        <v>0.65</v>
      </c>
      <c r="N11" s="31">
        <v>5.65</v>
      </c>
      <c r="O11" s="31">
        <v>0.65</v>
      </c>
      <c r="P11" s="31">
        <v>0.65</v>
      </c>
      <c r="Q11" s="31">
        <v>0.65</v>
      </c>
      <c r="R11" s="31">
        <v>5.6</v>
      </c>
      <c r="S11" s="31">
        <v>0.65</v>
      </c>
      <c r="T11" s="31">
        <v>0.65</v>
      </c>
      <c r="U11" s="31">
        <v>0.65</v>
      </c>
      <c r="V11" s="31">
        <v>3.4</v>
      </c>
      <c r="W11" s="8"/>
      <c r="X11" s="8"/>
      <c r="Y11" s="8"/>
      <c r="AB11" s="8"/>
      <c r="AF11" s="8"/>
      <c r="AG11" s="8"/>
      <c r="AH11" s="8"/>
      <c r="AI11" s="8"/>
      <c r="AJ11" s="8"/>
      <c r="AK11" s="8"/>
      <c r="AL11" s="11"/>
    </row>
    <row r="12" spans="1:38" ht="18.75" x14ac:dyDescent="0.3">
      <c r="A12" s="28" t="s">
        <v>21</v>
      </c>
      <c r="B12" s="29">
        <f>($B$11*$Y$18)+($Z$22)*($Y$23)+$Y$19+($Y$27)*($Y$26)+$Y$21</f>
        <v>443</v>
      </c>
      <c r="C12" s="29">
        <f t="shared" ref="C12:D15" si="0">($D$11*$Y$18)+($Y$23)*($Z$22)+$Y$19+$Y$21</f>
        <v>328</v>
      </c>
      <c r="D12" s="29">
        <f t="shared" si="0"/>
        <v>328</v>
      </c>
      <c r="E12" s="29">
        <f>($E$11*$Y$18)+($Y$23)*($Z$22)+$Y$19+$Y$21</f>
        <v>328</v>
      </c>
      <c r="F12" s="29">
        <f>($F$11*$Y$18)+($Z$22)*($Y$23)+$Y$19+($Y$27)*($Y$26)+$Y$21+$Y$28+$Z$28+$Y$33+$Y$34+$Y$40</f>
        <v>1464</v>
      </c>
      <c r="G12" s="29">
        <f>($G$11*$Y$18)+($Y$23)*($Z$22)+$Y$19+$Y$21</f>
        <v>328</v>
      </c>
      <c r="H12" s="29">
        <f>($H$11*$Y$18)+($Y$23)*($Z$22)+$Y$19+$Y$21</f>
        <v>328</v>
      </c>
      <c r="I12" s="29">
        <f>($I$11*$Y$18)+($Y$23)*($Z$22)+$Y$19+$Y$21</f>
        <v>328</v>
      </c>
      <c r="J12" s="29">
        <f>($J$11*$Y$18)+($Z$22)*($Y$23)+$Y$19+($Y$27)*($Y$26)+$Y$21+$Y$28+$Z$28+$Y$33+$Y$34+$Y$40</f>
        <v>1464</v>
      </c>
      <c r="K12" s="29">
        <f>($K$11*$Y$18)+($Y$23)*($Z$22)+$Y$19+$Y$21</f>
        <v>328</v>
      </c>
      <c r="L12" s="29">
        <f>($L$11*$Y$18)+($Y$23)*($Z$22)+$Y$19+$Y$21</f>
        <v>328</v>
      </c>
      <c r="M12" s="29">
        <f>($M$11*$Y$18)+($Y$23)*($Z$22)+$Y$19+$Y$21</f>
        <v>328</v>
      </c>
      <c r="N12" s="29">
        <f>($N$11*$Y$18)+($Z$22)*($Y$23)+$Y$19+($Y$27)*($Y$26)+$Y$21+$Y$28+$Z$28+$Y$33+$Y$34+$Y$36*$Y$35+$Y$38+$Y$39+$Y$40</f>
        <v>2194</v>
      </c>
      <c r="O12" s="29">
        <f>($O$11*$Y$18)+($Y$23)*($Z$22)+$Y$19+$Y$21</f>
        <v>328</v>
      </c>
      <c r="P12" s="29">
        <f>($P$11*$Y$18)+($Y$23)*($Z$22)+$Y$19+$Y$21</f>
        <v>328</v>
      </c>
      <c r="Q12" s="29">
        <f>($Q$11*$Y$18)+($Y$23)*($Z$22)+$Y$19+$Y$21</f>
        <v>328</v>
      </c>
      <c r="R12" s="29">
        <f>($R$11*$Y$18)+($Z$22)*($Y$23)+$Y$19++($Y$27)*($Y$26)+$Y$21+$Y$28+$Z$28+$Y$33+$Y$34+$Y$40+$Y$30*$Y$29+$Y$42</f>
        <v>2371</v>
      </c>
      <c r="S12" s="29">
        <f>($S$11*$Y$18)+($Y$23)*($Z$22)+$Y$19+$Y$21</f>
        <v>328</v>
      </c>
      <c r="T12" s="29">
        <f>($T$11*$Y$18)+($Y$23)*($Z$22)+$Y$19+$Y$21</f>
        <v>328</v>
      </c>
      <c r="U12" s="29">
        <f>($U$11*$Y$18)+($Y$23)*($Z$22)+$Y$19+$Y$21</f>
        <v>328</v>
      </c>
      <c r="V12" s="29">
        <f>($V$11*$Y$18)+($Z$22)*($Y$23)+$Y$19+($Y$27)*($Y$26)+$Y$21+$Y$28+$Z$28+$Y$33+$Y$34+$Y$40</f>
        <v>1464</v>
      </c>
      <c r="X12" s="66" t="str">
        <f>IF(AND(OR(X1="D-Max 4x2","D-Max 4x4", X1="N-Series"), AI4=1000), "Engine oil, Oil filter, Drain Plug Washer, Diff Oil, Gear Oil",
 IF(AND(OR(X1="D-Max 4x2","D-Max 4x4", X1="N-Series"), AI4=5000), "Engine Oil, Oil Filter &amp; drain plug washer",
 IF(AND(OR(X1="D-Max 4x2","D-Max 4x4", X1="N-Series"), OR(AI4=20000, AI4=40000, AI4=80000, AI4=100000)), "Engine Oil, Oil Filter, drain plug washer,Diff F &amp; R Oil, Gear Oil, Air Filter, AC Filter, Fuel Filter, 4X4 Oil",
 IF(AND(OR(X1="D-Max 4x2","D-Max 4x4", X1="N-Series"), AI4=60000), "Engine Oil, Oil Filter, drain plug washer,Diff F &amp; R Oil, 4X4 Oil, Air Filter, AC Filter, Fuel Filter, Coolant, Drive belt, AC belt",
 ""))))</f>
        <v>Engine oil, Oil filter, Drain Plug Washer, Diff Oil, Gear Oil</v>
      </c>
      <c r="Y12" s="67"/>
      <c r="Z12" s="67"/>
      <c r="AA12" s="67"/>
      <c r="AB12" s="67"/>
      <c r="AC12" s="67"/>
      <c r="AD12" s="67"/>
      <c r="AE12" s="67"/>
      <c r="AF12" s="67"/>
      <c r="AG12" s="68"/>
      <c r="AH12" s="17"/>
      <c r="AI12" s="17"/>
      <c r="AJ12" s="17"/>
      <c r="AK12" s="8"/>
      <c r="AL12" s="12"/>
    </row>
    <row r="13" spans="1:38" ht="18.75" x14ac:dyDescent="0.3">
      <c r="A13" s="28" t="s">
        <v>23</v>
      </c>
      <c r="B13" s="29">
        <f>($B$11*$Y$18)+($Z$22)*($Y$23)+$Y$19+($Y$27)*($Y$26)+$Y$21</f>
        <v>443</v>
      </c>
      <c r="C13" s="29">
        <f t="shared" si="0"/>
        <v>328</v>
      </c>
      <c r="D13" s="29">
        <f t="shared" si="0"/>
        <v>328</v>
      </c>
      <c r="E13" s="29">
        <f>($E$11*$Y$18)+($Y$23)*($Z$22)+$Y$19+$Y$21</f>
        <v>328</v>
      </c>
      <c r="F13" s="29">
        <f>($F$11*$Y$18)+($Z$22)*($Y$23)+$Y$19+($Y$27)*($Y$26)+$Y$21+$Y$28+$Z$28+$Y$33+$Y$34+$Y$40</f>
        <v>1464</v>
      </c>
      <c r="G13" s="29">
        <f>($G$11*$Y$18)+($Y$23)*($Z$22)+$Y$19+$Y$21</f>
        <v>328</v>
      </c>
      <c r="H13" s="29">
        <f>($H$11*$Y$18)+($Y$23)*($Z$22)+$Y$19+$Y$21</f>
        <v>328</v>
      </c>
      <c r="I13" s="29">
        <f>($I$11*$Y$18)+($Y$23)*($Z$22)+$Y$19+$Y$21</f>
        <v>328</v>
      </c>
      <c r="J13" s="29">
        <f>($J$11*$Y$18)+($Z$22)*($Y$23)+$Y$19+($Y$27)*($Y$26)+$Y$21+$Y$28+$Z$28+$Y$33+$Y$34+$Y$40</f>
        <v>1464</v>
      </c>
      <c r="K13" s="29">
        <f>($K$11*$Y$18)+($Y$23)*($Z$22)+$Y$19+$Y$21</f>
        <v>328</v>
      </c>
      <c r="L13" s="29">
        <f>($L$11*$Y$18)+($Y$23)*($Z$22)+$Y$19+$Y$21</f>
        <v>328</v>
      </c>
      <c r="M13" s="29">
        <f>($M$11*$Y$18)+($Y$23)*($Z$22)+$Y$19+$Y$21</f>
        <v>328</v>
      </c>
      <c r="N13" s="29">
        <f>($N$11*$Y$18)+($Z$22)*($Y$23)+$Y$19+($Y$27)*($Y$26)+$Y$21+$Y$28+$Z$28+$Y$33+$Y$34+$Y$36*$Y$35+$Y$38+$Y$39+$Y$40</f>
        <v>2194</v>
      </c>
      <c r="O13" s="29">
        <f>($O$11*$Y$18)+($Y$23)*($Z$22)+$Y$19+$Y$21</f>
        <v>328</v>
      </c>
      <c r="P13" s="29">
        <f>($P$11*$Y$18)+($Y$23)*($Z$22)+$Y$19+$Y$21</f>
        <v>328</v>
      </c>
      <c r="Q13" s="29">
        <f>($Q$11*$Y$18)+($Y$23)*($Z$22)+$Y$19+$Y$21</f>
        <v>328</v>
      </c>
      <c r="R13" s="29">
        <f>($R$11*$Y$18)+($Z$22)*($Y$23)+$Y$19++($Y$27)*($Y$26)+$Y$21+$Y$28+$Z$28+$Y$33+$Y$34+$Y$40+$Y$30*$Y$29+$Y$42</f>
        <v>2371</v>
      </c>
      <c r="S13" s="29">
        <f>($S$11*$Y$18)+($Y$23)*($Z$22)+$Y$19+$Y$21</f>
        <v>328</v>
      </c>
      <c r="T13" s="29">
        <f>($T$11*$Y$18)+($Y$23)*($Z$22)+$Y$19+$Y$21</f>
        <v>328</v>
      </c>
      <c r="U13" s="29">
        <f>($U$11*$Y$18)+($Y$23)*($Z$22)+$Y$19+$Y$21</f>
        <v>328</v>
      </c>
      <c r="V13" s="29">
        <f>($V$11*$Y$18)+($Z$22)*($Y$23)+$Y$19+($Y$27)*($Y$26)+$Y$21+$Y$28+$Z$28+$Y$33+$Y$34+$Y$40</f>
        <v>1464</v>
      </c>
      <c r="X13" s="69"/>
      <c r="Y13" s="70"/>
      <c r="Z13" s="70"/>
      <c r="AA13" s="70"/>
      <c r="AB13" s="70"/>
      <c r="AC13" s="70"/>
      <c r="AD13" s="70"/>
      <c r="AE13" s="70"/>
      <c r="AF13" s="70"/>
      <c r="AG13" s="71"/>
      <c r="AH13" s="17"/>
      <c r="AI13" s="17"/>
      <c r="AJ13" s="17"/>
      <c r="AK13" s="8"/>
      <c r="AL13" s="12"/>
    </row>
    <row r="14" spans="1:38" ht="18.75" x14ac:dyDescent="0.3">
      <c r="A14" s="28" t="s">
        <v>25</v>
      </c>
      <c r="B14" s="29">
        <f>($B$11*$Y$18)+($Z$22)*($Y$23)+$Y$19+($Y$27)*($Y$26)+$Y$21</f>
        <v>443</v>
      </c>
      <c r="C14" s="29">
        <f t="shared" si="0"/>
        <v>328</v>
      </c>
      <c r="D14" s="29">
        <f t="shared" si="0"/>
        <v>328</v>
      </c>
      <c r="E14" s="29">
        <f>($E$11*$Y$18)+($Y$23)*($Z$22)+$Y$19+$Y$21</f>
        <v>328</v>
      </c>
      <c r="F14" s="29">
        <f>($F$11*$Y$18)+($Z$22)*($Y$23)+$Y$19+($Y$27)*($Y$26)+$Y$21+$Y$28+$Z$28+$Y$33+$Y$34+$Y$40+$Y$41</f>
        <v>1624</v>
      </c>
      <c r="G14" s="29">
        <f>($G$11*$Y$18)+($Y$23)*($Z$22)+$Y$19+$Y$21</f>
        <v>328</v>
      </c>
      <c r="H14" s="29">
        <f>($H$11*$Y$18)+($Y$23)*($Z$22)+$Y$19+$Y$21</f>
        <v>328</v>
      </c>
      <c r="I14" s="29">
        <f>($I$11*$Y$18)+($Y$23)*($Z$22)+$Y$19+$Y$21</f>
        <v>328</v>
      </c>
      <c r="J14" s="29">
        <f>($J$11*$Y$18)+($Z$22)*($Y$23)+$Y$19+($Y$27)*($Y$26)+$Y$21+$Y$28+$Z$28+$Y$33+$Y$34+$Y$40+$Y$41</f>
        <v>1624</v>
      </c>
      <c r="K14" s="29">
        <f>($K$11*$Y$18)+($Y$23)*($Z$22)+$Y$19+$Y$21</f>
        <v>328</v>
      </c>
      <c r="L14" s="29">
        <f>($L$11*$Y$18)+($Y$23)*($Z$22)+$Y$19+$Y$21</f>
        <v>328</v>
      </c>
      <c r="M14" s="29">
        <f>($M$11*$Y$18)+($Y$23)*($Z$22)+$Y$19+$Y$21</f>
        <v>328</v>
      </c>
      <c r="N14" s="29">
        <f>($N$11*$Y$18)+($Z$22)*($Y$23)+$Y$19+($Y$27)*($Y$26)+$Y$21+$Y$28+$Z$28+$Y$33+$Y$34+$Y$36*$Y$35+$Y$38+$Y$39+$Y$40+$Y$41</f>
        <v>2354</v>
      </c>
      <c r="O14" s="29">
        <f>($O$11*$Y$18)+($Y$23)*($Z$22)+$Y$19+$Y$21</f>
        <v>328</v>
      </c>
      <c r="P14" s="29">
        <f>($P$11*$Y$18)+($Y$23)*($Z$22)+$Y$19+$Y$21</f>
        <v>328</v>
      </c>
      <c r="Q14" s="29">
        <f>($Q$11*$Y$18)+($Y$23)*($Z$22)+$Y$19+$Y$21</f>
        <v>328</v>
      </c>
      <c r="R14" s="29">
        <f>($R$11*$Y$18)+($Z$22)*($Y$23)+$Y$19++($Y$27)*($Y$26)+$Y$21+$Y$28+$Z$28+$Y$33+$Y$34+$Y$40+$Y$30*$Y$29+$Y$42+$Y$41</f>
        <v>2531</v>
      </c>
      <c r="S14" s="29">
        <f>($S$11*$Y$18)+($Y$23)*($Z$22)+$Y$19+$Y$21</f>
        <v>328</v>
      </c>
      <c r="T14" s="29">
        <f>($T$11*$Y$18)+($Y$23)*($Z$22)+$Y$19+$Y$21</f>
        <v>328</v>
      </c>
      <c r="U14" s="29">
        <f>($U$11*$Y$18)+($Y$23)*($Z$22)+$Y$19+$Y$21</f>
        <v>328</v>
      </c>
      <c r="V14" s="29">
        <f>($V$11*$Y$18)+($Z$22)*($Y$23)+$Y$19+($Y$27)*($Y$26)+$Y$21+$Y$28+$Z$28+$Y$33+$Y$34+$Y$40+$Y$41</f>
        <v>1624</v>
      </c>
      <c r="X14" s="72" t="str">
        <f>IF(AND(X1="F-Series", AD8=1000), "Engine oil, Oil filter, Drain Plug Washer, Diff Oil, Gear Oil",
 IF(AND(X1="F-Series", AD8=8000), "Engine Oil, Oil Filter &amp; drain plug washer",
 IF(AND(X1="F-Series", AD8=32000), "Engine Oil, Oil Filter, drain plug washer,Diff F &amp; R Oil, Gear Oil, Air Filter, AC Filter, Fuel Filter, 4X4 Oil",
 IF(AND(X1="F-Series", AD8=64000), "Engine Oil, Oil Filter, drain plug washer,Diff F &amp; R Oil, Gear Oil, Air Filter, AC Filter, Fuel Filter, 4X4 Oil",
 IF(AND(X1="F-Series", AD8=96000), "Engine Oil, Oil Filter, drain plug washer,Diff F &amp; R Oil, 4X4 Oil, Air Filter, AC Filter, Fuel Filter, Coolant, Drive belt, AC belt",
 IF(AND(X1="F-Series", AD8=128000), "Engine Oil, Oil Filter, drain plug washer,Diff F &amp; R Oil, Gear Oil, Air Filter, AC Filter, Fuel Filter, 4X4 Oil",
 IF(AND(X1="F-Series", AD8=160000), "Engine Oil, Oil Filter, drain plug washer,Diff F &amp; R Oil, Gear Oil, Air Filter, AC Filter, Fuel Filter, 4X4 Oil",
 "")))))))</f>
        <v/>
      </c>
      <c r="Y14" s="73"/>
      <c r="Z14" s="73"/>
      <c r="AA14" s="73"/>
      <c r="AB14" s="73"/>
      <c r="AC14" s="73"/>
      <c r="AD14" s="73"/>
      <c r="AE14" s="73"/>
      <c r="AF14" s="73"/>
      <c r="AG14" s="74"/>
      <c r="AH14" s="18"/>
      <c r="AI14" s="18"/>
      <c r="AJ14" s="18"/>
      <c r="AK14" s="8"/>
      <c r="AL14" s="11"/>
    </row>
    <row r="15" spans="1:38" ht="18.75" x14ac:dyDescent="0.3">
      <c r="A15" s="28" t="s">
        <v>27</v>
      </c>
      <c r="B15" s="32">
        <f>($B$11*$Y$18)+($Z$22)*($Y$23)+$Y$19+($Y$27)*($Y$26)+$Y$21</f>
        <v>443</v>
      </c>
      <c r="C15" s="32">
        <f t="shared" si="0"/>
        <v>328</v>
      </c>
      <c r="D15" s="32">
        <f t="shared" si="0"/>
        <v>328</v>
      </c>
      <c r="E15" s="32">
        <f>($E$11*$Y$18)+($Y$23)*($Z$22)+$Y$19+$Y$21</f>
        <v>328</v>
      </c>
      <c r="F15" s="32">
        <f>($F$11*$Y$18)+($Z$22)*($Y$23)+$Y$19+($Y$27)*($Y$26)+$Y$21+$Y$28+$Z$28+$Y$33+$Y$34+$Y$40+$Y$41</f>
        <v>1624</v>
      </c>
      <c r="G15" s="32">
        <f>($G$11*$Y$18)+($Y$23)*($Z$22)+$Y$19+$Y$21</f>
        <v>328</v>
      </c>
      <c r="H15" s="32">
        <f>($H$11*$Y$18)+($Y$23)*($Z$22)+$Y$19+$Y$21</f>
        <v>328</v>
      </c>
      <c r="I15" s="32">
        <f>($I$11*$Y$18)+($Y$23)*($Z$22)+$Y$19+$Y$21</f>
        <v>328</v>
      </c>
      <c r="J15" s="32">
        <f>($J$11*$Y$18)+($Z$22)*($Y$23)+$Y$19+($Y$27)*($Y$26)+$Y$21+$Y$28+$Z$28+$Y$33+$Y$34+$Y$40+$Y$41</f>
        <v>1624</v>
      </c>
      <c r="K15" s="32">
        <f>($K$11*$Y$18)+($Y$23)*($Z$22)+$Y$19+$Y$21</f>
        <v>328</v>
      </c>
      <c r="L15" s="32">
        <f>($L$11*$Y$18)+($Y$23)*($Z$22)+$Y$19+$Y$21</f>
        <v>328</v>
      </c>
      <c r="M15" s="32">
        <f>($M$11*$Y$18)+($Y$23)*($Z$22)+$Y$19+$Y$21</f>
        <v>328</v>
      </c>
      <c r="N15" s="32">
        <f>($N$11*$Y$18)+($Z$22)*($Y$23)+$Y$19+($Y$27)*($Y$26)+$Y$21+$Y$28+$Z$28+$Y$33+$Y$34+$Y$36*$Y$35+$Y$38+$Y$39+$Y$40+$Y$41</f>
        <v>2354</v>
      </c>
      <c r="O15" s="32">
        <f>($O$11*$Y$18)+($Y$23)*($Z$22)+$Y$19+$Y$21</f>
        <v>328</v>
      </c>
      <c r="P15" s="32">
        <f>($P$11*$Y$18)+($Y$23)*($Z$22)+$Y$19+$Y$21</f>
        <v>328</v>
      </c>
      <c r="Q15" s="32">
        <f>($Q$11*$Y$18)+($Y$23)*($Z$22)+$Y$19+$Y$21</f>
        <v>328</v>
      </c>
      <c r="R15" s="32">
        <f>($R$11*$Y$18)+($Z$22)*($Y$23)+$Y$19++($Y$27)*($Y$26)+$Y$21+$Y$28+$Z$28+$Y$33+$Y$34+$Y$40+$Y$30*$Y$29+$Y$42+$Y$41</f>
        <v>2531</v>
      </c>
      <c r="S15" s="32">
        <f>($S$11*$Y$18)+($Y$23)*($Z$22)+$Y$19+$Y$21</f>
        <v>328</v>
      </c>
      <c r="T15" s="32">
        <f>($T$11*$Y$18)+($Y$23)*($Z$22)+$Y$19+$Y$21</f>
        <v>328</v>
      </c>
      <c r="U15" s="32">
        <f>($U$11*$Y$18)+($Y$23)*($Z$22)+$Y$19+$Y$21</f>
        <v>328</v>
      </c>
      <c r="V15" s="32">
        <f>($V$11*$Y$18)+($Z$22)*($Y$23)+$Y$19+($Y$27)*($Y$26)+$Y$21+$Y$28+$Z$28+$Y$33+$Y$34+$Y$40+$Y$41</f>
        <v>1624</v>
      </c>
      <c r="X15" s="75"/>
      <c r="Y15" s="76"/>
      <c r="Z15" s="76"/>
      <c r="AA15" s="76"/>
      <c r="AB15" s="76"/>
      <c r="AC15" s="76"/>
      <c r="AD15" s="76"/>
      <c r="AE15" s="76"/>
      <c r="AF15" s="76"/>
      <c r="AG15" s="77"/>
      <c r="AH15" s="18"/>
      <c r="AI15" s="18"/>
      <c r="AJ15" s="18"/>
      <c r="AK15" s="8"/>
      <c r="AL15" s="12"/>
    </row>
    <row r="16" spans="1:38" ht="18.75" x14ac:dyDescent="0.3">
      <c r="A16" s="28" t="s">
        <v>30</v>
      </c>
      <c r="B16" s="29">
        <f>($B$4*$Y$18)+($Z$22)*($Y$24)+$Y$19+($Y$27)*($Y$24)+($Y$27)*($Y$26)+$Y$21</f>
        <v>431</v>
      </c>
      <c r="C16" s="29">
        <f>($C$4*$Y$18)+($Y$24)*($Z$22)+$Y$19+$Y$21</f>
        <v>264</v>
      </c>
      <c r="D16" s="29">
        <f>($D$4*$Y$18)+($Y$24)*($Z$22)+$Y$19+$Y$21</f>
        <v>264</v>
      </c>
      <c r="E16" s="29">
        <f>($E$4*$Y$18)+($Y$24)*($Z$22)+$Y$19+$Y$21</f>
        <v>264</v>
      </c>
      <c r="F16" s="29">
        <f>($F$4*$Y$18)+($Z$22)*($Y$24)+$Y$19+($Y$27)*($Y$24)+($Y$27)*($Y$26)+$Y$21+$Y$28+$Z$28+$Y$33+$Y$34+$Y$40</f>
        <v>1452</v>
      </c>
      <c r="G16" s="29">
        <f>($G$4*$Y$18)+($Y$24)*($Z$22)+$Y$19+$Y$21</f>
        <v>264</v>
      </c>
      <c r="H16" s="29">
        <f>($H$4*$Y$18)+($Y$24)*($Z$22)+$Y$19+$Y$21</f>
        <v>264</v>
      </c>
      <c r="I16" s="29">
        <f>($I$4*$Y$18)+($Y$24)*($Z$22)+$Y$19+$Y$21</f>
        <v>264</v>
      </c>
      <c r="J16" s="29">
        <f>($J$4*$Y$18)+($Z$22)*($Y$24)+$Y$19+($Y$27)*($Y$24)+($Y$27)*($Y$26)+$Y$21+$Y$28+$Z$28+$Y$33+$Y$34+$Y$40</f>
        <v>1452</v>
      </c>
      <c r="K16" s="29">
        <f>($K$4*$Y$18)+($Y$24)*($Z$22)+$Y$19+$Y$21</f>
        <v>264</v>
      </c>
      <c r="L16" s="29">
        <f>($L$4*$Y$18)+($Y$24)*($Z$22)+$Y$19+$Y$21</f>
        <v>264</v>
      </c>
      <c r="M16" s="29">
        <f>($M$4*$Y$18)+($Y$24)*($Z$22)+$Y$19+$Y$21</f>
        <v>264</v>
      </c>
      <c r="N16" s="29">
        <f>($N$4*$Y$18)+($Z$22)*($Y$24)+$Y$19+($Y$27)*($Y$24)+($Y$27)*($Y$26)+$Y$21+$Y$28+$Z$28+$Y$33+$Y$34+$Y$36*$Y$35+$Y$38+$Y$39+$Y$40</f>
        <v>2182</v>
      </c>
      <c r="O16" s="29">
        <f>($O$4*$Y$18)+($Y$24)*($Z$22)+$Y$19+$Y$21</f>
        <v>264</v>
      </c>
      <c r="P16" s="29">
        <f>($P$4*$Y$18)+($Y$24)*($Z$22)+$Y$19+$Y$21</f>
        <v>264</v>
      </c>
      <c r="Q16" s="29">
        <f>($Q$4*$Y$18)+($Y$24)*($Z$22)+$Y$19+$Y$21</f>
        <v>264</v>
      </c>
      <c r="R16" s="29">
        <f>($R$4*$Y$18)+($Z$22)*($Y$24)+$Y$19+($Y$27)*($Y$24)+($Y$27)*($Y$26)+$Y$21+$Y$28+$Z$28+$Y$33+$Y$34+$Y$40</f>
        <v>1452</v>
      </c>
      <c r="S16" s="29">
        <f>($S$4*$Y$18)+($Y$24)*($Z$22)+$Y$19+$Y$21</f>
        <v>264</v>
      </c>
      <c r="T16" s="29">
        <f>($T$4*$Y$18)+($Y$24)*($Z$22)+$Y$19+$Y$21</f>
        <v>264</v>
      </c>
      <c r="U16" s="29">
        <f>($U$4*$Y$18)+($Y$24)*($Z$22)+$Y$19+$Y$21</f>
        <v>264</v>
      </c>
      <c r="V16" s="29">
        <f>($V$4*$Y$18)+($Z$22)*($Y$24)+$Y$19+($Y$27)*($Y$24)+($Y$27)*($Y$26)+$Y$21+$Y$28+$Z$28+$Y$33+$Y$34+$Y$40</f>
        <v>1452</v>
      </c>
    </row>
    <row r="17" spans="1:38" ht="18.75" x14ac:dyDescent="0.3">
      <c r="A17" s="28" t="s">
        <v>32</v>
      </c>
      <c r="B17" s="29">
        <f>($B$4*$Y$18)+($Z$22)*($Y$24)+$Y$19+($Y$27)*($Y$24)+($Y$27)*($Y$26)+$Y$21</f>
        <v>431</v>
      </c>
      <c r="C17" s="29">
        <f>($C$4*$Y$18)+($Y$24)*($Z$22)+$Y$19+$Y$21</f>
        <v>264</v>
      </c>
      <c r="D17" s="29">
        <f>($D$4*$Y$18)+($Y$24)*($Z$22)+$Y$19+$Y$21</f>
        <v>264</v>
      </c>
      <c r="E17" s="29">
        <f>($E$4*$Y$18)+($Y$24)*($Z$22)+$Y$19+$Y$21</f>
        <v>264</v>
      </c>
      <c r="F17" s="29">
        <f>($F$4*$Y$18)+($Z$22)*($Y$24)+$Y$19+($Y$27)*($Y$24)+($Y$27)*($Y$26)+$Y$21+$Y$28+$Z$28+$Y$33+$Y$34+$Y$40</f>
        <v>1452</v>
      </c>
      <c r="G17" s="29">
        <f>($G$4*$Y$18)+($Y$24)*($Z$22)+$Y$19+$Y$21</f>
        <v>264</v>
      </c>
      <c r="H17" s="29">
        <f>($H$4*$Y$18)+($Y$24)*($Z$22)+$Y$19+$Y$21</f>
        <v>264</v>
      </c>
      <c r="I17" s="29">
        <f>($I$4*$Y$18)+($Y$24)*($Z$22)+$Y$19+$Y$21</f>
        <v>264</v>
      </c>
      <c r="J17" s="29">
        <f>($J$4*$Y$18)+($Z$22)*($Y$24)+$Y$19+($Y$27)*($Y$24)+($Y$27)*($Y$26)+$Y$21+$Y$28+$Z$28+$Y$33+$Y$34+$Y$40</f>
        <v>1452</v>
      </c>
      <c r="K17" s="29">
        <f>($K$4*$Y$18)+($Y$24)*($Z$22)+$Y$19+$Y$21</f>
        <v>264</v>
      </c>
      <c r="L17" s="29">
        <f>($L$4*$Y$18)+($Y$24)*($Z$22)+$Y$19+$Y$21</f>
        <v>264</v>
      </c>
      <c r="M17" s="29">
        <f>($M$4*$Y$18)+($Y$24)*($Z$22)+$Y$19+$Y$21</f>
        <v>264</v>
      </c>
      <c r="N17" s="29">
        <f>($N$4*$Y$18)+($Z$22)*($Y$24)+$Y$19+($Y$27)*($Y$24)+($Y$27)*($Y$26)+$Y$21+$Y$28+$Z$28+$Y$33+$Y$34+$Y$36*$Y$35+$Y$38+$Y$39+$Y$40</f>
        <v>2182</v>
      </c>
      <c r="O17" s="29">
        <f>($O$4*$Y$18)+($Y$24)*($Z$22)+$Y$19+$Y$21</f>
        <v>264</v>
      </c>
      <c r="P17" s="29">
        <f>($P$4*$Y$18)+($Y$24)*($Z$22)+$Y$19+$Y$21</f>
        <v>264</v>
      </c>
      <c r="Q17" s="29">
        <f>($Q$4*$Y$18)+($Y$24)*($Z$22)+$Y$19+$Y$21</f>
        <v>264</v>
      </c>
      <c r="R17" s="29">
        <f>($R$4*$Y$18)+($Z$22)*($Y$24)+$Y$19+($Y$27)*($Y$24)+($Y$27)*($Y$26)+$Y$21+$Y$28+$Z$28+$Y$33+$Y$34+$Y$40</f>
        <v>1452</v>
      </c>
      <c r="S17" s="29">
        <f>($S$4*$Y$18)+($Y$24)*($Z$22)+$Y$19+$Y$21</f>
        <v>264</v>
      </c>
      <c r="T17" s="29">
        <f>($T$4*$Y$18)+($Y$24)*($Z$22)+$Y$19+$Y$21</f>
        <v>264</v>
      </c>
      <c r="U17" s="29">
        <f>($U$4*$Y$18)+($Y$24)*($Z$22)+$Y$19+$Y$21</f>
        <v>264</v>
      </c>
      <c r="V17" s="29">
        <f>($V$4*$Y$18)+($Z$22)*($Y$24)+$Y$19+($Y$27)*($Y$24)+($Y$27)*($Y$26)+$Y$21+$Y$28+$Z$28+$Y$33+$Y$34+$Y$40</f>
        <v>1452</v>
      </c>
      <c r="X17" s="7" t="s">
        <v>0</v>
      </c>
      <c r="Y17" s="7" t="s">
        <v>1</v>
      </c>
      <c r="Z17" s="7" t="s">
        <v>2</v>
      </c>
      <c r="AA17" s="7" t="s">
        <v>2</v>
      </c>
      <c r="AB17" s="7" t="s">
        <v>2</v>
      </c>
      <c r="AC17" s="7" t="s">
        <v>2</v>
      </c>
      <c r="AD17" s="7" t="s">
        <v>3</v>
      </c>
      <c r="AE17" s="7" t="s">
        <v>3</v>
      </c>
      <c r="AF17" s="7" t="s">
        <v>3</v>
      </c>
      <c r="AG17" s="38" t="s">
        <v>4</v>
      </c>
      <c r="AH17" s="8"/>
      <c r="AI17" s="8"/>
    </row>
    <row r="18" spans="1:38" ht="19.5" x14ac:dyDescent="0.35">
      <c r="A18" s="28" t="s">
        <v>34</v>
      </c>
      <c r="B18" s="29">
        <f>($B$4*$Y$18)+($Y$22)*($Y$24)+$Y$19+($Y$27)*($Y$24)+($Y$27)*($Y$26)+$Y$21</f>
        <v>418</v>
      </c>
      <c r="C18" s="29">
        <f>($C$4*$Y$18)+($Y$24)*($Y$22)+$Y$19+$Y$21</f>
        <v>251</v>
      </c>
      <c r="D18" s="29">
        <f>($D$4*$Y$18)+($Y$24)*($Y$22)+$Y$19+$Y$21</f>
        <v>251</v>
      </c>
      <c r="E18" s="29">
        <f>($E$4*$Y$18)+($Y$24)*($Y$22)+$Y$19+$Y$21</f>
        <v>251</v>
      </c>
      <c r="F18" s="29">
        <f>($F$4*$Y$18)+($Y$22)*($Y$24)+$Y$19+($Y$27)*($Y$24)+($Y$27)*($Y$26)+$Y$21+$Y$28+$Z$28+$Y$33+$Y$34+$Y$40</f>
        <v>1439</v>
      </c>
      <c r="G18" s="29">
        <f>($G$4*$Y$18)+($Y$24)*($Y$22)+$Y$19+$Y$21</f>
        <v>251</v>
      </c>
      <c r="H18" s="29">
        <f>($H$4*$Y$18)+($Y$24)*($Y$22)+$Y$19+$Y$21</f>
        <v>251</v>
      </c>
      <c r="I18" s="29">
        <f>($I$4*$Y$18)+($Y$24)*($Y$22)+$Y$19+$Y$21</f>
        <v>251</v>
      </c>
      <c r="J18" s="29">
        <f>($J$4*$Y$18)+($Y$22)*($Y$24)+$Y$19+($Y$27)*($Y$24)+($Y$27)*($Y$26)+$Y$21+$Y$28+$Z$28+$Y$33+$Y$34+$Y$40</f>
        <v>1439</v>
      </c>
      <c r="K18" s="29">
        <f>($K$4*$Y$18)+($Y$24)*($Y$22)+$Y$19+$Y$21</f>
        <v>251</v>
      </c>
      <c r="L18" s="29">
        <f>($L$4*$Y$18)+($Y$24)*($Y$22)+$Y$19+$Y$21</f>
        <v>251</v>
      </c>
      <c r="M18" s="29">
        <f>($M$4*$Y$18)+($Y$24)*($Y$22)+$Y$19+$Y$21</f>
        <v>251</v>
      </c>
      <c r="N18" s="29">
        <f>($N$4*$Y$18)+($Y$22)*($Y$24)+$Y$19+($Y$27)*($Y$24)+($Y$27)*($Y$26)+$Y$21+$Y$28+$Z$28+$Y$33+$Y$34+$Y$36*$Y$35+$Y$38+$Y$39+$Y$40</f>
        <v>2169</v>
      </c>
      <c r="O18" s="29">
        <f>($O$4*$Y$18)+($Y$24)*($Y$22)+$Y$19+$Y$21</f>
        <v>251</v>
      </c>
      <c r="P18" s="29">
        <f>($P$4*$Y$18)+($Y$24)*($Y$22)+$Y$19+$Y$21</f>
        <v>251</v>
      </c>
      <c r="Q18" s="29">
        <f>($Q$4*$Y$18)+($Y$24)*($Y$22)+$Y$19+$Y$21</f>
        <v>251</v>
      </c>
      <c r="R18" s="29">
        <f>($R$4*$Y$18)+($Y$22)*($Y$24)+$Y$19+($Y$27)*($Y$24)+($Y$27)*($Y$26)+$Y$21+$Y$28+$Z$28+$Y$33+$Y$34+$Y$40</f>
        <v>1439</v>
      </c>
      <c r="S18" s="29">
        <f>($S$4*$Y$18)+($Y$24)*($Y$22)+$Y$19+$Y$21</f>
        <v>251</v>
      </c>
      <c r="T18" s="29">
        <f>($T$4*$Y$18)+($Y$24)*($Y$22)+$Y$19+$Y$21</f>
        <v>251</v>
      </c>
      <c r="U18" s="29">
        <f>($U$4*$Y$18)+($Y$24)*($Y$22)+$Y$19+$Y$21</f>
        <v>251</v>
      </c>
      <c r="V18" s="29">
        <f>($V$4*$Y$18)+($Y$22)*($Y$24)+$Y$19+($Y$27)*($Y$24)+($Y$27)*($Y$26)+$Y$21+$Y$28+$Z$28+$Y$33+$Y$34+$Y$40</f>
        <v>1439</v>
      </c>
      <c r="X18" s="39" t="s">
        <v>6</v>
      </c>
      <c r="Y18" s="40">
        <v>180</v>
      </c>
      <c r="Z18" s="40">
        <v>180</v>
      </c>
      <c r="AA18" s="40">
        <v>198</v>
      </c>
      <c r="AB18" s="40" t="s">
        <v>7</v>
      </c>
      <c r="AC18" s="40"/>
      <c r="AD18" s="40"/>
      <c r="AE18" s="40">
        <v>212</v>
      </c>
      <c r="AF18" s="40" t="s">
        <v>7</v>
      </c>
      <c r="AG18" s="40" t="s">
        <v>7</v>
      </c>
      <c r="AH18" s="8"/>
      <c r="AI18" s="8"/>
    </row>
    <row r="19" spans="1:38" ht="15.6" customHeight="1" x14ac:dyDescent="0.35">
      <c r="A19" s="33" t="s">
        <v>36</v>
      </c>
      <c r="B19" s="29">
        <f>($B$4*$Y$18)+($Y$22)*($Y$24)+$Y$19+($Y$27)*($Y$24)+($Y$27)*($Y$26)+$Y$21</f>
        <v>418</v>
      </c>
      <c r="C19" s="29">
        <f>($C$4*$Y$18)+($Y$24)*($Y$22)+$Y$19+$Y$21</f>
        <v>251</v>
      </c>
      <c r="D19" s="29">
        <f>($D$4*$Y$18)+($Y$24)*($Y$22)+$Y$19+$Y$21</f>
        <v>251</v>
      </c>
      <c r="E19" s="29">
        <f>($E$4*$Y$18)+($Y$24)*($Y$22)+$Y$19+$Y$21</f>
        <v>251</v>
      </c>
      <c r="F19" s="29">
        <f>($F$4*$Y$18)+($Y$22)*($Y$24)+$Y$19+($Y$27)*($Y$24)+($Y$27)*($Y$26)+$Y$21+$Y$28+$Z$28+$Y$33+$Y$34+$Y$40</f>
        <v>1439</v>
      </c>
      <c r="G19" s="29">
        <f>($G$4*$Y$18)+($Y$24)*($Y$22)+$Y$19+$Y$21</f>
        <v>251</v>
      </c>
      <c r="H19" s="29">
        <f>($H$4*$Y$18)+($Y$24)*($Y$22)+$Y$19+$Y$21</f>
        <v>251</v>
      </c>
      <c r="I19" s="29">
        <f>($I$4*$Y$18)+($Y$24)*($Y$22)+$Y$19+$Y$21</f>
        <v>251</v>
      </c>
      <c r="J19" s="29">
        <f>($J$4*$Y$18)+($Y$22)*($Y$24)+$Y$19+($Y$27)*($Y$24)+($Y$27)*($Y$26)+$Y$21+$Y$28+$Z$28+$Y$33+$Y$34+$Y$40</f>
        <v>1439</v>
      </c>
      <c r="K19" s="29">
        <f>($K$4*$Y$18)+($Y$24)*($Y$22)+$Y$19+$Y$21</f>
        <v>251</v>
      </c>
      <c r="L19" s="29">
        <f>($L$4*$Y$18)+($Y$24)*($Y$22)+$Y$19+$Y$21</f>
        <v>251</v>
      </c>
      <c r="M19" s="29">
        <f>($M$4*$Y$18)+($Y$24)*($Y$22)+$Y$19+$Y$21</f>
        <v>251</v>
      </c>
      <c r="N19" s="29">
        <f>($N$4*$Y$18)+($Y$22)*($Y$24)+$Y$19+($Y$27)*($Y$24)+($Y$27)*($Y$26)+$Y$21+$Y$28+$Z$28+$Y$33+$Y$34+$Y$36*$Y$35+$Y$38+$Y$39+$Y$40</f>
        <v>2169</v>
      </c>
      <c r="O19" s="29">
        <f>($O$4*$Y$18)+($Y$24)*($Y$22)+$Y$19+$Y$21</f>
        <v>251</v>
      </c>
      <c r="P19" s="29">
        <f>($P$4*$Y$18)+($Y$24)*($Y$22)+$Y$19+$Y$21</f>
        <v>251</v>
      </c>
      <c r="Q19" s="29">
        <f>($Q$4*$Y$18)+($Y$24)*($Y$22)+$Y$19+$Y$21</f>
        <v>251</v>
      </c>
      <c r="R19" s="29">
        <f>($R$4*$Y$18)+($Y$22)*($Y$24)+$Y$19+($Y$27)*($Y$24)+($Y$27)*($Y$26)+$Y$21+$Y$28+$Z$28+$Y$33+$Y$34+$Y$40</f>
        <v>1439</v>
      </c>
      <c r="S19" s="29">
        <f>($S$4*$Y$18)+($Y$24)*($Y$22)+$Y$19+$Y$21</f>
        <v>251</v>
      </c>
      <c r="T19" s="29">
        <f>($T$4*$Y$18)+($Y$24)*($Y$22)+$Y$19+$Y$21</f>
        <v>251</v>
      </c>
      <c r="U19" s="29">
        <f>($U$4*$Y$18)+($Y$24)*($Y$22)+$Y$19+$Y$21</f>
        <v>251</v>
      </c>
      <c r="V19" s="29">
        <f>($V$4*$Y$18)+($Y$22)*($Y$24)+$Y$19+($Y$27)*($Y$24)+($Y$27)*($Y$26)+$Y$21+$Y$28+$Z$28+$Y$33+$Y$34+$Y$40</f>
        <v>1439</v>
      </c>
      <c r="X19" s="39" t="s">
        <v>9</v>
      </c>
      <c r="Y19" s="40">
        <v>38</v>
      </c>
      <c r="Z19" s="40">
        <v>44</v>
      </c>
      <c r="AA19" s="40">
        <v>60</v>
      </c>
      <c r="AB19" s="40">
        <v>44</v>
      </c>
      <c r="AC19" s="40"/>
      <c r="AD19" s="40"/>
      <c r="AE19" s="40">
        <v>88</v>
      </c>
      <c r="AF19" s="40">
        <v>123</v>
      </c>
      <c r="AG19" s="40" t="s">
        <v>7</v>
      </c>
      <c r="AH19" s="8"/>
      <c r="AI19" s="8"/>
    </row>
    <row r="20" spans="1:38" ht="23.25" x14ac:dyDescent="0.35">
      <c r="A20" s="24" t="s">
        <v>5</v>
      </c>
      <c r="B20" s="24"/>
      <c r="C20" s="24"/>
      <c r="D20" s="24"/>
      <c r="E20" s="24"/>
      <c r="F20" s="24"/>
      <c r="G20" s="24"/>
      <c r="H20" s="24"/>
      <c r="I20" s="24"/>
      <c r="J20" s="6"/>
      <c r="K20" s="46" t="s">
        <v>68</v>
      </c>
      <c r="L20" s="6"/>
      <c r="M20" s="24"/>
      <c r="N20" s="24"/>
      <c r="O20" s="24"/>
      <c r="P20" s="24"/>
      <c r="Q20" s="24"/>
      <c r="R20" s="24"/>
      <c r="S20" s="24"/>
      <c r="T20" s="24"/>
      <c r="U20" s="24"/>
      <c r="V20" s="24"/>
      <c r="X20" s="39" t="s">
        <v>9</v>
      </c>
      <c r="Y20" s="40">
        <v>54</v>
      </c>
      <c r="Z20" s="40">
        <v>54</v>
      </c>
      <c r="AA20" s="40" t="s">
        <v>7</v>
      </c>
      <c r="AB20" s="40" t="s">
        <v>7</v>
      </c>
      <c r="AC20" s="40"/>
      <c r="AD20" s="40"/>
      <c r="AE20" s="40" t="s">
        <v>7</v>
      </c>
      <c r="AF20" s="40" t="s">
        <v>7</v>
      </c>
      <c r="AG20" s="40" t="s">
        <v>7</v>
      </c>
      <c r="AH20" s="8"/>
      <c r="AI20" s="8"/>
      <c r="AJ20" s="8"/>
      <c r="AK20" s="8"/>
      <c r="AL20" s="11"/>
    </row>
    <row r="21" spans="1:38" ht="19.5" x14ac:dyDescent="0.35">
      <c r="A21" s="25" t="s">
        <v>10</v>
      </c>
      <c r="B21" s="26">
        <v>1000</v>
      </c>
      <c r="C21" s="26">
        <v>5000</v>
      </c>
      <c r="D21" s="26">
        <v>10000</v>
      </c>
      <c r="E21" s="26">
        <v>15000</v>
      </c>
      <c r="F21" s="26">
        <v>20000</v>
      </c>
      <c r="G21" s="26">
        <v>25000</v>
      </c>
      <c r="H21" s="26">
        <v>30000</v>
      </c>
      <c r="I21" s="26">
        <v>35000</v>
      </c>
      <c r="J21" s="26">
        <v>40000</v>
      </c>
      <c r="K21" s="26">
        <v>45000</v>
      </c>
      <c r="L21" s="26">
        <v>50000</v>
      </c>
      <c r="M21" s="26">
        <v>55000</v>
      </c>
      <c r="N21" s="26">
        <v>60000</v>
      </c>
      <c r="O21" s="26">
        <v>65000</v>
      </c>
      <c r="P21" s="26">
        <v>70000</v>
      </c>
      <c r="Q21" s="26">
        <v>75000</v>
      </c>
      <c r="R21" s="26">
        <v>80000</v>
      </c>
      <c r="S21" s="26">
        <v>85000</v>
      </c>
      <c r="T21" s="26">
        <v>90000</v>
      </c>
      <c r="U21" s="26">
        <v>95000</v>
      </c>
      <c r="V21" s="26">
        <v>100000</v>
      </c>
      <c r="X21" s="39" t="s">
        <v>12</v>
      </c>
      <c r="Y21" s="40">
        <v>5</v>
      </c>
      <c r="Z21" s="40">
        <v>5</v>
      </c>
      <c r="AA21" s="40">
        <v>5</v>
      </c>
      <c r="AB21" s="40">
        <v>5</v>
      </c>
      <c r="AC21" s="40"/>
      <c r="AD21" s="40"/>
      <c r="AE21" s="40">
        <v>5</v>
      </c>
      <c r="AF21" s="40">
        <v>5</v>
      </c>
      <c r="AG21" s="40">
        <v>5</v>
      </c>
      <c r="AH21" s="13"/>
      <c r="AI21" s="9"/>
      <c r="AJ21" s="9"/>
      <c r="AK21" s="9"/>
      <c r="AL21" s="12"/>
    </row>
    <row r="22" spans="1:38" ht="19.5" x14ac:dyDescent="0.35">
      <c r="A22" s="30" t="s">
        <v>8</v>
      </c>
      <c r="B22" s="31">
        <v>1</v>
      </c>
      <c r="C22" s="31">
        <v>0.65</v>
      </c>
      <c r="D22" s="31">
        <v>0.65</v>
      </c>
      <c r="E22" s="31">
        <v>0.65</v>
      </c>
      <c r="F22" s="31">
        <v>3.4</v>
      </c>
      <c r="G22" s="31">
        <v>0.65</v>
      </c>
      <c r="H22" s="31">
        <v>0.65</v>
      </c>
      <c r="I22" s="31">
        <v>0.65</v>
      </c>
      <c r="J22" s="31">
        <v>3.4</v>
      </c>
      <c r="K22" s="31">
        <v>0.65</v>
      </c>
      <c r="L22" s="31">
        <v>0.65</v>
      </c>
      <c r="M22" s="31">
        <v>0.65</v>
      </c>
      <c r="N22" s="31">
        <v>5.65</v>
      </c>
      <c r="O22" s="31">
        <v>0.65</v>
      </c>
      <c r="P22" s="31">
        <v>0.65</v>
      </c>
      <c r="Q22" s="31">
        <v>0.65</v>
      </c>
      <c r="R22" s="31">
        <v>5.6</v>
      </c>
      <c r="S22" s="31">
        <v>0.65</v>
      </c>
      <c r="T22" s="31">
        <v>0.65</v>
      </c>
      <c r="U22" s="31">
        <v>0.65</v>
      </c>
      <c r="V22" s="31">
        <v>3.4</v>
      </c>
      <c r="X22" s="39" t="s">
        <v>14</v>
      </c>
      <c r="Y22" s="40">
        <v>7</v>
      </c>
      <c r="Z22" s="40">
        <v>8</v>
      </c>
      <c r="AA22" s="40">
        <v>10</v>
      </c>
      <c r="AB22" s="40">
        <v>12</v>
      </c>
      <c r="AC22" s="40"/>
      <c r="AD22" s="40"/>
      <c r="AE22" s="40">
        <v>12</v>
      </c>
      <c r="AF22" s="40">
        <v>14</v>
      </c>
      <c r="AG22" s="40">
        <v>19</v>
      </c>
      <c r="AH22" s="13"/>
      <c r="AI22" s="9"/>
      <c r="AJ22" s="9"/>
      <c r="AK22" s="9"/>
      <c r="AL22" s="12"/>
    </row>
    <row r="23" spans="1:38" ht="19.5" x14ac:dyDescent="0.35">
      <c r="A23" s="28" t="s">
        <v>40</v>
      </c>
      <c r="B23" s="29">
        <f>($B$4*$Y$18)+($Z$22)*($Y$24)+$Y$19+($Y$27)*($Y$26)+$Y$21</f>
        <v>379</v>
      </c>
      <c r="C23" s="29">
        <f>($C$4*$Y$18)+($Y$24)*($Z$22)+$Y$19+$Y$21</f>
        <v>264</v>
      </c>
      <c r="D23" s="29">
        <f>($D$4*$Y$18)+($Y$24)*($Z$22)+$Y$19+$Y$21</f>
        <v>264</v>
      </c>
      <c r="E23" s="29">
        <f>($E$4*$Y$18)+($Y$24)*($Z$22)+$Y$19+$Y$21</f>
        <v>264</v>
      </c>
      <c r="F23" s="29">
        <f>($F$4*$Y$18)+($Z$22)*($Y$24)+$Y$19+($Y$27)*($Y$26)+$Y$21+$Y$28+$Z$28+$Y$33+$Y$34+$Y$40</f>
        <v>1400</v>
      </c>
      <c r="G23" s="29">
        <f>($G$4*$Y$18)+($Y$24)*($Z$22)+$Y$19+$Y$21</f>
        <v>264</v>
      </c>
      <c r="H23" s="29">
        <f>($H$4*$Y$18)+($Y$24)*($Z$22)+$Y$19+$Y$21</f>
        <v>264</v>
      </c>
      <c r="I23" s="29">
        <f>($I$4*$Y$18)+($Y$24)*($Z$22)+$Y$19+$Y$21</f>
        <v>264</v>
      </c>
      <c r="J23" s="29">
        <f>($J$4*$Y$18)+($Z$22)*($Y$24)+$Y$19+($Y$27)*($Y$26)+$Y$21+$Y$28+$Z$28+$Y$33+$Y$34+$Y$40</f>
        <v>1400</v>
      </c>
      <c r="K23" s="29">
        <f>($K$4*$Y$18)+($Y$24)*($Z$22)+$Y$19+$Y$21</f>
        <v>264</v>
      </c>
      <c r="L23" s="29">
        <f>($L$4*$Y$18)+($Y$24)*($Z$22)+$Y$19+$Y$21</f>
        <v>264</v>
      </c>
      <c r="M23" s="29">
        <f>($M$4*$Y$18)+($Y$24)*($Z$22)+$Y$19+$Y$21</f>
        <v>264</v>
      </c>
      <c r="N23" s="29">
        <f>($N$4*$Y$18)+($Z$22)*($Y$24)+$Y$19+($Y$27)*($Y$26)+$Y$21+$Y$28+$Z$28+$Y$33+$Y$34+$Y$36*$Y$35+$Y$38+$Y$39+$Y$40</f>
        <v>2130</v>
      </c>
      <c r="O23" s="29">
        <f>($O$4*$Y$18)+($Y$24)*($Z$22)+$Y$19+$Y$21</f>
        <v>264</v>
      </c>
      <c r="P23" s="29">
        <f>($P$4*$Y$18)+($Y$24)*($Z$22)+$Y$19+$Y$21</f>
        <v>264</v>
      </c>
      <c r="Q23" s="29">
        <f>($Q$4*$Y$18)+($Y$24)*($Z$22)+$Y$19+$Y$21</f>
        <v>264</v>
      </c>
      <c r="R23" s="29">
        <f>($R$4*$Y$18)+($Z$22)*($Y$24)+$Y$19+($Y$27)*($Y$26)+$Y$21+$Y$28+$Z$28+$Y$33+$Y$34+$Y$40+$Y$30*$Y$22+$Y$42</f>
        <v>1956</v>
      </c>
      <c r="S23" s="29">
        <f>($S$4*$Y$18)+($Y$24)*($Z$22)+$Y$19+$Y$21</f>
        <v>264</v>
      </c>
      <c r="T23" s="29">
        <f>($T$4*$Y$18)+($Y$24)*($Z$22)+$Y$19+$Y$21</f>
        <v>264</v>
      </c>
      <c r="U23" s="29">
        <f>($U$4*$Y$18)+($Y$24)*($Z$22)+$Y$19+$Y$21</f>
        <v>264</v>
      </c>
      <c r="V23" s="29">
        <f>($V$4*$Y$18)+($Z$22)*($Y$24)+$Y$19+($Y$27)*($Y$26)+$Y$21+$Y$28+$Z$28+$Y$33+$Y$34+$Y$40</f>
        <v>1400</v>
      </c>
      <c r="X23" s="39" t="s">
        <v>16</v>
      </c>
      <c r="Y23" s="40">
        <v>21</v>
      </c>
      <c r="Z23" s="40" t="s">
        <v>7</v>
      </c>
      <c r="AA23" s="40" t="s">
        <v>7</v>
      </c>
      <c r="AB23" s="40" t="s">
        <v>7</v>
      </c>
      <c r="AC23" s="40"/>
      <c r="AD23" s="40"/>
      <c r="AE23" s="40" t="s">
        <v>7</v>
      </c>
      <c r="AF23" s="40" t="s">
        <v>7</v>
      </c>
      <c r="AG23" s="40" t="s">
        <v>7</v>
      </c>
      <c r="AH23" s="13"/>
      <c r="AI23" s="9"/>
      <c r="AJ23" s="9"/>
      <c r="AK23" s="9"/>
      <c r="AL23" s="12"/>
    </row>
    <row r="24" spans="1:38" ht="19.5" x14ac:dyDescent="0.35">
      <c r="A24" s="28" t="s">
        <v>42</v>
      </c>
      <c r="B24" s="29">
        <f>($B$4*$Y$18)+($Z$22)*($Y$24)+$Y$19+($Y$27)*($Y$26)+$Y$21</f>
        <v>379</v>
      </c>
      <c r="C24" s="29">
        <f>($C$4*$Y$18)+($Y$24)*($Z$22)+$Y$19+$Y$21</f>
        <v>264</v>
      </c>
      <c r="D24" s="29">
        <f>($D$4*$Y$18)+($Y$24)*($Z$22)+$Y$19+$Y$21</f>
        <v>264</v>
      </c>
      <c r="E24" s="29">
        <f>($E$4*$Y$18)+($Y$24)*($Z$22)+$Y$19+$Y$21</f>
        <v>264</v>
      </c>
      <c r="F24" s="29">
        <f>($F$4*$Y$18)+($Z$22)*($Y$24)+$Y$19+($Y$27)*($Y$26)+$Y$21+$Y$28+$Z$28+$Y$33+$Y$34+$Y$40</f>
        <v>1400</v>
      </c>
      <c r="G24" s="29">
        <f>($G$4*$Y$18)+($Y$24)*($Z$22)+$Y$19+$Y$21</f>
        <v>264</v>
      </c>
      <c r="H24" s="29">
        <f>($H$4*$Y$18)+($Y$24)*($Z$22)+$Y$19+$Y$21</f>
        <v>264</v>
      </c>
      <c r="I24" s="29">
        <f>($I$4*$Y$18)+($Y$24)*($Z$22)+$Y$19+$Y$21</f>
        <v>264</v>
      </c>
      <c r="J24" s="29">
        <f>($J$4*$Y$18)+($Z$22)*($Y$24)+$Y$19+($Y$27)*($Y$26)+$Y$21+$Y$28+$Z$28+$Y$33+$Y$34+$Y$40</f>
        <v>1400</v>
      </c>
      <c r="K24" s="29">
        <f>($K$4*$Y$18)+($Y$24)*($Z$22)+$Y$19+$Y$21</f>
        <v>264</v>
      </c>
      <c r="L24" s="29">
        <f>($L$4*$Y$18)+($Y$24)*($Z$22)+$Y$19+$Y$21</f>
        <v>264</v>
      </c>
      <c r="M24" s="29">
        <f>($M$4*$Y$18)+($Y$24)*($Z$22)+$Y$19+$Y$21</f>
        <v>264</v>
      </c>
      <c r="N24" s="29">
        <f>($N$4*$Y$18)+($Z$22)*($Y$24)+$Y$19+($Y$27)*($Y$26)+$Y$21+$Y$28+$Z$28+$Y$33+$Y$34+$Y$36*$Y$35+$Y$38+$Y$39+$Y$40</f>
        <v>2130</v>
      </c>
      <c r="O24" s="29">
        <f>($O$4*$Y$18)+($Y$24)*($Z$22)+$Y$19+$Y$21</f>
        <v>264</v>
      </c>
      <c r="P24" s="29">
        <f>($P$4*$Y$18)+($Y$24)*($Z$22)+$Y$19+$Y$21</f>
        <v>264</v>
      </c>
      <c r="Q24" s="29">
        <f>($Q$4*$Y$18)+($Y$24)*($Z$22)+$Y$19+$Y$21</f>
        <v>264</v>
      </c>
      <c r="R24" s="29">
        <f>($R$4*$Y$18)+($Z$22)*($Y$24)+$Y$19+($Y$27)*($Y$26)+$Y$21+$Y$28+$Z$28+$Y$33+$Y$34+$Y$40+$Y$30*$Y$22+$Y$42</f>
        <v>1956</v>
      </c>
      <c r="S24" s="29">
        <f>($S$4*$Y$18)+($Y$24)*($Z$22)+$Y$19+$Y$21</f>
        <v>264</v>
      </c>
      <c r="T24" s="29">
        <f>($T$4*$Y$18)+($Y$24)*($Z$22)+$Y$19+$Y$21</f>
        <v>264</v>
      </c>
      <c r="U24" s="29">
        <f>($U$4*$Y$18)+($Y$24)*($Z$22)+$Y$19+$Y$21</f>
        <v>264</v>
      </c>
      <c r="V24" s="29">
        <f>($V$4*$Y$18)+($Z$22)*($Y$24)+$Y$19+($Y$27)*($Y$26)+$Y$21+$Y$28+$Z$28+$Y$33+$Y$34+$Y$40</f>
        <v>1400</v>
      </c>
      <c r="X24" s="39" t="s">
        <v>18</v>
      </c>
      <c r="Y24" s="40">
        <v>13</v>
      </c>
      <c r="Z24" s="40" t="s">
        <v>7</v>
      </c>
      <c r="AA24" s="40" t="s">
        <v>7</v>
      </c>
      <c r="AB24" s="40" t="s">
        <v>7</v>
      </c>
      <c r="AC24" s="40"/>
      <c r="AD24" s="40"/>
      <c r="AE24" s="40" t="s">
        <v>7</v>
      </c>
      <c r="AF24" s="40" t="s">
        <v>7</v>
      </c>
      <c r="AG24" s="40" t="s">
        <v>7</v>
      </c>
      <c r="AH24" s="13"/>
      <c r="AI24" s="9"/>
      <c r="AJ24" s="9"/>
      <c r="AK24" s="9"/>
      <c r="AL24" s="12"/>
    </row>
    <row r="25" spans="1:38" ht="19.5" x14ac:dyDescent="0.35">
      <c r="A25" s="28" t="s">
        <v>44</v>
      </c>
      <c r="B25" s="29">
        <f>($B$4*$Y$18)+($Z$22)*($Y$24)+$Y$19+($Y$27)*($Y$26)+$Y$21</f>
        <v>379</v>
      </c>
      <c r="C25" s="29">
        <f>($C$4*$Y$18)+($Y$24)*($Z$22)+$Y$19+$Y$21</f>
        <v>264</v>
      </c>
      <c r="D25" s="29">
        <f>($D$4*$Y$18)+($Y$24)*($Z$22)+$Y$19+$Y$21</f>
        <v>264</v>
      </c>
      <c r="E25" s="29">
        <f>($E$4*$Y$18)+($Y$24)*($Z$22)+$Y$19+$Y$21</f>
        <v>264</v>
      </c>
      <c r="F25" s="29">
        <f>($F$4*$Y$18)+($Z$22)*($Y$24)+$Y$19+($Y$27)*($Y$26)+$Y$21+$Y$28+$Z$28+$Y$33+$Y$34+$Y$40+$Y$41</f>
        <v>1560</v>
      </c>
      <c r="G25" s="29">
        <f>($G$4*$Y$18)+($Y$24)*($Z$22)+$Y$19+$Y$21</f>
        <v>264</v>
      </c>
      <c r="H25" s="29">
        <f>($H$4*$Y$18)+($Y$24)*($Z$22)+$Y$19+$Y$21</f>
        <v>264</v>
      </c>
      <c r="I25" s="29">
        <f>($I$4*$Y$18)+($Y$24)*($Z$22)+$Y$19+$Y$21</f>
        <v>264</v>
      </c>
      <c r="J25" s="29">
        <f>($F$4*$Y$18)+($Z$22)*($Y$24)+$Y$19+($Y$27)*($Y$26)+$Y$21+$Y$28+$Z$28+$Y$33+$Y$34+$Y$40+$Y$41</f>
        <v>1560</v>
      </c>
      <c r="K25" s="29">
        <f>($K$4*$Y$18)+($Y$24)*($Z$22)+$Y$19+$Y$21</f>
        <v>264</v>
      </c>
      <c r="L25" s="29">
        <f>($L$4*$Y$18)+($Y$24)*($Z$22)+$Y$19+$Y$21</f>
        <v>264</v>
      </c>
      <c r="M25" s="29">
        <f>($M$4*$Y$18)+($Y$24)*($Z$22)+$Y$19+$Y$21</f>
        <v>264</v>
      </c>
      <c r="N25" s="29">
        <f>($N$4*$Y$18)+($Z$22)*($Y$24)+$Y$19+($Y$27)*($Y$26)+$Y$21+$Y$28+$Z$28+$Y$33+$Y$34+$Y$36*$Y$35+$Y$38+$Y$39+$Y$40+$Y$41</f>
        <v>2290</v>
      </c>
      <c r="O25" s="29">
        <f>($O$4*$Y$18)+($Y$24)*($Z$22)+$Y$19+$Y$21</f>
        <v>264</v>
      </c>
      <c r="P25" s="29">
        <f>($P$4*$Y$18)+($Y$24)*($Z$22)+$Y$19+$Y$21</f>
        <v>264</v>
      </c>
      <c r="Q25" s="29">
        <f>($Q$4*$Y$18)+($Y$24)*($Z$22)+$Y$19+$Y$21</f>
        <v>264</v>
      </c>
      <c r="R25" s="29">
        <f>($R$4*$Y$18)+($Z$22)*($Y$24)+$Y$19+($Y$27)*($Y$26)+$Y$21+$Y$28+$Z$28+$Y$33+$Y$34+$Y$40+$Y$30*$Y$22+$Y$42+$Y$41</f>
        <v>2116</v>
      </c>
      <c r="S25" s="29">
        <f>($S$4*$Y$18)+($Y$24)*($Z$22)+$Y$19+$Y$21</f>
        <v>264</v>
      </c>
      <c r="T25" s="29">
        <f>($T$4*$Y$18)+($Y$24)*($Z$22)+$Y$19+$Y$21</f>
        <v>264</v>
      </c>
      <c r="U25" s="29">
        <f>($U$4*$Y$18)+($Y$24)*($Z$22)+$Y$19+$Y$21</f>
        <v>264</v>
      </c>
      <c r="V25" s="29">
        <f>($V$4*$Y$18)+($Z$22)*($Y$24)+$Y$19+($Y$27)*($Y$26)+$Y$21+$Y$28+$Z$28+$Y$33+$Y$34+$Y$40+$Y$41</f>
        <v>1560</v>
      </c>
      <c r="X25" s="39"/>
      <c r="Y25" s="40"/>
      <c r="Z25" s="40"/>
      <c r="AA25" s="40"/>
      <c r="AB25" s="40"/>
      <c r="AC25" s="40"/>
      <c r="AD25" s="40"/>
      <c r="AE25" s="40"/>
      <c r="AF25" s="40"/>
      <c r="AG25" s="40"/>
      <c r="AH25" s="13"/>
      <c r="AI25" s="9"/>
      <c r="AJ25" s="9"/>
      <c r="AK25" s="9"/>
      <c r="AL25" s="12"/>
    </row>
    <row r="26" spans="1:38" ht="19.5" x14ac:dyDescent="0.35">
      <c r="A26" s="28" t="s">
        <v>47</v>
      </c>
      <c r="B26" s="29">
        <f>($B$4*$Y$18)+($Z$22)*($Y$24)+$Y$19+($Y$27)*($Y$26)+$Y$21</f>
        <v>379</v>
      </c>
      <c r="C26" s="29">
        <f>($C$4*$Y$18)+($Y$24)*($Z$22)+$Y$19+$Y$21</f>
        <v>264</v>
      </c>
      <c r="D26" s="29">
        <f>($D$4*$Y$18)+($Y$24)*($Z$22)+$Y$19+$Y$21</f>
        <v>264</v>
      </c>
      <c r="E26" s="29">
        <f>($E$4*$Y$18)+($Y$24)*($Z$22)+$Y$19+$Y$21</f>
        <v>264</v>
      </c>
      <c r="F26" s="29">
        <f>($F$4*$Y$18)+($Z$22)*($Y$24)+$Y$19+($Y$27)*($Y$26)+$Y$21+$Y$28+$Z$28+$Y$33+$Y$34+$Y$40+$Y$41</f>
        <v>1560</v>
      </c>
      <c r="G26" s="29">
        <f>($G$4*$Y$18)+($Y$24)*($Z$22)+$Y$19+$Y$21</f>
        <v>264</v>
      </c>
      <c r="H26" s="29">
        <f>($H$4*$Y$18)+($Y$24)*($Z$22)+$Y$19+$Y$21</f>
        <v>264</v>
      </c>
      <c r="I26" s="29">
        <f>($I$4*$Y$18)+($Y$24)*($Z$22)+$Y$19+$Y$21</f>
        <v>264</v>
      </c>
      <c r="J26" s="29">
        <f>($F$4*$Y$18)+($Z$22)*($Y$24)+$Y$19+($Y$27)*($Y$26)+$Y$21+$Y$28+$Z$28+$Y$33+$Y$34+$Y$40+$Y$41</f>
        <v>1560</v>
      </c>
      <c r="K26" s="29">
        <f>($K$4*$Y$18)+($Y$24)*($Z$22)+$Y$19+$Y$21</f>
        <v>264</v>
      </c>
      <c r="L26" s="29">
        <f>($L$4*$Y$18)+($Y$24)*($Z$22)+$Y$19+$Y$21</f>
        <v>264</v>
      </c>
      <c r="M26" s="29">
        <f>($M$4*$Y$18)+($Y$24)*($Z$22)+$Y$19+$Y$21</f>
        <v>264</v>
      </c>
      <c r="N26" s="29">
        <f>($N$4*$Y$18)+($Z$22)*($Y$24)+$Y$19+($Y$27)*($Y$26)+$Y$21+$Y$28+$Z$28+$Y$33+$Y$34+$Y$36*$Y$35+$Y$38+$Y$39+$Y$40+$Y$41</f>
        <v>2290</v>
      </c>
      <c r="O26" s="29">
        <f>($O$4*$Y$18)+($Y$24)*($Z$22)+$Y$19+$Y$21</f>
        <v>264</v>
      </c>
      <c r="P26" s="29">
        <f>($P$4*$Y$18)+($Y$24)*($Z$22)+$Y$19+$Y$21</f>
        <v>264</v>
      </c>
      <c r="Q26" s="29">
        <f>($Q$4*$Y$18)+($Y$24)*($Z$22)+$Y$19+$Y$21</f>
        <v>264</v>
      </c>
      <c r="R26" s="29">
        <f>($R$4*$Y$18)+($Z$22)*($Y$24)+$Y$19+($Y$27)*($Y$26)+$Y$21+$Y$28+$Z$28+$Y$33+$Y$34+$Y$40+$Y$30*$Y$22+$Y$42+$Y$41</f>
        <v>2116</v>
      </c>
      <c r="S26" s="29">
        <f>($S$4*$Y$18)+($Y$24)*($Z$22)+$Y$19+$Y$21</f>
        <v>264</v>
      </c>
      <c r="T26" s="29">
        <f>($T$4*$Y$18)+($Y$24)*($Z$22)+$Y$19+$Y$21</f>
        <v>264</v>
      </c>
      <c r="U26" s="29">
        <f>($U$4*$Y$18)+($Y$24)*($Z$22)+$Y$19+$Y$21</f>
        <v>264</v>
      </c>
      <c r="V26" s="29">
        <f>($V$4*$Y$18)+($Z$22)*($Y$24)+$Y$19+($Y$27)*($Y$26)+$Y$21+$Y$28+$Z$28+$Y$33+$Y$34+$Y$40+$Y$41</f>
        <v>1560</v>
      </c>
      <c r="W26" s="12"/>
      <c r="X26" s="39" t="s">
        <v>19</v>
      </c>
      <c r="Y26" s="40">
        <v>13</v>
      </c>
      <c r="Z26" s="40" t="s">
        <v>7</v>
      </c>
      <c r="AA26" s="40" t="s">
        <v>7</v>
      </c>
      <c r="AB26" s="40" t="s">
        <v>7</v>
      </c>
      <c r="AC26" s="40"/>
      <c r="AD26" s="40"/>
      <c r="AE26" s="40" t="s">
        <v>7</v>
      </c>
      <c r="AF26" s="40" t="s">
        <v>7</v>
      </c>
      <c r="AG26" s="40" t="s">
        <v>7</v>
      </c>
      <c r="AH26" s="13"/>
      <c r="AI26" s="9"/>
      <c r="AJ26" s="9"/>
      <c r="AK26" s="9"/>
      <c r="AL26" s="8"/>
    </row>
    <row r="27" spans="1:38" ht="19.5" x14ac:dyDescent="0.35">
      <c r="A27" s="28" t="s">
        <v>48</v>
      </c>
      <c r="B27" s="29">
        <f>($B$4*$Y$18)+($Y$22)*($Y$24)+$Y$19+($Y$27)*($Y$26)+$Y$21</f>
        <v>366</v>
      </c>
      <c r="C27" s="29">
        <f>($C$4*$Y$18)+($Y$24)*($Y$22)+$Y$19+$Y$21</f>
        <v>251</v>
      </c>
      <c r="D27" s="29">
        <f>($D$4*$Y$18)+($Y$24)*($Y$22)+$Y$19+$Y$21</f>
        <v>251</v>
      </c>
      <c r="E27" s="29">
        <f>($E$4*$Y$18)+($Y$24)*($Y$22)+$Y$19+$Y$21</f>
        <v>251</v>
      </c>
      <c r="F27" s="29">
        <f>($F$4*$Y$18)+($Y$22)*($Y$24)+$Y$19+($Y$27)*($Y$26)+$Y$21+$Y$28+$Z$28+$Y$33+$Y$34+$Y$40</f>
        <v>1387</v>
      </c>
      <c r="G27" s="29">
        <f>($G$4*$Y$18)+($Y$24)*($Y$22)+$Y$19+$Y$21</f>
        <v>251</v>
      </c>
      <c r="H27" s="29">
        <f>($H$4*$Y$18)+($Y$24)*($Y$22)+$Y$19+$Y$21</f>
        <v>251</v>
      </c>
      <c r="I27" s="29">
        <f>($I$4*$Y$18)+($Y$24)*($Y$22)+$Y$19+$Y$21</f>
        <v>251</v>
      </c>
      <c r="J27" s="29">
        <f>($J$4*$Y$18)+($Y$22)*($Y$24)+$Y$19+($Y$27)*($Y$26)+$Y$21+$Y$28+$Z$28+$Y$33+$Y$34+$Y$40</f>
        <v>1387</v>
      </c>
      <c r="K27" s="29">
        <f>($K$4*$Y$18)+($Y$24)*($Y$22)+$Y$19+$Y$21</f>
        <v>251</v>
      </c>
      <c r="L27" s="29">
        <f>($L$4*$Y$18)+($Y$24)*($Y$22)+$Y$19+$Y$21</f>
        <v>251</v>
      </c>
      <c r="M27" s="29">
        <f>($M$4*$Y$18)+($Y$24)*($Y$22)+$Y$19+$Y$21</f>
        <v>251</v>
      </c>
      <c r="N27" s="29">
        <f>($N$4*$Y$18)+($Y$22)*($Y$24)+$Y$19+($Y$27)*($Y$26)+$Y$21+$Y$28+$Z$28+$Y$33+$Y$34+$Y$36*$Y$35+$Y$38+$Y$39+$Y$40</f>
        <v>2117</v>
      </c>
      <c r="O27" s="29">
        <f>($O$4*$Y$18)+($Y$24)*($Y$22)+$Y$19+$Y$21</f>
        <v>251</v>
      </c>
      <c r="P27" s="29">
        <f>($P$4*$Y$18)+($Y$24)*($Y$22)+$Y$19+$Y$21</f>
        <v>251</v>
      </c>
      <c r="Q27" s="29">
        <f>($Q$4*$Y$18)+($Y$24)*($Y$22)+$Y$19+$Y$21</f>
        <v>251</v>
      </c>
      <c r="R27" s="29">
        <f>($R$4*$Y$18)+($Y$22)*($Y$24)+$Y$19+($Y$27)*($Y$26)+$Y$21+$Y$28+$Z$28+$Y$33+$Y$34+$Y$40+$Y$30*$Y$22+$Y$42</f>
        <v>1943</v>
      </c>
      <c r="S27" s="29">
        <f>($Q$4*$Y$18)+($Y$24)*($Y$22)+$Y$19+$Y$21</f>
        <v>251</v>
      </c>
      <c r="T27" s="29">
        <f>($T$4*$Y$18)+($Y$24)*($Y$22)+$Y$19+$Y$21</f>
        <v>251</v>
      </c>
      <c r="U27" s="29">
        <f>($U$4*$Y$18)+($Y$24)*($Y$22)+$Y$19+$Y$21</f>
        <v>251</v>
      </c>
      <c r="V27" s="29">
        <f>($V$4*$Y$18)+($Y$22)*($Y$24)+$Y$19+($Y$27)*($Y$26)+$Y$21+$Y$28+$Z$28+$Y$33+$Y$34+$Y$40</f>
        <v>1387</v>
      </c>
      <c r="W27" s="8"/>
      <c r="X27" s="39" t="s">
        <v>20</v>
      </c>
      <c r="Y27" s="40">
        <v>4</v>
      </c>
      <c r="Z27" s="40" t="s">
        <v>7</v>
      </c>
      <c r="AA27" s="40" t="s">
        <v>7</v>
      </c>
      <c r="AB27" s="40" t="s">
        <v>7</v>
      </c>
      <c r="AC27" s="40"/>
      <c r="AD27" s="40"/>
      <c r="AE27" s="41">
        <v>7</v>
      </c>
      <c r="AF27" s="41">
        <v>5</v>
      </c>
      <c r="AG27" s="41">
        <v>14</v>
      </c>
      <c r="AH27" s="13"/>
      <c r="AI27" s="9"/>
      <c r="AJ27" s="9"/>
      <c r="AK27" s="9"/>
      <c r="AL27" s="8"/>
    </row>
    <row r="28" spans="1:38" ht="19.5" x14ac:dyDescent="0.35">
      <c r="A28" s="28" t="s">
        <v>49</v>
      </c>
      <c r="B28" s="29">
        <f>($B$4*$Y$18)+($Y$22)*($Y$24)+$Y$19+($Y$27)*($Y$26)+$Y$21</f>
        <v>366</v>
      </c>
      <c r="C28" s="29">
        <f>($C$4*$Y$18)+($Y$24)*($Y$22)+$Y$19+$Y$21</f>
        <v>251</v>
      </c>
      <c r="D28" s="29">
        <f>($D$4*$Y$18)+($Y$24)*($Y$22)+$Y$19+$Y$21</f>
        <v>251</v>
      </c>
      <c r="E28" s="29">
        <f>($E$4*$Y$18)+($Y$24)*($Y$22)+$Y$19+$Y$21</f>
        <v>251</v>
      </c>
      <c r="F28" s="29">
        <f>($F$4*$Y$18)+($Y$22)*($Y$24)+$Y$19+($Y$27)*($Y$26)+$Y$21+$Y$28+$Z$28+$Y$33+$Y$34+$Y$40</f>
        <v>1387</v>
      </c>
      <c r="G28" s="29">
        <f>($G$4*$Y$18)+($Y$24)*($Y$22)+$Y$19+$Y$21</f>
        <v>251</v>
      </c>
      <c r="H28" s="29">
        <f>($H$4*$Y$18)+($Y$24)*($Y$22)+$Y$19+$Y$21</f>
        <v>251</v>
      </c>
      <c r="I28" s="29">
        <f>($I$4*$Y$18)+($Y$24)*($Y$22)+$Y$19+$Y$21</f>
        <v>251</v>
      </c>
      <c r="J28" s="29">
        <f>($J$4*$Y$18)+($Y$22)*($Y$24)+$Y$19+($Y$27)*($Y$26)+$Y$21+$Y$28+$Z$28+$Y$33+$Y$34+$Y$40</f>
        <v>1387</v>
      </c>
      <c r="K28" s="29">
        <f>($K$4*$Y$18)+($Y$24)*($Y$22)+$Y$19+$Y$21</f>
        <v>251</v>
      </c>
      <c r="L28" s="29">
        <f>($L$4*$Y$18)+($Y$24)*($Y$22)+$Y$19+$Y$21</f>
        <v>251</v>
      </c>
      <c r="M28" s="29">
        <f>($M$4*$Y$18)+($Y$24)*($Y$22)+$Y$19+$Y$21</f>
        <v>251</v>
      </c>
      <c r="N28" s="29">
        <f>($N$4*$Y$18)+($Y$22)*($Y$24)+$Y$19+($Y$27)*($Y$26)+$Y$21+$Y$28+$Z$28+$Y$33+$Y$34+$Y$36*$Y$35+$Y$38+$Y$39+$Y$40</f>
        <v>2117</v>
      </c>
      <c r="O28" s="29">
        <f>($O$4*$Y$18)+($Y$24)*($Y$22)+$Y$19+$Y$21</f>
        <v>251</v>
      </c>
      <c r="P28" s="29">
        <f>($P$4*$Y$18)+($Y$24)*($Y$22)+$Y$19+$Y$21</f>
        <v>251</v>
      </c>
      <c r="Q28" s="29">
        <f>($Q$4*$Y$18)+($Y$24)*($Y$22)+$Y$19+$Y$21</f>
        <v>251</v>
      </c>
      <c r="R28" s="29">
        <f>($R$4*$Y$18)+($Y$22)*($Y$24)+$Y$19+($Y$27)*($Y$26)+$Y$21+$Y$28+$Z$28+$Y$33+$Y$34+$Y$40+$Y$30*$Y$22+$Y$42</f>
        <v>1943</v>
      </c>
      <c r="S28" s="29">
        <f>($Q$4*$Y$18)+($Y$24)*($Y$22)+$Y$19+$Y$21</f>
        <v>251</v>
      </c>
      <c r="T28" s="29">
        <f>($T$4*$Y$18)+($Y$24)*($Y$22)+$Y$19+$Y$21</f>
        <v>251</v>
      </c>
      <c r="U28" s="29">
        <f>($U$4*$Y$18)+($Y$24)*($Y$22)+$Y$19+$Y$21</f>
        <v>251</v>
      </c>
      <c r="V28" s="29">
        <f>($V$4*$Y$18)+($Y$22)*($Y$24)+$Y$19+($Y$27)*($Y$26)+$Y$21+$Y$28+$Z$28+$Y$33+$Y$34+$Y$40</f>
        <v>1387</v>
      </c>
      <c r="W28" s="14"/>
      <c r="X28" s="39" t="s">
        <v>22</v>
      </c>
      <c r="Y28" s="40">
        <v>92</v>
      </c>
      <c r="Z28" s="40">
        <v>115</v>
      </c>
      <c r="AA28" s="40">
        <v>39</v>
      </c>
      <c r="AB28" s="40">
        <v>37</v>
      </c>
      <c r="AC28" s="40">
        <v>101</v>
      </c>
      <c r="AD28" s="40"/>
      <c r="AE28" s="40">
        <v>52</v>
      </c>
      <c r="AF28" s="40">
        <v>49</v>
      </c>
      <c r="AG28" s="40">
        <v>183</v>
      </c>
      <c r="AH28" s="13"/>
      <c r="AI28" s="9"/>
      <c r="AJ28" s="9"/>
      <c r="AK28" s="9"/>
      <c r="AL28" s="8"/>
    </row>
    <row r="29" spans="1:38" ht="23.25" x14ac:dyDescent="0.35">
      <c r="A29" s="24" t="s">
        <v>5</v>
      </c>
      <c r="B29" s="24"/>
      <c r="C29" s="24"/>
      <c r="D29" s="24"/>
      <c r="E29" s="24"/>
      <c r="F29" s="24"/>
      <c r="G29" s="24"/>
      <c r="H29" s="24"/>
      <c r="I29" s="24"/>
      <c r="J29" s="64" t="s">
        <v>66</v>
      </c>
      <c r="K29" s="64"/>
      <c r="L29" s="6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8"/>
      <c r="X29" s="39" t="s">
        <v>24</v>
      </c>
      <c r="Y29" s="40">
        <v>6</v>
      </c>
      <c r="Z29" s="40"/>
      <c r="AA29" s="40"/>
      <c r="AB29" s="41"/>
      <c r="AC29" s="41"/>
      <c r="AD29" s="41"/>
      <c r="AE29" s="41"/>
      <c r="AF29" s="41"/>
      <c r="AG29" s="41"/>
      <c r="AH29" s="13"/>
      <c r="AI29" s="9"/>
      <c r="AJ29" s="9"/>
      <c r="AK29" s="9"/>
      <c r="AL29" s="8"/>
    </row>
    <row r="30" spans="1:38" ht="19.5" x14ac:dyDescent="0.35">
      <c r="A30" s="25" t="s">
        <v>10</v>
      </c>
      <c r="B30" s="26">
        <v>1000</v>
      </c>
      <c r="C30" s="26">
        <v>5000</v>
      </c>
      <c r="D30" s="26">
        <v>10000</v>
      </c>
      <c r="E30" s="26">
        <v>15000</v>
      </c>
      <c r="F30" s="26">
        <v>20000</v>
      </c>
      <c r="G30" s="26">
        <v>25000</v>
      </c>
      <c r="H30" s="26">
        <v>30000</v>
      </c>
      <c r="I30" s="26">
        <v>35000</v>
      </c>
      <c r="J30" s="26">
        <v>40000</v>
      </c>
      <c r="K30" s="26">
        <v>45000</v>
      </c>
      <c r="L30" s="26">
        <v>50000</v>
      </c>
      <c r="M30" s="26">
        <v>55000</v>
      </c>
      <c r="N30" s="26">
        <v>60000</v>
      </c>
      <c r="O30" s="26">
        <v>65000</v>
      </c>
      <c r="P30" s="26">
        <v>70000</v>
      </c>
      <c r="Q30" s="26">
        <v>75000</v>
      </c>
      <c r="R30" s="26">
        <v>80000</v>
      </c>
      <c r="S30" s="26">
        <v>85000</v>
      </c>
      <c r="T30" s="26">
        <v>90000</v>
      </c>
      <c r="U30" s="26">
        <v>95000</v>
      </c>
      <c r="V30" s="26">
        <v>100000</v>
      </c>
      <c r="W30" s="10"/>
      <c r="X30" s="39" t="s">
        <v>26</v>
      </c>
      <c r="Y30" s="40">
        <v>45</v>
      </c>
      <c r="Z30" s="40"/>
      <c r="AA30" s="40"/>
      <c r="AB30" s="41"/>
      <c r="AC30" s="41"/>
      <c r="AD30" s="41"/>
      <c r="AE30" s="41"/>
      <c r="AF30" s="41"/>
      <c r="AG30" s="41"/>
      <c r="AH30" s="8"/>
      <c r="AI30" s="13"/>
      <c r="AJ30" s="8"/>
      <c r="AK30" s="8"/>
      <c r="AL30" s="8"/>
    </row>
    <row r="31" spans="1:38" ht="19.5" x14ac:dyDescent="0.35">
      <c r="A31" s="30" t="s">
        <v>8</v>
      </c>
      <c r="B31" s="34">
        <v>1.2</v>
      </c>
      <c r="C31" s="34">
        <v>0.72</v>
      </c>
      <c r="D31" s="34">
        <v>0.72</v>
      </c>
      <c r="E31" s="34">
        <v>0.72</v>
      </c>
      <c r="F31" s="34">
        <v>3.4</v>
      </c>
      <c r="G31" s="34">
        <v>0.72</v>
      </c>
      <c r="H31" s="34">
        <v>0.72</v>
      </c>
      <c r="I31" s="34">
        <v>0.72</v>
      </c>
      <c r="J31" s="34">
        <v>3.4</v>
      </c>
      <c r="K31" s="34">
        <v>0.72</v>
      </c>
      <c r="L31" s="34">
        <v>0.72</v>
      </c>
      <c r="M31" s="34">
        <v>0.72</v>
      </c>
      <c r="N31" s="34">
        <v>5.65</v>
      </c>
      <c r="O31" s="34">
        <v>0.72</v>
      </c>
      <c r="P31" s="34">
        <v>0.72</v>
      </c>
      <c r="Q31" s="34">
        <v>0.72</v>
      </c>
      <c r="R31" s="34">
        <v>3.4</v>
      </c>
      <c r="S31" s="34">
        <v>0.72</v>
      </c>
      <c r="T31" s="34">
        <v>0.72</v>
      </c>
      <c r="U31" s="34">
        <v>0.72</v>
      </c>
      <c r="V31" s="34">
        <v>3.4</v>
      </c>
      <c r="W31" s="10"/>
      <c r="X31" s="39" t="s">
        <v>28</v>
      </c>
      <c r="Y31" s="40">
        <v>3</v>
      </c>
      <c r="Z31" s="39"/>
      <c r="AA31" s="39"/>
      <c r="AB31" s="42"/>
      <c r="AC31" s="42"/>
      <c r="AD31" s="42"/>
      <c r="AE31" s="42"/>
      <c r="AF31" s="42"/>
      <c r="AG31" s="42"/>
      <c r="AH31" s="8"/>
      <c r="AI31" s="8"/>
      <c r="AJ31" s="8"/>
      <c r="AK31" s="8"/>
      <c r="AL31" s="8"/>
    </row>
    <row r="32" spans="1:38" ht="19.5" x14ac:dyDescent="0.35">
      <c r="A32" s="28" t="s">
        <v>50</v>
      </c>
      <c r="B32" s="35">
        <f>($B$31*$AA$18)+($AA$22)*($Y$24)+$AA$19+($Y$27)*($Y$24)+($Y$27)*($Y$26)+$Y$21</f>
        <v>536.6</v>
      </c>
      <c r="C32" s="35">
        <f t="shared" ref="C32:E33" si="1">($C$31*$Y$18)+($AA$22)*($Y$24)+$AA$19+$Y$21</f>
        <v>324.60000000000002</v>
      </c>
      <c r="D32" s="35">
        <f t="shared" si="1"/>
        <v>324.60000000000002</v>
      </c>
      <c r="E32" s="35">
        <f t="shared" si="1"/>
        <v>324.60000000000002</v>
      </c>
      <c r="F32" s="35">
        <f>($F$31*$AA$18)+($AA$22)*($Y$24)+$AA$19+($Y$27)*($Y$24)+($Y$27)*($Y$26)+$Y$21+$AA$28+$AB$28+$AA$33</f>
        <v>1228.1999999999998</v>
      </c>
      <c r="G32" s="35">
        <f t="shared" ref="G32:I33" si="2">($C$31*$Y$18)+($AA$22)*($Y$24)+$AA$19+$Y$21</f>
        <v>324.60000000000002</v>
      </c>
      <c r="H32" s="35">
        <f t="shared" si="2"/>
        <v>324.60000000000002</v>
      </c>
      <c r="I32" s="35">
        <f t="shared" si="2"/>
        <v>324.60000000000002</v>
      </c>
      <c r="J32" s="35">
        <f>($F$31*$AA$18)+($AA$22)*($Y$24)+$AA$19+($Y$27)*($Y$24)+($Y$27)*($Y$26)+$Y$21+$AA$28+$AB$28+$AA$33</f>
        <v>1228.1999999999998</v>
      </c>
      <c r="K32" s="36">
        <f t="shared" ref="K32:M33" si="3">($C$31*$Y$18)+($AA$22)*($Y$24)+$AA$19+$Y$21</f>
        <v>324.60000000000002</v>
      </c>
      <c r="L32" s="35">
        <f t="shared" si="3"/>
        <v>324.60000000000002</v>
      </c>
      <c r="M32" s="35">
        <f t="shared" si="3"/>
        <v>324.60000000000002</v>
      </c>
      <c r="N32" s="35">
        <f>($N$31*$AA$18)+($AA$22)*($Y$24)+$AA$19+($Y$27)*($Y$24)+($Y$27)*($Y$26)+$Y$21+$AA$28+$AB$28+$AA$33+$Y$36*$AA$35+$AA$35+$AA$39+$AA$38</f>
        <v>2009.7</v>
      </c>
      <c r="O32" s="35">
        <f t="shared" ref="O32:Q33" si="4">($C$31*$Y$18)+($AA$22)*($Y$24)+$AA$19+$Y$21</f>
        <v>324.60000000000002</v>
      </c>
      <c r="P32" s="35">
        <f t="shared" si="4"/>
        <v>324.60000000000002</v>
      </c>
      <c r="Q32" s="35">
        <f t="shared" si="4"/>
        <v>324.60000000000002</v>
      </c>
      <c r="R32" s="35">
        <f>($F$31*$AA$18)+($AA$22)*($Y$24)+$AA$19+($Y$27)*($Y$24)+($Y$27)*($Y$26)+$Y$21+$AA$28+$AB$28+$AA$33</f>
        <v>1228.1999999999998</v>
      </c>
      <c r="S32" s="35">
        <f t="shared" ref="S32:U33" si="5">($C$31*$Y$18)+($AA$22)*($Y$24)+$AA$19+$Y$21</f>
        <v>324.60000000000002</v>
      </c>
      <c r="T32" s="35">
        <f t="shared" si="5"/>
        <v>324.60000000000002</v>
      </c>
      <c r="U32" s="35">
        <f t="shared" si="5"/>
        <v>324.60000000000002</v>
      </c>
      <c r="V32" s="35">
        <f>($F$31*$AA$18)+($AA$22)*($Y$24)+$AA$19+($Y$27)*($Y$24)+($Y$27)*($Y$26)+$Y$21+$AA$28+$AB$28+$AA$33</f>
        <v>1228.1999999999998</v>
      </c>
      <c r="W32" s="9"/>
      <c r="X32" s="39" t="s">
        <v>29</v>
      </c>
      <c r="Y32" s="40">
        <v>13</v>
      </c>
      <c r="Z32" s="39"/>
      <c r="AA32" s="39"/>
      <c r="AB32" s="42"/>
      <c r="AC32" s="42"/>
      <c r="AD32" s="42"/>
      <c r="AE32" s="42"/>
      <c r="AF32" s="42"/>
      <c r="AG32" s="42"/>
      <c r="AH32" s="8"/>
      <c r="AI32" s="8"/>
      <c r="AJ32" s="8"/>
      <c r="AK32" s="8"/>
      <c r="AL32" s="8"/>
    </row>
    <row r="33" spans="1:39" ht="19.5" x14ac:dyDescent="0.35">
      <c r="A33" s="28" t="s">
        <v>51</v>
      </c>
      <c r="B33" s="35">
        <f>($B$31*$AA$18)+($AA$22)*($Y$24)+$AA$19+($Y$27)*($Y$24)+($Y$27)*($Y$26)+$Y$21</f>
        <v>536.6</v>
      </c>
      <c r="C33" s="35">
        <f t="shared" si="1"/>
        <v>324.60000000000002</v>
      </c>
      <c r="D33" s="35">
        <f t="shared" si="1"/>
        <v>324.60000000000002</v>
      </c>
      <c r="E33" s="35">
        <f t="shared" si="1"/>
        <v>324.60000000000002</v>
      </c>
      <c r="F33" s="35">
        <f>($F$31*$AA$18)+($AA$22)*($Y$24)+$AA$19+($Y$27)*($Y$24)+($Y$27)*($Y$26)+$Y$21+$AA$28+$AB$28+$AA$33</f>
        <v>1228.1999999999998</v>
      </c>
      <c r="G33" s="35">
        <f t="shared" si="2"/>
        <v>324.60000000000002</v>
      </c>
      <c r="H33" s="35">
        <f t="shared" si="2"/>
        <v>324.60000000000002</v>
      </c>
      <c r="I33" s="35">
        <f t="shared" si="2"/>
        <v>324.60000000000002</v>
      </c>
      <c r="J33" s="35">
        <f>($F$31*$AA$18)+($AA$22)*($Y$24)+$AA$19+($Y$27)*($Y$24)+($Y$27)*($Y$26)+$Y$21+$AA$28+$AB$28+$AA$33</f>
        <v>1228.1999999999998</v>
      </c>
      <c r="K33" s="36">
        <f t="shared" si="3"/>
        <v>324.60000000000002</v>
      </c>
      <c r="L33" s="35">
        <f t="shared" si="3"/>
        <v>324.60000000000002</v>
      </c>
      <c r="M33" s="35">
        <f t="shared" si="3"/>
        <v>324.60000000000002</v>
      </c>
      <c r="N33" s="35">
        <f>($N$31*$AA$18)+($AA$22)*($Y$24)+$AA$19+($Y$27)*($Y$24)+($Y$27)*($Y$26)+$Y$21+$AA$28+$AB$28+$AA$33+$Y$36*$AA$35+$AA$35+$AA$39+$AA$38</f>
        <v>2009.7</v>
      </c>
      <c r="O33" s="35">
        <f t="shared" si="4"/>
        <v>324.60000000000002</v>
      </c>
      <c r="P33" s="35">
        <f t="shared" si="4"/>
        <v>324.60000000000002</v>
      </c>
      <c r="Q33" s="35">
        <f t="shared" si="4"/>
        <v>324.60000000000002</v>
      </c>
      <c r="R33" s="35">
        <f>($F$31*$AA$18)+($AA$22)*($Y$24)+$AA$19+($Y$27)*($Y$24)+($Y$27)*($Y$26)+$Y$21+$AA$28+$AB$28+$AA$33</f>
        <v>1228.1999999999998</v>
      </c>
      <c r="S33" s="35">
        <f t="shared" si="5"/>
        <v>324.60000000000002</v>
      </c>
      <c r="T33" s="35">
        <f t="shared" si="5"/>
        <v>324.60000000000002</v>
      </c>
      <c r="U33" s="35">
        <f t="shared" si="5"/>
        <v>324.60000000000002</v>
      </c>
      <c r="V33" s="35">
        <f>($F$31*$AA$18)+($AA$22)*($Y$24)+$AA$19+($Y$27)*($Y$24)+($Y$27)*($Y$26)+$Y$21+$AA$28+$AB$28+$AA$33</f>
        <v>1228.1999999999998</v>
      </c>
      <c r="W33" s="9"/>
      <c r="X33" s="39" t="s">
        <v>31</v>
      </c>
      <c r="Y33" s="39">
        <v>96</v>
      </c>
      <c r="Z33" s="39"/>
      <c r="AA33" s="39">
        <v>180</v>
      </c>
      <c r="AB33" s="42"/>
      <c r="AC33" s="42"/>
      <c r="AD33" s="42"/>
      <c r="AE33" s="40">
        <v>172</v>
      </c>
      <c r="AF33" s="40">
        <v>97</v>
      </c>
      <c r="AG33" s="40">
        <v>262</v>
      </c>
    </row>
    <row r="34" spans="1:39" ht="19.5" x14ac:dyDescent="0.35">
      <c r="A34" s="28" t="s">
        <v>52</v>
      </c>
      <c r="B34" s="35">
        <f>($B$31*$AA$18)+($AA$22)*($Y$24)+$AB$19+($Y$27)*($Y$24)+($Y$27)*($Y$26)+$Y$21</f>
        <v>520.6</v>
      </c>
      <c r="C34" s="35">
        <f>($C$31*$Y$18)+($AA$22)*($Y$24)+$AB$19+$Y$21</f>
        <v>308.60000000000002</v>
      </c>
      <c r="D34" s="35">
        <f>($C$31*$Y$18)+($AA$22)*($Y$24)+$AB$19+$Y$21</f>
        <v>308.60000000000002</v>
      </c>
      <c r="E34" s="35">
        <f>($C$31*$Y$18)+($AA$22)*($Y$24)+$AB$19+$Y$21</f>
        <v>308.60000000000002</v>
      </c>
      <c r="F34" s="35">
        <f>($F$31*$AA$18)+($AA$22)*($Y$24)+$AB$19+($Y$27)*($Y$24)+($Y$27)*($Y$26)+$Y$21+$AA$28+$AB$28+$AA$33</f>
        <v>1212.1999999999998</v>
      </c>
      <c r="G34" s="35">
        <f>($C$31*$Y$18)+($AA$22)*($Y$24)+$AB$19+$Y$21</f>
        <v>308.60000000000002</v>
      </c>
      <c r="H34" s="35">
        <f>($C$31*$Y$18)+($AA$22)*($Y$24)+$AB$19+$Y$21</f>
        <v>308.60000000000002</v>
      </c>
      <c r="I34" s="35">
        <f>($C$31*$Y$18)+($AA$22)*($Y$24)+$AB$19+$Y$21</f>
        <v>308.60000000000002</v>
      </c>
      <c r="J34" s="35">
        <f>($F$31*$AA$18)+($AA$22)*($Y$24)+$AB$19+($Y$27)*($Y$24)+($Y$27)*($Y$26)+$Y$21+$AA$28+$AB$28+$AA$33</f>
        <v>1212.1999999999998</v>
      </c>
      <c r="K34" s="36">
        <f>($C$31*$Y$18)+($AA$22)*($Y$24)+$AB$19+$Y$21</f>
        <v>308.60000000000002</v>
      </c>
      <c r="L34" s="35">
        <f>($C$31*$Y$18)+($AA$22)*($Y$24)+$AB$19+$Y$21</f>
        <v>308.60000000000002</v>
      </c>
      <c r="M34" s="35">
        <f>($C$31*$Y$18)+($AA$22)*($Y$24)+$AB$19+$Y$21</f>
        <v>308.60000000000002</v>
      </c>
      <c r="N34" s="35">
        <f>($N$31*$AA$18)+($AA$22)*($Y$24)+$AB$19+($Y$27)*($Y$24)+($Y$27)*($Y$26)+$Y$21+$AA$28+$AB$28+$AA$33+$Y$36*$AA$35+$AA$35+$AA$39+$AA$38</f>
        <v>1993.7</v>
      </c>
      <c r="O34" s="35">
        <f>($C$31*$Y$18)+($AA$22)*($Y$24)+$AB$19+$Y$21</f>
        <v>308.60000000000002</v>
      </c>
      <c r="P34" s="35">
        <f>($C$31*$Y$18)+($AA$22)*($Y$24)+$AB$19+$Y$21</f>
        <v>308.60000000000002</v>
      </c>
      <c r="Q34" s="35">
        <f>($C$31*$Y$18)+($AA$22)*($Y$24)+$AB$19+$Y$21</f>
        <v>308.60000000000002</v>
      </c>
      <c r="R34" s="35">
        <f>($F$31*$AA$18)+($AA$22)*($Y$24)+$AB$19+($Y$27)*($Y$24)+($Y$27)*($Y$26)+$Y$21+$AA$28+$AB$28+$AA$33</f>
        <v>1212.1999999999998</v>
      </c>
      <c r="S34" s="35">
        <f>($C$31*$Y$18)+($AA$22)*($Y$24)+$AB$19+$Y$21</f>
        <v>308.60000000000002</v>
      </c>
      <c r="T34" s="35">
        <f>($C$31*$Y$18)+($AA$22)*($Y$24)+$AB$19+$Y$21</f>
        <v>308.60000000000002</v>
      </c>
      <c r="U34" s="35">
        <f>($C$31*$Y$18)+($AA$22)*($Y$24)+$AB$19+$Y$21</f>
        <v>308.60000000000002</v>
      </c>
      <c r="V34" s="35">
        <f>($F$31*$AA$18)+($AA$22)*($Y$24)+$AB$19+($Y$27)*($Y$24)+($Y$27)*($Y$26)+$Y$21+$AA$28+$AB$28+$AA$33</f>
        <v>1212.1999999999998</v>
      </c>
      <c r="W34" s="9"/>
      <c r="X34" s="39" t="s">
        <v>33</v>
      </c>
      <c r="Y34" s="39">
        <v>106</v>
      </c>
      <c r="Z34" s="39"/>
      <c r="AA34" s="39"/>
      <c r="AB34" s="42"/>
      <c r="AC34" s="42"/>
      <c r="AD34" s="42"/>
      <c r="AE34" s="41"/>
      <c r="AF34" s="41"/>
      <c r="AG34" s="41"/>
    </row>
    <row r="35" spans="1:39" ht="19.5" x14ac:dyDescent="0.35">
      <c r="A35" s="28" t="s">
        <v>53</v>
      </c>
      <c r="B35" s="35">
        <f>($B$31*$AA$18)+($AA$22)*($Y$24)+$AA$19+($Y$27)*($Y$24)+($Y$27)*($Y$26)+$Y$21</f>
        <v>536.6</v>
      </c>
      <c r="C35" s="35">
        <f>($C$31*$Y$18)+($AB$22)*($Y$24)+$AA$19+$Y$21</f>
        <v>350.6</v>
      </c>
      <c r="D35" s="35">
        <f>($C$31*$Y$18)+($AB$22)*($Y$24)+$AA$19+$Y$21</f>
        <v>350.6</v>
      </c>
      <c r="E35" s="35">
        <f>($C$31*$Y$18)+($AB$22)*($Y$24)+$AA$19+$Y$21</f>
        <v>350.6</v>
      </c>
      <c r="F35" s="35">
        <f>($F$31*$AA$18)+($AB$22)*($Y$24)+$AA$19+($Y$27)*($Y$24)+($Y$27)*($Y$26)+$Y$21+$AC$28+$AA$33</f>
        <v>1279.1999999999998</v>
      </c>
      <c r="G35" s="35">
        <f>($C$31*$Y$18)+($AB$22)*($Y$24)+$AA$19+$Y$21</f>
        <v>350.6</v>
      </c>
      <c r="H35" s="35">
        <f>($C$31*$Y$18)+($AB$22)*($Y$24)+$AA$19+$Y$21</f>
        <v>350.6</v>
      </c>
      <c r="I35" s="35">
        <f>($C$31*$Y$18)+($AB$22)*($Y$24)+$AA$19+$Y$21</f>
        <v>350.6</v>
      </c>
      <c r="J35" s="35">
        <f>($F$31*$AA$18)+($AB$22)*($Y$24)+$AA$19+($Y$27)*($Y$24)+($Y$27)*($Y$26)+$Y$21+$AC$28+$AA$33</f>
        <v>1279.1999999999998</v>
      </c>
      <c r="K35" s="36">
        <f>($C$31*$Y$18)+($AB$22)*($Y$24)+$AA$19+$Y$21</f>
        <v>350.6</v>
      </c>
      <c r="L35" s="35">
        <f>($C$31*$Y$18)+($AB$22)*($Y$24)+$AA$19+$Y$21</f>
        <v>350.6</v>
      </c>
      <c r="M35" s="35">
        <f>($C$31*$Y$18)+($AB$22)*($Y$24)+$AA$19+$Y$21</f>
        <v>350.6</v>
      </c>
      <c r="N35" s="35">
        <f>($N$31*$AA$18)+($AB$22)*($Y$24)+$AA$19+($Y$27)*($Y$24)+($Y$27)*($Y$26)+$Y$21+$AC$28+$AA$33+$Y$36*$AA$35+$AA$35+$AA$39+$AA$38</f>
        <v>2060.6999999999998</v>
      </c>
      <c r="O35" s="35">
        <f>($C$31*$Y$18)+($AB$22)*($Y$24)+$AA$19+$Y$21</f>
        <v>350.6</v>
      </c>
      <c r="P35" s="35">
        <f>($C$31*$Y$18)+($AB$22)*($Y$24)+$AA$19+$Y$21</f>
        <v>350.6</v>
      </c>
      <c r="Q35" s="35">
        <f>($C$31*$Y$18)+($AB$22)*($Y$24)+$AA$19+$Y$21</f>
        <v>350.6</v>
      </c>
      <c r="R35" s="35">
        <f>($F$31*$AA$18)+($AB$22)*($Y$24)+$AA$19+($Y$27)*($Y$24)+($Y$27)*($Y$26)+$Y$21+$AC$28+$AA$33</f>
        <v>1279.1999999999998</v>
      </c>
      <c r="S35" s="35">
        <f>($C$31*$Y$18)+($AB$22)*($Y$24)+$AA$19+$Y$21</f>
        <v>350.6</v>
      </c>
      <c r="T35" s="35">
        <f>($C$31*$Y$18)+($AB$22)*($Y$24)+$AA$19+$Y$21</f>
        <v>350.6</v>
      </c>
      <c r="U35" s="35">
        <f>($C$31*$Y$18)+($AB$22)*($Y$24)+$AA$19+$Y$21</f>
        <v>350.6</v>
      </c>
      <c r="V35" s="35">
        <f>($F$31*$AA$18)+($AB$22)*($Y$24)+$AA$19+($Y$27)*($Y$24)+($Y$27)*($Y$26)+$Y$21+$AC$28+$AA$33</f>
        <v>1279.1999999999998</v>
      </c>
      <c r="W35" s="9"/>
      <c r="X35" s="39" t="s">
        <v>35</v>
      </c>
      <c r="Y35" s="40">
        <v>10</v>
      </c>
      <c r="Z35" s="42"/>
      <c r="AA35" s="39">
        <v>12</v>
      </c>
      <c r="AB35" s="42"/>
      <c r="AC35" s="42"/>
      <c r="AD35" s="42"/>
      <c r="AE35" s="41"/>
      <c r="AF35" s="43"/>
      <c r="AG35" s="43"/>
    </row>
    <row r="36" spans="1:39" ht="19.5" x14ac:dyDescent="0.35">
      <c r="A36" s="28" t="s">
        <v>54</v>
      </c>
      <c r="B36" s="35">
        <f>($B$31*$AA$18)+($AB$22)*($Y$23)+$AA$19+($Y$27)*($Y$24)+($Y$27)*($Y$26)+$Y$21</f>
        <v>658.6</v>
      </c>
      <c r="C36" s="35">
        <f>($C$31*$Y$18)+($AB$22)*($Y$23)+$AA$19+$Y$21</f>
        <v>446.6</v>
      </c>
      <c r="D36" s="35">
        <f>($C$31*$Y$18)+F36+$AA$19+$Y$21</f>
        <v>1569.7999999999997</v>
      </c>
      <c r="E36" s="35">
        <f>($C$31*$Y$18)+($AB$22)*($Y$23)+$AA$19+$Y$21</f>
        <v>446.6</v>
      </c>
      <c r="F36" s="35">
        <f>($F$31*$AA$18)+($AB$22)*($Y$23)+$AA$19+($Y$27)*($Y$24)+($Y$27)*($Y$26)+$Y$21+$AC$28+$AA$33</f>
        <v>1375.1999999999998</v>
      </c>
      <c r="G36" s="35">
        <f>($C$31*$Y$18)+($AB$22)*($Y$23)+$AA$19+$Y$21</f>
        <v>446.6</v>
      </c>
      <c r="H36" s="35">
        <f>($C$31*$Y$18)+($AB$22)*($Y$23)+$AA$19+$Y$21</f>
        <v>446.6</v>
      </c>
      <c r="I36" s="35">
        <f>($C$31*$Y$18)+($AB$22)*($Y$23)+$AA$19+$Y$21</f>
        <v>446.6</v>
      </c>
      <c r="J36" s="35">
        <f>($F$31*$AA$18)+($AB$22)*($Y$23)+$AA$19+($Y$27)*($Y$24)+($Y$27)*($Y$26)+$Y$21+$AC$28+$AA$33</f>
        <v>1375.1999999999998</v>
      </c>
      <c r="K36" s="36">
        <f>($C$31*$Y$18)+($AB$22)*($Y$23)+$AA$19+$Y$21</f>
        <v>446.6</v>
      </c>
      <c r="L36" s="35">
        <f>($C$31*$Y$18)+($AB$22)*($Y$23)+$AA$19+$Y$21</f>
        <v>446.6</v>
      </c>
      <c r="M36" s="35">
        <f>($C$31*$Y$18)+($AB$22)*($Y$23)+$AA$19+$Y$21</f>
        <v>446.6</v>
      </c>
      <c r="N36" s="35">
        <f>($N$31*$AA$18)+($AB$22)*($Y$23)+$AA$19+($Y$27)*($Y$24)+($Y$27)*($Y$26)+$Y$21+$AC$28+$AA$33+$Y$36*$AA$35+$AA$35+$AA$39+$AA$38</f>
        <v>2156.6999999999998</v>
      </c>
      <c r="O36" s="35">
        <f>($C$31*$Y$18)+($AB$22)*($Y$23)+$AA$19+$Y$21</f>
        <v>446.6</v>
      </c>
      <c r="P36" s="35">
        <f>($C$31*$Y$18)+($AB$22)*($Y$23)+$AA$19+$Y$21</f>
        <v>446.6</v>
      </c>
      <c r="Q36" s="35">
        <f>($C$31*$Y$18)+($AB$22)*($Y$23)+$AA$19+$Y$21</f>
        <v>446.6</v>
      </c>
      <c r="R36" s="35">
        <f>($F$31*$AA$18)+($AB$22)*($Y$23)+$AA$19+($Y$27)*($Y$24)+($Y$27)*($Y$26)+$Y$21+$AC$28+$AA$33</f>
        <v>1375.1999999999998</v>
      </c>
      <c r="S36" s="35">
        <f>($C$31*$Y$18)+($AB$22)*($Y$23)+$AA$19+$Y$21</f>
        <v>446.6</v>
      </c>
      <c r="T36" s="35">
        <f>($C$31*$Y$18)+($AB$22)*($Y$23)+$AA$19+$Y$21</f>
        <v>446.6</v>
      </c>
      <c r="U36" s="35">
        <f>($C$31*$Y$18)+($AB$22)*($Y$23)+$AA$19+$Y$21</f>
        <v>446.6</v>
      </c>
      <c r="V36" s="35">
        <f>($F$31*$AA$18)+($AB$22)*($Y$23)+$AA$19+($Y$27)*($Y$24)+($Y$27)*($Y$26)+$Y$21+$AC$28+$AA$33</f>
        <v>1375.1999999999998</v>
      </c>
      <c r="W36" s="8"/>
      <c r="X36" s="39" t="s">
        <v>37</v>
      </c>
      <c r="Y36" s="40">
        <v>15</v>
      </c>
      <c r="Z36" s="42"/>
      <c r="AA36" s="42"/>
      <c r="AB36" s="42"/>
      <c r="AC36" s="42"/>
      <c r="AD36" s="42"/>
      <c r="AE36" s="41"/>
      <c r="AF36" s="43"/>
      <c r="AG36" s="43"/>
    </row>
    <row r="37" spans="1:39" ht="19.5" x14ac:dyDescent="0.35">
      <c r="A37" s="28" t="s">
        <v>55</v>
      </c>
      <c r="B37" s="35">
        <f>($B$31*$AA$18)+($AA$22)*($Y$23)+$AB$19+($Y$27)*($Y$24)+($Y$27)*($Y$26)+$Y$21</f>
        <v>600.6</v>
      </c>
      <c r="C37" s="35">
        <f>($C$31*$Y$18)+($AA$22)*($Y$23)+$AB$19+$Y$21</f>
        <v>388.6</v>
      </c>
      <c r="D37" s="35">
        <f>($C$31*$Y$18)+($AA$22)*($Y$23)+$AB$19+$Y$21</f>
        <v>388.6</v>
      </c>
      <c r="E37" s="35">
        <f>($C$31*$Y$18)+($AA$22)*($Y$23)+$AB$19+$Y$21</f>
        <v>388.6</v>
      </c>
      <c r="F37" s="35">
        <f>($F$31*$AA$18)+($AA$22)*($Y$23)+$AB$19+($Y$27)*($Y$24)+($Y$27)*($Y$26)+$Y$21+$AA$28+$AB$28+$AA$33</f>
        <v>1292.1999999999998</v>
      </c>
      <c r="G37" s="35">
        <f>($C$31*$Y$18)+($AA$22)*($Y$23)+$AB$19+$Y$21</f>
        <v>388.6</v>
      </c>
      <c r="H37" s="35">
        <f>($C$31*$Y$18)+($AA$22)*($Y$23)+$AB$19+$Y$21</f>
        <v>388.6</v>
      </c>
      <c r="I37" s="35">
        <f>($C$31*$Y$18)+($AA$22)*($Y$23)+$AB$19+$Y$21</f>
        <v>388.6</v>
      </c>
      <c r="J37" s="35">
        <f>($F$31*$AA$18)+($AA$22)*($Y$23)+$AB$19+($Y$27)*($Y$24)+($Y$27)*($Y$26)+$Y$21+$AA$28+$AB$28+$AA$33</f>
        <v>1292.1999999999998</v>
      </c>
      <c r="K37" s="36">
        <f>($C$31*$Y$18)+($AA$22)*($Y$23)+$AB$19+$Y$21</f>
        <v>388.6</v>
      </c>
      <c r="L37" s="35">
        <f>($C$31*$Y$18)+($AA$22)*($Y$23)+$AB$19+$Y$21</f>
        <v>388.6</v>
      </c>
      <c r="M37" s="35">
        <f>($C$31*$Y$18)+($AA$22)*($Y$23)+$AB$19+$Y$21</f>
        <v>388.6</v>
      </c>
      <c r="N37" s="35">
        <f>($N$31*$AA$18)+($AA$22)*($Y$23)+$AB$19+($Y$27)*($Y$24)+($Y$27)*($Y$26)+$Y$21+$AA$28+$AB$28+$AA$33+$Y$36*$AA$35+$AA$35+$AA$39+$AA$38</f>
        <v>2073.6999999999998</v>
      </c>
      <c r="O37" s="35">
        <f>($C$31*$Y$18)+($AA$22)*($Y$23)+$AB$19+$Y$21</f>
        <v>388.6</v>
      </c>
      <c r="P37" s="35">
        <f>($C$31*$Y$18)+($AA$22)*($Y$23)+$AB$19+$Y$21</f>
        <v>388.6</v>
      </c>
      <c r="Q37" s="35">
        <f>($C$31*$Y$18)+($AA$22)*($Y$23)+$AB$19+$Y$21</f>
        <v>388.6</v>
      </c>
      <c r="R37" s="35">
        <f>($F$31*$AA$18)+($AA$22)*($Y$23)+$AB$19+($Y$27)*($Y$24)+($Y$27)*($Y$26)+$Y$21+$AA$28+$AB$28+$AA$33</f>
        <v>1292.1999999999998</v>
      </c>
      <c r="S37" s="35">
        <f>($C$31*$Y$18)+($AA$22)*($Y$23)+$AB$19+$Y$21</f>
        <v>388.6</v>
      </c>
      <c r="T37" s="35">
        <f>($C$31*$Y$18)+($AA$22)*($Y$23)+$AB$19+$Y$21</f>
        <v>388.6</v>
      </c>
      <c r="U37" s="35">
        <f>($C$31*$Y$18)+($AA$22)*($Y$23)+$AB$19+$Y$21</f>
        <v>388.6</v>
      </c>
      <c r="V37" s="35">
        <f>($F$31*$AA$18)+($AA$22)*($Y$23)+$AB$19+($Y$27)*($Y$24)+($Y$27)*($Y$26)+$Y$21+$AA$28+$AB$28+$AA$33</f>
        <v>1292.1999999999998</v>
      </c>
      <c r="W37" s="8"/>
      <c r="X37" s="39"/>
      <c r="Y37" s="40"/>
      <c r="Z37" s="42"/>
      <c r="AA37" s="42"/>
      <c r="AB37" s="42"/>
      <c r="AC37" s="42"/>
      <c r="AD37" s="42"/>
      <c r="AE37" s="41"/>
      <c r="AF37" s="43"/>
      <c r="AG37" s="43"/>
    </row>
    <row r="38" spans="1:39" ht="23.25" x14ac:dyDescent="0.35">
      <c r="A38" s="24" t="s">
        <v>5</v>
      </c>
      <c r="B38" s="24"/>
      <c r="C38" s="24"/>
      <c r="D38" s="24"/>
      <c r="E38" s="24"/>
      <c r="F38" s="24"/>
      <c r="G38" s="24"/>
      <c r="H38" s="24"/>
      <c r="I38" s="24"/>
      <c r="J38" s="64" t="s">
        <v>67</v>
      </c>
      <c r="K38" s="64"/>
      <c r="L38" s="6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8"/>
      <c r="X38" s="39" t="s">
        <v>38</v>
      </c>
      <c r="Y38" s="40">
        <v>70</v>
      </c>
      <c r="Z38" s="40">
        <v>90</v>
      </c>
      <c r="AA38" s="39">
        <v>100</v>
      </c>
      <c r="AB38" s="39">
        <v>76</v>
      </c>
      <c r="AC38" s="42"/>
      <c r="AD38" s="42"/>
      <c r="AE38" s="40">
        <v>76</v>
      </c>
      <c r="AF38" s="44">
        <v>68</v>
      </c>
      <c r="AG38" s="43"/>
    </row>
    <row r="39" spans="1:39" ht="19.5" x14ac:dyDescent="0.35">
      <c r="A39" s="25" t="s">
        <v>10</v>
      </c>
      <c r="B39" s="26">
        <v>1000</v>
      </c>
      <c r="C39" s="26">
        <v>5000</v>
      </c>
      <c r="D39" s="26">
        <v>10000</v>
      </c>
      <c r="E39" s="26">
        <v>15000</v>
      </c>
      <c r="F39" s="26">
        <v>20000</v>
      </c>
      <c r="G39" s="26">
        <v>25000</v>
      </c>
      <c r="H39" s="26">
        <v>30000</v>
      </c>
      <c r="I39" s="26">
        <v>35000</v>
      </c>
      <c r="J39" s="26">
        <v>40000</v>
      </c>
      <c r="K39" s="26">
        <v>45000</v>
      </c>
      <c r="L39" s="26">
        <v>50000</v>
      </c>
      <c r="M39" s="26">
        <v>55000</v>
      </c>
      <c r="N39" s="26">
        <v>60000</v>
      </c>
      <c r="O39" s="26">
        <v>65000</v>
      </c>
      <c r="P39" s="26">
        <v>70000</v>
      </c>
      <c r="Q39" s="26">
        <v>75000</v>
      </c>
      <c r="R39" s="26">
        <v>80000</v>
      </c>
      <c r="S39" s="26">
        <v>85000</v>
      </c>
      <c r="T39" s="26">
        <v>90000</v>
      </c>
      <c r="U39" s="26">
        <v>95000</v>
      </c>
      <c r="V39" s="26">
        <v>100000</v>
      </c>
      <c r="W39" s="8"/>
      <c r="X39" s="39" t="s">
        <v>39</v>
      </c>
      <c r="Y39" s="40">
        <v>105</v>
      </c>
      <c r="Z39" s="40">
        <v>90</v>
      </c>
      <c r="AA39" s="39">
        <v>44</v>
      </c>
      <c r="AB39" s="39">
        <v>68</v>
      </c>
      <c r="AC39" s="42"/>
      <c r="AD39" s="42"/>
      <c r="AE39" s="40">
        <v>68</v>
      </c>
      <c r="AF39" s="44">
        <v>41</v>
      </c>
      <c r="AG39" s="43"/>
    </row>
    <row r="40" spans="1:39" ht="19.5" x14ac:dyDescent="0.35">
      <c r="A40" s="30" t="s">
        <v>8</v>
      </c>
      <c r="B40" s="37">
        <v>1.7</v>
      </c>
      <c r="C40" s="37">
        <v>1</v>
      </c>
      <c r="D40" s="37">
        <v>1</v>
      </c>
      <c r="E40" s="37">
        <v>1</v>
      </c>
      <c r="F40" s="37">
        <v>3.8</v>
      </c>
      <c r="G40" s="37">
        <v>1</v>
      </c>
      <c r="H40" s="37">
        <v>1</v>
      </c>
      <c r="I40" s="37">
        <v>1</v>
      </c>
      <c r="J40" s="37">
        <v>3.8</v>
      </c>
      <c r="K40" s="37">
        <v>1</v>
      </c>
      <c r="L40" s="37">
        <v>1</v>
      </c>
      <c r="M40" s="37">
        <v>1</v>
      </c>
      <c r="N40" s="37">
        <v>6</v>
      </c>
      <c r="O40" s="37">
        <v>1</v>
      </c>
      <c r="P40" s="37">
        <v>1</v>
      </c>
      <c r="Q40" s="37">
        <v>1</v>
      </c>
      <c r="R40" s="37">
        <v>3.8</v>
      </c>
      <c r="S40" s="37">
        <v>1</v>
      </c>
      <c r="T40" s="37">
        <v>1</v>
      </c>
      <c r="U40" s="37">
        <v>1</v>
      </c>
      <c r="V40" s="37">
        <v>3.8</v>
      </c>
      <c r="W40" s="8"/>
      <c r="X40" s="39" t="s">
        <v>41</v>
      </c>
      <c r="Y40" s="40">
        <v>180</v>
      </c>
      <c r="Z40" s="42"/>
      <c r="AA40" s="42"/>
      <c r="AB40" s="42"/>
      <c r="AC40" s="42"/>
      <c r="AD40" s="42"/>
      <c r="AE40" s="42"/>
      <c r="AF40" s="45"/>
      <c r="AG40" s="45"/>
    </row>
    <row r="41" spans="1:39" ht="19.5" x14ac:dyDescent="0.35">
      <c r="A41" s="28" t="s">
        <v>56</v>
      </c>
      <c r="B41" s="35">
        <f>($B$40*$AE$18)+($AE$22)*($Y$24)+$AA$19+($AE$27)*($Y$24)+($AF27)*($Y$24)+$Y$21</f>
        <v>737.4</v>
      </c>
      <c r="C41" s="35">
        <f>($C$40*$AE$18)+($AE$22)*($Y$24)+$AA$19+$Y$21</f>
        <v>433</v>
      </c>
      <c r="D41" s="35">
        <f>($D$40*$AE$18)+($AE$22)*($Y$24)+$AA$19+$Y$21</f>
        <v>433</v>
      </c>
      <c r="E41" s="35">
        <f>($E$40*$AE$18)+($AE$22)*($Y$24)+$AA$19+$Y$21</f>
        <v>433</v>
      </c>
      <c r="F41" s="35">
        <f>($F$40*$AE$18)+($AE$22)*($Y$24)+$AA$19+($AE$27)*($Y$24)+($AF27)*($Y$24)+$Y$21+$AE$28+$AF$28+$AE$33+$AF$33</f>
        <v>1552.6</v>
      </c>
      <c r="G41" s="35">
        <f>($E$40*$AE$18)+($AE$22)*($Y$24)+$AA$19+$Y$21</f>
        <v>433</v>
      </c>
      <c r="H41" s="35">
        <f>($E$40*$AE$18)+($AE$22)*($Y$24)+$AA$19+$Y$21</f>
        <v>433</v>
      </c>
      <c r="I41" s="35">
        <f>($E$40*$AE$18)+($AE$22)*($Y$24)+$AA$19+$Y$21</f>
        <v>433</v>
      </c>
      <c r="J41" s="35">
        <f>($J$40*$AE$18)+($AE$22)*($Y$24)+$AA$19+($AE$27)*($Y$24)+($AF27)*($Y$24)+$Y$21+$AE$28+$AF$28+$AE$33+$AF$33</f>
        <v>1552.6</v>
      </c>
      <c r="K41" s="35">
        <f>($E$40*$AE$18)+($AE$22)*($Y$24)+$AA$19+$Y$21</f>
        <v>433</v>
      </c>
      <c r="L41" s="35">
        <f>($E$40*$AE$18)+($AE$22)*($Y$24)+$AA$19+$Y$21</f>
        <v>433</v>
      </c>
      <c r="M41" s="35">
        <f>($E$40*$AE$18)+($AE$22)*($Y$24)+$AA$19+$Y$21</f>
        <v>433</v>
      </c>
      <c r="N41" s="35">
        <f>($N$31*$AE$18)+($AE$22)*($Y$24)+$AA$19+($AE$27)*($Y$24)+($AF27)*($Y$24)+$Y$21+$AE$28+$AF$28+$AE$33+$AF$33+$AE$38+$AE$39</f>
        <v>2088.8000000000002</v>
      </c>
      <c r="O41" s="35">
        <f>($E$40*$AE$18)+($AE$22)*($Y$24)+$AA$19+$Y$21</f>
        <v>433</v>
      </c>
      <c r="P41" s="35">
        <f>($E$40*$AE$18)+($AE$22)*($Y$24)+$AA$19+$Y$21</f>
        <v>433</v>
      </c>
      <c r="Q41" s="35">
        <f>($E$40*$AE$18)+($AE$22)*($Y$24)+$AA$19+$Y$21</f>
        <v>433</v>
      </c>
      <c r="R41" s="35">
        <f>($R$40*$AE$18)+($AE$22)*($Y$24)+$AA$19+($AE$27)*($Y$24)+($AF27)*($Y$24)+$Y$21+$AE$28+$AF$28+$AE$33+$AF$33</f>
        <v>1552.6</v>
      </c>
      <c r="S41" s="35">
        <f>($E$40*$AE$18)+($AE$22)*($Y$24)+$AA$19+$Y$21</f>
        <v>433</v>
      </c>
      <c r="T41" s="35">
        <f>($E$40*$AE$18)+($AE$22)*($Y$24)+$AA$19+$Y$21</f>
        <v>433</v>
      </c>
      <c r="U41" s="35">
        <f>($E$40*$AE$18)+($AE$22)*($Y$24)+$AA$19+$Y$21</f>
        <v>433</v>
      </c>
      <c r="V41" s="35">
        <f>($V$40*$AE$18)+($AE$22)*($Y$24)+$AA$19+($AE$27)*($Y$24)+($AF27)*($Y$24)+$Y$21+$AE$28+$AF$28+$AE$33+$AF$33</f>
        <v>1552.6</v>
      </c>
      <c r="W41" s="8"/>
      <c r="X41" s="39" t="s">
        <v>43</v>
      </c>
      <c r="Y41" s="40">
        <v>160</v>
      </c>
      <c r="Z41" s="42"/>
      <c r="AA41" s="42"/>
      <c r="AB41" s="42"/>
      <c r="AC41" s="42"/>
      <c r="AD41" s="42"/>
      <c r="AE41" s="42"/>
      <c r="AF41" s="45"/>
      <c r="AG41" s="45"/>
    </row>
    <row r="42" spans="1:39" ht="19.5" x14ac:dyDescent="0.35">
      <c r="A42" s="28" t="s">
        <v>57</v>
      </c>
      <c r="B42" s="35">
        <f>($B$40*$AE$18)+($AG$22)*($Y$24)+$AF$19+($AG$27)*($Y$24)+($AE$27)*($Y$24)+$Y$21</f>
        <v>1008.4</v>
      </c>
      <c r="C42" s="35">
        <f>($C$40*$AE$18)+($AG$22)*($Y$24)+$AF$19+$Y$21</f>
        <v>587</v>
      </c>
      <c r="D42" s="35">
        <f>($C$40*$AE$18)+($AG$22)*($Y$24)+$AF$19+$Y$21</f>
        <v>587</v>
      </c>
      <c r="E42" s="35">
        <f>($C$40*$AE$18)+($AG$22)*($Y$24)+$AF$19+$Y$21</f>
        <v>587</v>
      </c>
      <c r="F42" s="35">
        <f>($F$40*$AE$18)+($AG$22)*($Y$24)+$AF$19+($AG$27)*($Y$24)+($AE$27)*($Y$24)+$Y$21+$AG$28+$AG$33</f>
        <v>1898.6</v>
      </c>
      <c r="G42" s="35">
        <f>($C$40*$AE$18)+($AG$22)*($Y$24)+$AF$19+$Y$21</f>
        <v>587</v>
      </c>
      <c r="H42" s="35">
        <f>($C$40*$AE$18)+($AG$22)*($Y$24)+$AF$19+$Y$21</f>
        <v>587</v>
      </c>
      <c r="I42" s="35">
        <f>($C$40*$AE$18)+($AG$22)*($Y$24)+$AF$19+$Y$21</f>
        <v>587</v>
      </c>
      <c r="J42" s="35">
        <f>($J$40*$AE$18)+($AG$22)*($Y$24)+$AF$19+($AG$27)*($Y$24)+($AE$27)*($Y$24)+$Y$21+$AG$28+$AG$33</f>
        <v>1898.6</v>
      </c>
      <c r="K42" s="35">
        <f>($C$40*$AE$18)+($AG$22)*($Y$24)+$AF$19+$Y$21</f>
        <v>587</v>
      </c>
      <c r="L42" s="35">
        <f>($C$40*$AE$18)+($AG$22)*($Y$24)+$AF$19+$Y$21</f>
        <v>587</v>
      </c>
      <c r="M42" s="35">
        <f>($C$40*$AE$18)+($AG$22)*($Y$24)+$AF$19+$Y$21</f>
        <v>587</v>
      </c>
      <c r="N42" s="35">
        <f>($N$40*$AE$18)+($AG$22)*($Y$24)+$AF$19+($AG$27)*($Y$24)+($AE$27)*($Y$24)+$Y$21+$AG$28+$AG$33+$AF$38+$AF$39</f>
        <v>2474</v>
      </c>
      <c r="O42" s="35">
        <f>($C$40*$AE$18)+($AG$22)*($Y$24)+$AF$19+$Y$21</f>
        <v>587</v>
      </c>
      <c r="P42" s="35">
        <f>($C$40*$AE$18)+($AG$22)*($Y$24)+$AF$19+$Y$21</f>
        <v>587</v>
      </c>
      <c r="Q42" s="35">
        <f>($C$40*$AE$18)+($AG$22)*($Y$24)+$AF$19+$Y$21</f>
        <v>587</v>
      </c>
      <c r="R42" s="35">
        <f>($R$40*$AE$18)+($AG$22)*($Y$24)+$AF$19+($AG$27)*($Y$24)+($AE$27)*($Y$24)+$Y$21+$AG$28+$AG$33</f>
        <v>1898.6</v>
      </c>
      <c r="S42" s="35">
        <f>($C$40*$AE$18)+($AG$22)*($Y$24)+$AF$19+$Y$21</f>
        <v>587</v>
      </c>
      <c r="T42" s="35">
        <f>($C$40*$AE$18)+($AG$22)*($Y$24)+$AF$19+$Y$21</f>
        <v>587</v>
      </c>
      <c r="U42" s="35">
        <f>($C$40*$AE$18)+($AG$22)*($Y$24)+$AF$19+$Y$21</f>
        <v>587</v>
      </c>
      <c r="V42" s="35">
        <f>($V$40*$AE$18)+($AG$22)*($Y$24)+$AF$19+($AG$27)*($Y$24)+($AE$27)*($Y$24)+$Y$21+$AG$28+$AG$33</f>
        <v>1898.6</v>
      </c>
      <c r="W42" s="8"/>
      <c r="X42" s="39" t="s">
        <v>45</v>
      </c>
      <c r="Y42" s="40">
        <v>241</v>
      </c>
      <c r="Z42" s="39" t="s">
        <v>46</v>
      </c>
      <c r="AA42" s="42"/>
      <c r="AB42" s="42"/>
      <c r="AC42" s="42"/>
      <c r="AD42" s="42"/>
      <c r="AE42" s="42"/>
      <c r="AF42" s="45"/>
      <c r="AG42" s="45"/>
    </row>
    <row r="43" spans="1:39" ht="18.75" x14ac:dyDescent="0.3">
      <c r="A43" s="28" t="s">
        <v>58</v>
      </c>
      <c r="B43" s="35">
        <f>($B$40*$AE$18)+($AF$22)*($Y$24)+$AF$19+($AE$27)*($Y$24)+($AE$27)*($Y$24)+$Y$21</f>
        <v>852.4</v>
      </c>
      <c r="C43" s="35">
        <f>($C$40*$AE$18)+($AF$22)*($Y$24)+$AF$19+$Y$21</f>
        <v>522</v>
      </c>
      <c r="D43" s="35">
        <f>($D$40*$AE$18)+($AF$22)*($Y$24)+$AF$19+$Y$21</f>
        <v>522</v>
      </c>
      <c r="E43" s="35">
        <f>($E$40*$AE$18)+($AF$22)*($Y$24)+$AF$19+$Y$21</f>
        <v>522</v>
      </c>
      <c r="F43" s="35">
        <f>($F$40*$AE$18)+($AF$22)*($Y$24)+$AF$19+($AE$27)*($Y$24)+($AE$27)*($Y$24)+$Y$21+$AG$28+$AG$33</f>
        <v>1742.6</v>
      </c>
      <c r="G43" s="35">
        <f>($G$40*$AE$18)+($AF$22)*($Y$24)+$AF$19+$Y$21</f>
        <v>522</v>
      </c>
      <c r="H43" s="35">
        <f>($H$40*$AE$18)+($AF$22)*($Y$24)+$AF$19+$Y$21</f>
        <v>522</v>
      </c>
      <c r="I43" s="35">
        <f>($I$40*$AE$18)+($AF$22)*($Y$24)+$AF$19+$Y$21</f>
        <v>522</v>
      </c>
      <c r="J43" s="35">
        <f>($J$40*$AE$18)+($AF$22)*($Y$24)+$AF$19+($AE$27)*($Y$24)+($AE$27)*($Y$24)+$Y$21+$AG$28+$AG$33</f>
        <v>1742.6</v>
      </c>
      <c r="K43" s="35">
        <f>($K$40*$AE$18)+($AF$22)*($Y$24)+$AF$19+$Y$21</f>
        <v>522</v>
      </c>
      <c r="L43" s="35">
        <f>($L$40*$AE$18)+($AF$22)*($Y$24)+$AF$19+$Y$21</f>
        <v>522</v>
      </c>
      <c r="M43" s="35">
        <f>($M$40*$AE$18)+($AF$22)*($Y$24)+$AF$19+$Y$21</f>
        <v>522</v>
      </c>
      <c r="N43" s="35">
        <f>($N$40*$AE$18)+($AF$22)*($Y$24)+$AF$19+($AE$27)*($Y$24)+($AE$27)*($Y$24)+$Y$21+$AG$28+$AG$33+$AF$38+$AF$39</f>
        <v>2318</v>
      </c>
      <c r="O43" s="35">
        <f>($O$40*$AE$18)+($AF$22)*($Y$24)+$AF$19+$Y$21</f>
        <v>522</v>
      </c>
      <c r="P43" s="35">
        <f>($P$40*$AE$18)+($AF$22)*($Y$24)+$AF$19+$Y$21</f>
        <v>522</v>
      </c>
      <c r="Q43" s="35">
        <f>($C$40*$AE$18)+($AG$22)*($Y$24)+$AF$19+$Y$21</f>
        <v>587</v>
      </c>
      <c r="R43" s="35">
        <f>($R$40*$AE$18)+($AF$22)*($Y$24)+$AF$19+($AE$27)*($Y$24)+($AE$27)*($Y$24)+$Y$21+$AG$28+$AG$33</f>
        <v>1742.6</v>
      </c>
      <c r="S43" s="35">
        <f>($S$40*$AE$18)+($AF$22)*($Y$24)+$AF$19+$Y$21</f>
        <v>522</v>
      </c>
      <c r="T43" s="35">
        <f>($T$40*$AE$18)+($AF$22)*($Y$24)+$AF$19+$Y$21</f>
        <v>522</v>
      </c>
      <c r="U43" s="35">
        <f>($U$40*$AE$18)+($AF$22)*($Y$24)+$AF$19+$Y$21</f>
        <v>522</v>
      </c>
      <c r="V43" s="35">
        <f>($V$40*$AE$18)+($AF$22)*($Y$24)+$AF$19+($AE$27)*($Y$24)+($AE$27)*($Y$24)+$Y$21+$AG$28+$AG$33</f>
        <v>1742.6</v>
      </c>
      <c r="W43" s="8"/>
      <c r="X43" s="8"/>
    </row>
    <row r="44" spans="1:39" ht="18.75" x14ac:dyDescent="0.3">
      <c r="A44" s="28" t="s">
        <v>59</v>
      </c>
      <c r="B44" s="35">
        <f>($B$40*$AE$18)+($AE$22)*($Y$23)+$AA$19+($AE$27)*($Y$24)+($AF30)*($Y$24)+$Y$21</f>
        <v>768.4</v>
      </c>
      <c r="C44" s="35">
        <f>($C$40*$AE$18)+($AE$22)*($Y$23)+$AA$19+$Y$21</f>
        <v>529</v>
      </c>
      <c r="D44" s="35">
        <f>($D$40*$AE$18)+($AE$22)*($Y$23)+$AA$19+$Y$21</f>
        <v>529</v>
      </c>
      <c r="E44" s="35">
        <f>($E$40*$AE$18)+($AE$22)*($Y$23)+$AA$19+$Y$21</f>
        <v>529</v>
      </c>
      <c r="F44" s="35">
        <f>($F$40*$AE$18)+($AE$22)*($Y$23)+$AA$19+($AE$27)*($Y$24)+($AF30)*($Y$24)+$Y$21+$AE$28+$AF$28+$AE$33+$AF$33</f>
        <v>1583.6</v>
      </c>
      <c r="G44" s="35">
        <f>($E$40*$AE$18)+($AE$22)*($Y$23)+$AA$19+$Y$21</f>
        <v>529</v>
      </c>
      <c r="H44" s="35">
        <f>($E$40*$AE$18)+($AE$22)*($Y$23)+$AA$19+$Y$21</f>
        <v>529</v>
      </c>
      <c r="I44" s="35">
        <f>($E$40*$AE$18)+($AE$22)*($Y$23)+$AA$19+$Y$21</f>
        <v>529</v>
      </c>
      <c r="J44" s="35">
        <f>($J$40*$AE$18)+($AE$22)*($Y$23)+$AA$19+($AE$27)*($Y$24)+($AF30)*($Y$24)+$Y$21+$AE$28+$AF$28+$AE$33+$AF$33</f>
        <v>1583.6</v>
      </c>
      <c r="K44" s="35">
        <f>($E$40*$AE$18)+($AE$22)*($Y$23)+$AA$19+$Y$21</f>
        <v>529</v>
      </c>
      <c r="L44" s="35">
        <f>($E$40*$AE$18)+($AE$22)*($Y$23)+$AA$19+$Y$21</f>
        <v>529</v>
      </c>
      <c r="M44" s="35">
        <f>($E$40*$AE$18)+($AE$22)*($Y$23)+$AA$19+$Y$21</f>
        <v>529</v>
      </c>
      <c r="N44" s="35">
        <f>($N$31*$AE$18)+($AE$22)*($Y$23)+$AA$19+($AE$27)*($Y$24)+($AF30)*($Y$24)+$Y$21+$AE$28+$AF$28+$AE$33+$AF$33+$AE$38+$AE$39</f>
        <v>2119.8000000000002</v>
      </c>
      <c r="O44" s="35">
        <f>($E$40*$AE$18)+($AE$22)*($Y$23)+$AA$19+$Y$21</f>
        <v>529</v>
      </c>
      <c r="P44" s="35">
        <f>($E$40*$AE$18)+($AE$22)*($Y$23)+$AA$19+$Y$21</f>
        <v>529</v>
      </c>
      <c r="Q44" s="35">
        <f>($E$40*$AE$18)+($AE$22)*($Y$23)+$AA$19+$Y$21</f>
        <v>529</v>
      </c>
      <c r="R44" s="35">
        <f>($R$40*$AE$18)+($AE$22)*($Y$23)+$AA$19+($AE$27)*($Y$24)+($AF30)*($Y$24)+$Y$21+$AE$28+$AF$28+$AE$33+$AF$33</f>
        <v>1583.6</v>
      </c>
      <c r="S44" s="35">
        <f>($E$40*$AE$18)+($AE$22)*($Y$23)+$AA$19+$Y$21</f>
        <v>529</v>
      </c>
      <c r="T44" s="35">
        <f>($E$40*$AE$18)+($AE$22)*($Y$23)+$AA$19+$Y$21</f>
        <v>529</v>
      </c>
      <c r="U44" s="35">
        <f>($E$40*$AE$18)+($AE$22)*($Y$23)+$AA$19+$Y$21</f>
        <v>529</v>
      </c>
      <c r="V44" s="35">
        <f>($V$40*$AE$18)+($AE$22)*($Y$23)+$AA$19+($AE$27)*($Y$24)+($AF30)*($Y$24)+$Y$21+$AE$28+$AF$28+$AE$33+$AF$33</f>
        <v>1583.6</v>
      </c>
      <c r="W44" s="8"/>
      <c r="X44" s="8"/>
    </row>
    <row r="45" spans="1:39" s="3" customFormat="1" ht="18.75" x14ac:dyDescent="0.3">
      <c r="A45" s="28" t="s">
        <v>60</v>
      </c>
      <c r="B45" s="35">
        <f>($B$40*$AE$18)+($AG$22)*($Y$23)+$AF$19+($AG$27)*($Y$24)+($AE$27)*($Y$24)+$Y$21</f>
        <v>1160.4000000000001</v>
      </c>
      <c r="C45" s="35">
        <f>($C$40*$AE$18)+($AG$22)*($Y$23)+$AF$19+$Y$21</f>
        <v>739</v>
      </c>
      <c r="D45" s="35">
        <f>($C$40*$AE$18)+($AG$22)*($Y$23)+$AF$19+$Y$21</f>
        <v>739</v>
      </c>
      <c r="E45" s="35">
        <f>($C$40*$AE$18)+($AG$22)*($Y$23)+$AF$19+$Y$21</f>
        <v>739</v>
      </c>
      <c r="F45" s="35">
        <f>($F$40*$AE$18)+($AG$22)*($Y$23)+$AF$19+($AG$27)*($Y$24)+($AE$27)*($Y$24)+$Y$21+$AG$28+$AG$33</f>
        <v>2050.6</v>
      </c>
      <c r="G45" s="35">
        <f>($C$40*$AE$18)+($AG$22)*($Y$23)+$AF$19+$Y$21</f>
        <v>739</v>
      </c>
      <c r="H45" s="35">
        <f>($C$40*$AE$18)+($AG$22)*($Y$23)+$AF$19+$Y$21</f>
        <v>739</v>
      </c>
      <c r="I45" s="35">
        <f>($C$40*$AE$18)+($AG$22)*($Y$23)+$AF$19+$Y$21</f>
        <v>739</v>
      </c>
      <c r="J45" s="35">
        <f>($J$40*$AE$18)+($AG$22)*($Y$23)+$AF$19+($AG$27)*($Y$24)+($AE$27)*($Y$24)+$Y$21+$AG$28+$AG$33</f>
        <v>2050.6</v>
      </c>
      <c r="K45" s="35">
        <f>($C$40*$AE$18)+($AG$22)*($Y$23)+$AF$19+$Y$21</f>
        <v>739</v>
      </c>
      <c r="L45" s="35">
        <f>($C$40*$AE$18)+($AG$22)*($Y$23)+$AF$19+$Y$21</f>
        <v>739</v>
      </c>
      <c r="M45" s="35">
        <f>($C$40*$AE$18)+($AG$22)*($Y$23)+$AF$19+$Y$21</f>
        <v>739</v>
      </c>
      <c r="N45" s="35">
        <f>($N$40*$AE$18)+($AG$22)*($Y$23)+$AF$19+($AG$27)*($Y$24)+($AE$27)*($Y$24)+$Y$21+$AG$28+$AG$33+$AF$38+$AF$39</f>
        <v>2626</v>
      </c>
      <c r="O45" s="35">
        <f>($C$40*$AE$18)+($AG$22)*($Y$23)+$AF$19+$Y$21</f>
        <v>739</v>
      </c>
      <c r="P45" s="35">
        <f>($C$40*$AE$18)+($AG$22)*($Y$23)+$AF$19+$Y$21</f>
        <v>739</v>
      </c>
      <c r="Q45" s="35">
        <f>($C$40*$AE$18)+($AG$22)*($Y$23)+$AF$19+$Y$21</f>
        <v>739</v>
      </c>
      <c r="R45" s="35">
        <f>($R$40*$AE$18)+($AG$22)*($Y$23)+$AF$19+($AG$27)*($Y$24)+($AE$27)*($Y$24)+$Y$21+$AG$28+$AG$33</f>
        <v>2050.6</v>
      </c>
      <c r="S45" s="35">
        <f>($C$40*$AE$18)+($AG$22)*($Y$23)+$AF$19+$Y$21</f>
        <v>739</v>
      </c>
      <c r="T45" s="35">
        <f>($C$40*$AE$18)+($AG$22)*($Y$23)+$AF$19+$Y$21</f>
        <v>739</v>
      </c>
      <c r="U45" s="35">
        <f>($C$40*$AE$18)+($AG$22)*($Y$23)+$AF$19+$Y$21</f>
        <v>739</v>
      </c>
      <c r="V45" s="35">
        <f>($V$40*$AE$18)+($AG$22)*($Y$23)+$AF$19+($AG$27)*($Y$24)+($AE$27)*($Y$24)+$Y$21+$AG$28+$AG$33</f>
        <v>2050.6</v>
      </c>
      <c r="W45" s="8"/>
      <c r="X45" s="8"/>
      <c r="AM45" s="4"/>
    </row>
    <row r="46" spans="1:39" ht="18.75" x14ac:dyDescent="0.3">
      <c r="A46" s="28" t="s">
        <v>61</v>
      </c>
      <c r="B46" s="35">
        <f>($B$40*$AE$18)+($AF$22)*($Y$23)+$AF$19+($AE$27)*($Y$24)+($AE$27)*($Y$24)+$Y$21</f>
        <v>964.4</v>
      </c>
      <c r="C46" s="35">
        <f>($C$40*$AE$18)+($AF$22)*($Y$23)+$AF$19+$Y$21</f>
        <v>634</v>
      </c>
      <c r="D46" s="35">
        <f>($D$40*$AE$18)+($AF$22)*($Y$23)+$AF$19+$Y$21</f>
        <v>634</v>
      </c>
      <c r="E46" s="35">
        <f>($E$40*$AE$18)+($AF$22)*($Y$23)+$AF$19+$Y$21</f>
        <v>634</v>
      </c>
      <c r="F46" s="35">
        <f>($F$40*$AE$18)+($AF$22)*($Y$23)+$AF$19+($AE$27)*($Y$24)+($AE$27)*($Y$24)+$Y$21+$AG$28+$AG$33</f>
        <v>1854.6</v>
      </c>
      <c r="G46" s="35">
        <f>($G$40*$AE$18)+($AF$22)*($Y$23)+$AF$19+$Y$21</f>
        <v>634</v>
      </c>
      <c r="H46" s="35">
        <f>($H$40*$AE$18)+($AF$22)*($Y$23)+$AF$19+$Y$21</f>
        <v>634</v>
      </c>
      <c r="I46" s="35">
        <f>($I$40*$AE$18)+($AF$22)*($Y$23)+$AF$19+$Y$21</f>
        <v>634</v>
      </c>
      <c r="J46" s="35">
        <f>($J$40*$AE$18)+($AF$22)*($Y$23)+$AF$19+($AE$27)*($Y$24)+($AE$27)*($Y$24)+$Y$21+$AG$28+$AG$33</f>
        <v>1854.6</v>
      </c>
      <c r="K46" s="35">
        <f>($K$40*$AE$18)+($AF$22)*($Y$23)+$AF$19+$Y$21</f>
        <v>634</v>
      </c>
      <c r="L46" s="35">
        <f>($L$40*$AE$18)+($AF$22)*($Y$23)+$AF$19+$Y$21</f>
        <v>634</v>
      </c>
      <c r="M46" s="35">
        <f>($M$40*$AE$18)+($AF$22)*($Y$23)+$AF$19+$Y$21</f>
        <v>634</v>
      </c>
      <c r="N46" s="35">
        <f>($N$40*$AE$18)+($AF$22)*($Y$23)+$AF$19+($AE$27)*($Y$24)+($AE$27)*($Y$24)+$Y$21+$AG$28+$AG$33+$AF$38+$AF$39</f>
        <v>2430</v>
      </c>
      <c r="O46" s="35">
        <f>($O$40*$AE$18)+($AF$22)*($Y$23)+$AF$19+$Y$21</f>
        <v>634</v>
      </c>
      <c r="P46" s="35">
        <f>($P$40*$AE$18)+($AF$22)*($Y$23)+$AF$19+$Y$21</f>
        <v>634</v>
      </c>
      <c r="Q46" s="35">
        <f>($P$40*$AE$18)+($AF$22)*($Y$23)+$AF$19+$Y$21</f>
        <v>634</v>
      </c>
      <c r="R46" s="35">
        <f>($R$40*$AE$18)+($AF$22)*($Y$24)+$AF$19+($AE$27)*($Y$24)+($AE$27)*($Y$24)+$Y$21+$AG$28+$AG$33</f>
        <v>1742.6</v>
      </c>
      <c r="S46" s="35">
        <f>($S$40*$AE$18)+($AF$22)*($Y$24)+$AF$19+$Y$21</f>
        <v>522</v>
      </c>
      <c r="T46" s="35">
        <f>($T$40*$AE$18)+($AF$22)*($Y$24)+$AF$19+$Y$21</f>
        <v>522</v>
      </c>
      <c r="U46" s="35">
        <f>($U$40*$AE$18)+($AF$22)*($Y$24)+$AF$19+$Y$21</f>
        <v>522</v>
      </c>
      <c r="V46" s="35">
        <f>($V$40*$AE$18)+($AF$22)*($Y$24)+$AF$19+($AE$27)*($Y$24)+($AE$27)*($Y$24)+$Y$21+$AG$28+$AG$33</f>
        <v>1742.6</v>
      </c>
      <c r="W46" s="8"/>
      <c r="X46" s="8"/>
    </row>
    <row r="47" spans="1:39" x14ac:dyDescent="0.35">
      <c r="A47" s="9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62"/>
    </row>
    <row r="48" spans="1:39" x14ac:dyDescent="0.35">
      <c r="A48" s="5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62"/>
    </row>
    <row r="49" spans="1:24" x14ac:dyDescent="0.35">
      <c r="A49" s="5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5"/>
    </row>
    <row r="122" spans="39:39" x14ac:dyDescent="0.35">
      <c r="AM122" t="s">
        <v>72</v>
      </c>
    </row>
  </sheetData>
  <sheetProtection algorithmName="SHA-512" hashValue="nW0IoMicvH3klZ2wAiv9q9RsVpw/wt59a6bzGojOUJDa3YQB9uIl/sLQ6qVWK8f1udYXKSZSYvoLc7cq/l54jg==" saltValue="rUN3RLC0qgM/kLo5TQURmw==" spinCount="100000" sheet="1" scenarios="1" formatCells="0" formatColumns="0" formatRows="0" insertColumns="0" insertRows="0" insertHyperlinks="0" deleteColumns="0" deleteRows="0" sort="0" autoFilter="0" pivotTables="0"/>
  <mergeCells count="21">
    <mergeCell ref="A1:K1"/>
    <mergeCell ref="AB4:AF5"/>
    <mergeCell ref="AB6:AF6"/>
    <mergeCell ref="X47:X48"/>
    <mergeCell ref="J2:L2"/>
    <mergeCell ref="J29:L29"/>
    <mergeCell ref="J38:L38"/>
    <mergeCell ref="X5:Z6"/>
    <mergeCell ref="X7:Z8"/>
    <mergeCell ref="X9:Z10"/>
    <mergeCell ref="X12:AG13"/>
    <mergeCell ref="X14:AG15"/>
    <mergeCell ref="J9:L9"/>
    <mergeCell ref="X3:Z4"/>
    <mergeCell ref="AB10:AF10"/>
    <mergeCell ref="AB9:AF9"/>
    <mergeCell ref="AD8:AE8"/>
    <mergeCell ref="X1:Z2"/>
    <mergeCell ref="AI4:AJ4"/>
    <mergeCell ref="AB2:AF2"/>
    <mergeCell ref="AB1:AF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Najmi Saeed</dc:creator>
  <cp:lastModifiedBy>rami msb</cp:lastModifiedBy>
  <dcterms:created xsi:type="dcterms:W3CDTF">2025-06-18T14:00:01Z</dcterms:created>
  <dcterms:modified xsi:type="dcterms:W3CDTF">2025-09-20T14:04:50Z</dcterms:modified>
</cp:coreProperties>
</file>