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b564c13c11aa8a/work/EE/Lab Plans and Reports/Excel Data/"/>
    </mc:Choice>
  </mc:AlternateContent>
  <xr:revisionPtr revIDLastSave="24" documentId="13_ncr:1_{0BC7424D-FCCD-45C5-A0F1-4933E92A8582}" xr6:coauthVersionLast="47" xr6:coauthVersionMax="47" xr10:uidLastSave="{F3BF5AC3-AE98-4390-A351-C24049CC3DEB}"/>
  <bookViews>
    <workbookView xWindow="-108" yWindow="-108" windowWidth="23256" windowHeight="12456" tabRatio="679" activeTab="4" xr2:uid="{00000000-000D-0000-FFFF-FFFF00000000}"/>
  </bookViews>
  <sheets>
    <sheet name="Lambda Max Curve" sheetId="3" r:id="rId1"/>
    <sheet name="Calibration Graph | CuSO4" sheetId="6" r:id="rId2"/>
    <sheet name="Raw Data" sheetId="1" r:id="rId3"/>
    <sheet name="Graphs" sheetId="10" r:id="rId4"/>
    <sheet name="Sheet1" sheetId="14" r:id="rId5"/>
    <sheet name="Methanol-Ethanol Data" sheetId="12" r:id="rId6"/>
    <sheet name="How Boiling Affects Extraction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4" l="1"/>
  <c r="B18" i="14"/>
  <c r="B19" i="14"/>
  <c r="B20" i="14"/>
  <c r="B21" i="14"/>
  <c r="B22" i="14"/>
  <c r="B23" i="14"/>
  <c r="B24" i="14"/>
  <c r="B25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" i="14"/>
  <c r="G12" i="1"/>
  <c r="G17" i="1"/>
  <c r="G16" i="1"/>
  <c r="D5" i="12"/>
  <c r="C4" i="12"/>
  <c r="C2" i="12"/>
  <c r="B2" i="12"/>
  <c r="B4" i="12" s="1"/>
  <c r="T25" i="1"/>
  <c r="D23" i="10"/>
  <c r="J56" i="1"/>
  <c r="E24" i="10"/>
  <c r="C3" i="10"/>
  <c r="G65" i="1"/>
  <c r="G64" i="1"/>
  <c r="G58" i="1"/>
  <c r="G57" i="1"/>
  <c r="G56" i="1"/>
  <c r="K56" i="1" s="1"/>
  <c r="G55" i="1" l="1"/>
  <c r="G54" i="1"/>
  <c r="G53" i="1"/>
  <c r="G52" i="1"/>
  <c r="Q47" i="1"/>
  <c r="Q42" i="1"/>
  <c r="Q41" i="1"/>
  <c r="Q40" i="1"/>
  <c r="G38" i="1"/>
  <c r="G37" i="1"/>
  <c r="G36" i="1"/>
  <c r="G35" i="1"/>
  <c r="G34" i="1"/>
  <c r="G33" i="1"/>
  <c r="G32" i="1"/>
  <c r="Q28" i="1"/>
  <c r="Q27" i="1"/>
  <c r="Q26" i="1"/>
  <c r="Q25" i="1"/>
  <c r="U25" i="1" s="1"/>
  <c r="Q24" i="1"/>
  <c r="Q23" i="1"/>
  <c r="Q22" i="1"/>
  <c r="G19" i="1"/>
  <c r="G18" i="1"/>
  <c r="G15" i="1"/>
  <c r="G14" i="1"/>
  <c r="G13" i="1"/>
  <c r="G11" i="1"/>
  <c r="G10" i="1"/>
  <c r="G9" i="1"/>
  <c r="G8" i="1"/>
  <c r="G7" i="1"/>
  <c r="G6" i="1"/>
  <c r="G5" i="1"/>
  <c r="Q4" i="1"/>
  <c r="G4" i="1"/>
  <c r="G3" i="1"/>
</calcChain>
</file>

<file path=xl/sharedStrings.xml><?xml version="1.0" encoding="utf-8"?>
<sst xmlns="http://schemas.openxmlformats.org/spreadsheetml/2006/main" count="202" uniqueCount="74">
  <si>
    <t>Water</t>
  </si>
  <si>
    <t>Extraction Method</t>
  </si>
  <si>
    <t>Absorbance</t>
  </si>
  <si>
    <t>% complexation</t>
  </si>
  <si>
    <t>Ethanol</t>
  </si>
  <si>
    <t>Ratio of Solvent:Cu2+</t>
  </si>
  <si>
    <t>Mass of PPP (g)</t>
  </si>
  <si>
    <t>Volume of Solvent (for extraction) (mL)</t>
  </si>
  <si>
    <t>Boiling in Mantle</t>
  </si>
  <si>
    <t>Shaker (3+1h)</t>
  </si>
  <si>
    <t>Magnetic Stirrer</t>
  </si>
  <si>
    <t>Methanol</t>
  </si>
  <si>
    <t>Chloroform</t>
  </si>
  <si>
    <t>Acetone</t>
  </si>
  <si>
    <t>0.277 = absorbance</t>
  </si>
  <si>
    <t>Diluted Ethanol (50%)</t>
  </si>
  <si>
    <t>λ (nm)</t>
  </si>
  <si>
    <t>Methanol:Ethanol (25mL:25mL)</t>
  </si>
  <si>
    <t xml:space="preserve"> </t>
  </si>
  <si>
    <r>
      <t xml:space="preserve">775 nm - 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max</t>
    </r>
  </si>
  <si>
    <r>
      <t>Concentration (moldm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>)</t>
    </r>
  </si>
  <si>
    <r>
      <t>Concentration of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standard (moldm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</si>
  <si>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Diluted Methanol (50%)</t>
  </si>
  <si>
    <t>Randomized Testing</t>
  </si>
  <si>
    <t>% difference</t>
  </si>
  <si>
    <t>Boiling in Mantle (9 minutes)</t>
  </si>
  <si>
    <t>Boiling in Mantle (6 minutes)</t>
  </si>
  <si>
    <t>.30:10</t>
  </si>
  <si>
    <t>.10:10</t>
  </si>
  <si>
    <t>.10:20</t>
  </si>
  <si>
    <t>.10:30</t>
  </si>
  <si>
    <t>.20:30</t>
  </si>
  <si>
    <t>.30:20</t>
  </si>
  <si>
    <t>Shaker</t>
  </si>
  <si>
    <t>Heating Mantle</t>
  </si>
  <si>
    <t>extrapolated/average values</t>
  </si>
  <si>
    <t>-</t>
  </si>
  <si>
    <t>Mass of PPP</t>
  </si>
  <si>
    <t>0.025g</t>
  </si>
  <si>
    <t>0.050g</t>
  </si>
  <si>
    <t>all data are for 0.05g, 0.05M, 20:10 ratio</t>
  </si>
  <si>
    <t>all data are for heating mantle, 0.05M, 20:10 ratio</t>
  </si>
  <si>
    <t>Boiling in Mantle (ratios)</t>
  </si>
  <si>
    <t>0.010g</t>
  </si>
  <si>
    <t>all data are for heating mantle, 0.05g, 20:10 ratio</t>
  </si>
  <si>
    <r>
      <t>Concentration of Cu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</si>
  <si>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r>
      <t>Solution:Cu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Ratio</t>
    </r>
  </si>
  <si>
    <t>all data are for heating mantle, 0.05g, 0.05M</t>
  </si>
  <si>
    <t>.20:10</t>
  </si>
  <si>
    <t>values yet to be measured</t>
  </si>
  <si>
    <t xml:space="preserve"> Ethanol (50%)</t>
  </si>
  <si>
    <t xml:space="preserve"> Methanol (50%)</t>
  </si>
  <si>
    <t>Boiling Duration</t>
  </si>
  <si>
    <t>9 mins</t>
  </si>
  <si>
    <t>6 mins</t>
  </si>
  <si>
    <t>3 mins</t>
  </si>
  <si>
    <t>all data are for heating mantle, 0.05g, 0.05M, 20:10</t>
  </si>
  <si>
    <t>Gallic Acid</t>
  </si>
  <si>
    <t>Ellagic Acid</t>
  </si>
  <si>
    <t>Other polyphenolics</t>
  </si>
  <si>
    <t>Total polyphenolics</t>
  </si>
  <si>
    <t>Difference</t>
  </si>
  <si>
    <t>Shows methanol's (MeOH) superior ligand extraction capabilities (main focus on CM).</t>
  </si>
  <si>
    <t>(the graph data may not represent our ligand profile as they used lower temperatures than us for extraction)</t>
  </si>
  <si>
    <t>Temperature, °C</t>
  </si>
  <si>
    <t>Time, min</t>
  </si>
  <si>
    <t>Phenolics, mg/g</t>
  </si>
  <si>
    <t>https://www.researchgate.net/profile/Wissam-Zam/publication/286223841_Effective_extraction_of_polyphenols_and_proanthocyanidins_from_Pomegranate's_peel/links/57913aca08ae108aa040242a/Effective-extraction-of-polyphenols-and-proanthocyanidins-from-Pomegranates-peel.pdf?_tp=eyJjb250ZXh0Ijp7ImZpcnN0UGFnZSI6InB1YmxpY2F0aW9uIiwicGFnZSI6InB1YmxpY2F0aW9uIn19</t>
  </si>
  <si>
    <t>Boiling in Mantle (pH 5)</t>
  </si>
  <si>
    <t>.20:10:5</t>
  </si>
  <si>
    <t>Boiling in Mantle (pH 7)</t>
  </si>
  <si>
    <r>
      <t>0.025 mol/dm</t>
    </r>
    <r>
      <rPr>
        <u/>
        <vertAlign val="superscript"/>
        <sz val="11"/>
        <color theme="1"/>
        <rFont val="Calibri"/>
        <family val="2"/>
        <scheme val="minor"/>
      </rPr>
      <t>3</t>
    </r>
  </si>
  <si>
    <r>
      <t>0.050 mol/dm</t>
    </r>
    <r>
      <rPr>
        <u/>
        <vertAlign val="superscript"/>
        <sz val="11"/>
        <color theme="1"/>
        <rFont val="Calibri"/>
        <family val="2"/>
        <scheme val="minor"/>
      </rPr>
      <t>3</t>
    </r>
  </si>
  <si>
    <r>
      <t>0.075 mol/dm</t>
    </r>
    <r>
      <rPr>
        <u/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</si>
</sst>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9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0" fillId="0" borderId="2" xfId="0" applyBorder="1"/>
    <xf numFmtId="9" fontId="0" fillId="0" borderId="2" xfId="1" applyFont="1" applyBorder="1" applyAlignment="1"/>
    <xf numFmtId="20" fontId="0" fillId="0" borderId="0" xfId="0" applyNumberFormat="1"/>
    <xf numFmtId="9" fontId="1" fillId="0" borderId="2" xfId="1" applyFont="1" applyBorder="1" applyAlignment="1"/>
    <xf numFmtId="20" fontId="0" fillId="0" borderId="2" xfId="0" applyNumberFormat="1" applyBorder="1"/>
    <xf numFmtId="9" fontId="1" fillId="0" borderId="0" xfId="1" applyFont="1" applyBorder="1" applyAlignment="1"/>
    <xf numFmtId="164" fontId="0" fillId="0" borderId="2" xfId="0" applyNumberFormat="1" applyBorder="1"/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/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9" fontId="0" fillId="0" borderId="0" xfId="1" applyFont="1" applyBorder="1" applyAlignment="1"/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right" vertical="center"/>
    </xf>
    <xf numFmtId="164" fontId="0" fillId="0" borderId="5" xfId="0" applyNumberFormat="1" applyBorder="1"/>
    <xf numFmtId="164" fontId="0" fillId="0" borderId="2" xfId="0" applyNumberFormat="1" applyBorder="1" applyAlignment="1">
      <alignment horizontal="right"/>
    </xf>
    <xf numFmtId="9" fontId="0" fillId="0" borderId="2" xfId="0" applyNumberFormat="1" applyBorder="1"/>
    <xf numFmtId="9" fontId="2" fillId="2" borderId="2" xfId="2" applyNumberFormat="1" applyBorder="1"/>
    <xf numFmtId="9" fontId="0" fillId="0" borderId="0" xfId="0" applyNumberFormat="1"/>
    <xf numFmtId="20" fontId="0" fillId="0" borderId="2" xfId="0" applyNumberFormat="1" applyBorder="1" applyAlignment="1">
      <alignment horizontal="right"/>
    </xf>
    <xf numFmtId="0" fontId="0" fillId="3" borderId="2" xfId="0" applyFill="1" applyBorder="1"/>
    <xf numFmtId="9" fontId="0" fillId="3" borderId="2" xfId="1" applyFont="1" applyFill="1" applyBorder="1" applyAlignment="1"/>
    <xf numFmtId="0" fontId="11" fillId="0" borderId="0" xfId="0" applyFont="1"/>
    <xf numFmtId="0" fontId="11" fillId="4" borderId="0" xfId="0" applyFont="1" applyFill="1"/>
    <xf numFmtId="0" fontId="4" fillId="0" borderId="2" xfId="0" applyFont="1" applyBorder="1"/>
    <xf numFmtId="0" fontId="1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20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0" fontId="7" fillId="0" borderId="0" xfId="0" applyFont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3" borderId="0" xfId="0" applyFont="1" applyFill="1"/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7" fillId="0" borderId="7" xfId="0" applyFont="1" applyBorder="1"/>
    <xf numFmtId="0" fontId="7" fillId="0" borderId="2" xfId="0" applyFont="1" applyBorder="1"/>
    <xf numFmtId="0" fontId="0" fillId="0" borderId="10" xfId="0" applyBorder="1"/>
    <xf numFmtId="0" fontId="0" fillId="0" borderId="11" xfId="0" applyBorder="1"/>
    <xf numFmtId="9" fontId="0" fillId="0" borderId="2" xfId="1" applyFont="1" applyBorder="1"/>
    <xf numFmtId="9" fontId="0" fillId="0" borderId="0" xfId="1" applyFont="1"/>
    <xf numFmtId="0" fontId="0" fillId="4" borderId="0" xfId="0" applyFill="1"/>
    <xf numFmtId="0" fontId="1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 vertical="center" wrapText="1"/>
    </xf>
    <xf numFmtId="9" fontId="15" fillId="0" borderId="13" xfId="0" applyNumberFormat="1" applyFont="1" applyBorder="1" applyAlignment="1">
      <alignment horizontal="center" vertical="center" wrapText="1"/>
    </xf>
    <xf numFmtId="9" fontId="15" fillId="0" borderId="14" xfId="0" applyNumberFormat="1" applyFont="1" applyBorder="1" applyAlignment="1">
      <alignment horizontal="center" vertical="center" wrapText="1"/>
    </xf>
    <xf numFmtId="9" fontId="15" fillId="0" borderId="15" xfId="0" applyNumberFormat="1" applyFont="1" applyBorder="1" applyAlignment="1">
      <alignment horizontal="center" vertical="center" wrapText="1"/>
    </xf>
    <xf numFmtId="9" fontId="15" fillId="3" borderId="14" xfId="0" applyNumberFormat="1" applyFont="1" applyFill="1" applyBorder="1" applyAlignment="1">
      <alignment horizontal="center" vertical="center" wrapText="1"/>
    </xf>
    <xf numFmtId="9" fontId="15" fillId="3" borderId="15" xfId="0" applyNumberFormat="1" applyFont="1" applyFill="1" applyBorder="1" applyAlignment="1">
      <alignment horizontal="center" vertical="center" wrapText="1"/>
    </xf>
    <xf numFmtId="9" fontId="15" fillId="8" borderId="14" xfId="0" applyNumberFormat="1" applyFont="1" applyFill="1" applyBorder="1" applyAlignment="1">
      <alignment horizontal="center" vertical="center" wrapText="1"/>
    </xf>
    <xf numFmtId="9" fontId="15" fillId="8" borderId="15" xfId="0" applyNumberFormat="1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Absorbance</a:t>
            </a:r>
            <a:r>
              <a:rPr lang="en-US" baseline="0"/>
              <a:t> against wavelength</a:t>
            </a:r>
          </a:p>
          <a:p>
            <a:pPr>
              <a:defRPr/>
            </a:pPr>
            <a:r>
              <a:rPr lang="en-US" baseline="0"/>
              <a:t>0.05 moldm⁻³ CuSO₄.5H₂O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'Lambda Max Curve'!$A$2:$A$7</c:f>
              <c:numCache>
                <c:formatCode>General</c:formatCode>
                <c:ptCount val="6"/>
                <c:pt idx="0">
                  <c:v>700</c:v>
                </c:pt>
                <c:pt idx="1">
                  <c:v>725</c:v>
                </c:pt>
                <c:pt idx="2">
                  <c:v>750</c:v>
                </c:pt>
                <c:pt idx="3">
                  <c:v>775</c:v>
                </c:pt>
                <c:pt idx="4">
                  <c:v>795</c:v>
                </c:pt>
                <c:pt idx="5">
                  <c:v>900</c:v>
                </c:pt>
              </c:numCache>
            </c:numRef>
          </c:cat>
          <c:val>
            <c:numRef>
              <c:f>'Lambda Max Curve'!$B$2:$B$7</c:f>
              <c:numCache>
                <c:formatCode>General</c:formatCode>
                <c:ptCount val="6"/>
                <c:pt idx="0">
                  <c:v>0.152</c:v>
                </c:pt>
                <c:pt idx="1">
                  <c:v>0.21099999999999999</c:v>
                </c:pt>
                <c:pt idx="2" formatCode="0.000">
                  <c:v>0.25</c:v>
                </c:pt>
                <c:pt idx="3">
                  <c:v>0.27700000000000002</c:v>
                </c:pt>
                <c:pt idx="4">
                  <c:v>0.20699999999999999</c:v>
                </c:pt>
                <c:pt idx="5" formatCode="0.000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D-4FA4-98CD-52CCD56A50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85152"/>
        <c:axId val="113187072"/>
      </c:lineChart>
      <c:catAx>
        <c:axId val="1131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7072"/>
        <c:crosses val="autoZero"/>
        <c:auto val="1"/>
        <c:lblAlgn val="ctr"/>
        <c:lblOffset val="100"/>
        <c:noMultiLvlLbl val="0"/>
      </c:catAx>
      <c:valAx>
        <c:axId val="11318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of Cu</a:t>
            </a:r>
            <a:r>
              <a:rPr lang="en-US" baseline="30000"/>
              <a:t>2+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12913183939736"/>
          <c:y val="0.14019904281293757"/>
          <c:w val="0.77295086276603964"/>
          <c:h val="0.70289897600440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Graphs!$B$22:$B$24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5-466B-AE82-B2CDD2E64E47}"/>
            </c:ext>
          </c:extLst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Graphs!$C$22:$C$24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5-466B-AE82-B2CDD2E64E47}"/>
            </c:ext>
          </c:extLst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Methanol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Graphs!$D$22:$D$24</c:f>
              <c:numCache>
                <c:formatCode>General</c:formatCode>
                <c:ptCount val="3"/>
                <c:pt idx="0">
                  <c:v>44</c:v>
                </c:pt>
                <c:pt idx="1">
                  <c:v>49.5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5-466B-AE82-B2CDD2E64E47}"/>
            </c:ext>
          </c:extLst>
        </c:ser>
        <c:ser>
          <c:idx val="3"/>
          <c:order val="3"/>
          <c:tx>
            <c:strRef>
              <c:f>Graphs!$E$21</c:f>
              <c:strCache>
                <c:ptCount val="1"/>
                <c:pt idx="0">
                  <c:v> 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Graphs!$E$22:$E$24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5-466B-AE82-B2CDD2E64E47}"/>
            </c:ext>
          </c:extLst>
        </c:ser>
        <c:ser>
          <c:idx val="4"/>
          <c:order val="4"/>
          <c:tx>
            <c:strRef>
              <c:f>Graphs!$F$21</c:f>
              <c:strCache>
                <c:ptCount val="1"/>
                <c:pt idx="0">
                  <c:v> Methanol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Graphs!$F$22:$F$24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5-466B-AE82-B2CDD2E64E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600000"/>
        <c:axId val="177601920"/>
      </c:barChart>
      <c:catAx>
        <c:axId val="1776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Cu</a:t>
                </a:r>
                <a:r>
                  <a:rPr lang="en-US" baseline="30000"/>
                  <a:t>2+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601920"/>
        <c:crosses val="autoZero"/>
        <c:auto val="1"/>
        <c:lblAlgn val="ctr"/>
        <c:lblOffset val="100"/>
        <c:noMultiLvlLbl val="0"/>
      </c:catAx>
      <c:valAx>
        <c:axId val="177601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00000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7467387474131089"/>
          <c:y val="1.6812481773111963E-3"/>
          <c:w val="0.22532612525869067"/>
          <c:h val="0.54110855543219361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95878451948455"/>
          <c:y val="0.13924795858850991"/>
          <c:w val="0.7317923703878586"/>
          <c:h val="0.66850326065045962"/>
        </c:manualLayout>
      </c:layout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Graphs!$B$13:$B$15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7A-49D7-93BE-65310C426CF0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Ethanol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Graphs!$C$13:$C$15</c:f>
              <c:numCache>
                <c:formatCode>General</c:formatCode>
                <c:ptCount val="3"/>
                <c:pt idx="0">
                  <c:v>7</c:v>
                </c:pt>
                <c:pt idx="1">
                  <c:v>25</c:v>
                </c:pt>
                <c:pt idx="2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7A-49D7-93BE-65310C426CF0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Methanol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Graphs!$D$13:$D$15</c:f>
              <c:numCache>
                <c:formatCode>General</c:formatCode>
                <c:ptCount val="3"/>
                <c:pt idx="0">
                  <c:v>33</c:v>
                </c:pt>
                <c:pt idx="1">
                  <c:v>61</c:v>
                </c:pt>
                <c:pt idx="2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7A-49D7-93BE-65310C426CF0}"/>
            </c:ext>
          </c:extLst>
        </c:ser>
        <c:ser>
          <c:idx val="3"/>
          <c:order val="3"/>
          <c:tx>
            <c:strRef>
              <c:f>Graphs!$E$12</c:f>
              <c:strCache>
                <c:ptCount val="1"/>
                <c:pt idx="0">
                  <c:v> Ethanol (50%)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Graphs!$E$13:$E$15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7A-49D7-93BE-65310C426CF0}"/>
            </c:ext>
          </c:extLst>
        </c:ser>
        <c:ser>
          <c:idx val="4"/>
          <c:order val="4"/>
          <c:tx>
            <c:strRef>
              <c:f>Graphs!$F$12</c:f>
              <c:strCache>
                <c:ptCount val="1"/>
                <c:pt idx="0">
                  <c:v> Methanol (50%)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Graphs!$F$13:$F$15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A-49D7-93BE-65310C42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4016"/>
        <c:axId val="177664384"/>
      </c:lineChart>
      <c:catAx>
        <c:axId val="1776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of PPP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664384"/>
        <c:crosses val="autoZero"/>
        <c:auto val="1"/>
        <c:lblAlgn val="ctr"/>
        <c:lblOffset val="100"/>
        <c:noMultiLvlLbl val="0"/>
      </c:catAx>
      <c:valAx>
        <c:axId val="177664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54016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7452195997730711"/>
          <c:y val="3.123904717455711E-3"/>
          <c:w val="0.22547804002269345"/>
          <c:h val="0.49546814078455503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of Cu</a:t>
            </a:r>
            <a:r>
              <a:rPr lang="en-US" baseline="30000"/>
              <a:t>2+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93220218001809"/>
          <c:y val="0.13924795858850991"/>
          <c:w val="0.80315984360876302"/>
          <c:h val="0.69090988626421912"/>
        </c:manualLayout>
      </c:layout>
      <c:lineChart>
        <c:grouping val="standar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Graphs!$B$22:$B$24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3F-4224-8C79-6CF196FB6F96}"/>
            </c:ext>
          </c:extLst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Ethanol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Graphs!$C$22:$C$24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3F-4224-8C79-6CF196FB6F96}"/>
            </c:ext>
          </c:extLst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Methanol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Graphs!$D$22:$D$24</c:f>
              <c:numCache>
                <c:formatCode>General</c:formatCode>
                <c:ptCount val="3"/>
                <c:pt idx="0">
                  <c:v>44</c:v>
                </c:pt>
                <c:pt idx="1">
                  <c:v>49.5</c:v>
                </c:pt>
                <c:pt idx="2">
                  <c:v>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E3F-4224-8C79-6CF196FB6F96}"/>
            </c:ext>
          </c:extLst>
        </c:ser>
        <c:ser>
          <c:idx val="3"/>
          <c:order val="3"/>
          <c:tx>
            <c:strRef>
              <c:f>Graphs!$E$21</c:f>
              <c:strCache>
                <c:ptCount val="1"/>
                <c:pt idx="0">
                  <c:v> Ethanol (50%)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Graphs!$E$22:$E$24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20.5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E3F-4224-8C79-6CF196FB6F96}"/>
            </c:ext>
          </c:extLst>
        </c:ser>
        <c:ser>
          <c:idx val="4"/>
          <c:order val="4"/>
          <c:tx>
            <c:strRef>
              <c:f>Graphs!$F$21</c:f>
              <c:strCache>
                <c:ptCount val="1"/>
                <c:pt idx="0">
                  <c:v> Methanol (50%)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 mol/dm3</c:v>
                </c:pt>
                <c:pt idx="1">
                  <c:v>0.050 mol/dm3</c:v>
                </c:pt>
                <c:pt idx="2">
                  <c:v>0.075 mol/dm3</c:v>
                </c:pt>
              </c:strCache>
            </c:strRef>
          </c:cat>
          <c:val>
            <c:numRef>
              <c:f>Graphs!$F$22:$F$24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E3F-4224-8C79-6CF196FB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2512"/>
        <c:axId val="177726976"/>
      </c:lineChart>
      <c:catAx>
        <c:axId val="1777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Cu</a:t>
                </a:r>
                <a:r>
                  <a:rPr lang="en-US" baseline="30000"/>
                  <a:t>2+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726976"/>
        <c:crosses val="autoZero"/>
        <c:auto val="1"/>
        <c:lblAlgn val="ctr"/>
        <c:lblOffset val="100"/>
        <c:noMultiLvlLbl val="0"/>
      </c:catAx>
      <c:valAx>
        <c:axId val="177726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1251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9953670728918214"/>
          <c:y val="3.3756197142024649E-4"/>
          <c:w val="0.20046329271081828"/>
          <c:h val="0.57363900666263079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Solution:Cu2+ Ratios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2884013552899"/>
          <c:y val="0.1528335982519374"/>
          <c:w val="0.8397468237714546"/>
          <c:h val="0.78153255988500203"/>
        </c:manualLayout>
      </c:layout>
      <c:lineChart>
        <c:grouping val="standard"/>
        <c:varyColors val="0"/>
        <c:ser>
          <c:idx val="0"/>
          <c:order val="0"/>
          <c:tx>
            <c:strRef>
              <c:f>Graphs!$B$30:$B$31</c:f>
              <c:strCache>
                <c:ptCount val="2"/>
                <c:pt idx="0">
                  <c:v>Solution:Cu2+ Ratio</c:v>
                </c:pt>
                <c:pt idx="1">
                  <c:v>Water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Graphs!$A$32:$A$38</c:f>
              <c:strCache>
                <c:ptCount val="7"/>
                <c:pt idx="0">
                  <c:v>.10:30</c:v>
                </c:pt>
                <c:pt idx="1">
                  <c:v>.10:20</c:v>
                </c:pt>
                <c:pt idx="2">
                  <c:v>.20:30</c:v>
                </c:pt>
                <c:pt idx="3">
                  <c:v>.10:10</c:v>
                </c:pt>
                <c:pt idx="4">
                  <c:v>.30:20</c:v>
                </c:pt>
                <c:pt idx="5">
                  <c:v>.20:10</c:v>
                </c:pt>
                <c:pt idx="6">
                  <c:v>.30:10</c:v>
                </c:pt>
              </c:strCache>
            </c:strRef>
          </c:cat>
          <c:val>
            <c:numRef>
              <c:f>Graphs!$B$32:$B$38</c:f>
              <c:numCache>
                <c:formatCode>General</c:formatCode>
                <c:ptCount val="7"/>
                <c:pt idx="0">
                  <c:v>24</c:v>
                </c:pt>
                <c:pt idx="1">
                  <c:v>32</c:v>
                </c:pt>
                <c:pt idx="2">
                  <c:v>25</c:v>
                </c:pt>
                <c:pt idx="5">
                  <c:v>45</c:v>
                </c:pt>
                <c:pt idx="6">
                  <c:v>-170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19-47F8-A833-8781F20961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817472"/>
        <c:axId val="177823744"/>
      </c:lineChart>
      <c:catAx>
        <c:axId val="1778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823744"/>
        <c:crosses val="autoZero"/>
        <c:auto val="1"/>
        <c:lblAlgn val="ctr"/>
        <c:lblOffset val="100"/>
        <c:noMultiLvlLbl val="0"/>
      </c:catAx>
      <c:valAx>
        <c:axId val="177823744"/>
        <c:scaling>
          <c:orientation val="minMax"/>
          <c:max val="200"/>
          <c:min val="-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17472"/>
        <c:crosses val="autoZero"/>
        <c:crossBetween val="between"/>
        <c:majorUnit val="50"/>
        <c:minorUnit val="10"/>
      </c:valAx>
    </c:plotArea>
    <c:plotVisOnly val="1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14129483814523"/>
          <c:y val="0.16226354891618505"/>
          <c:w val="0.84819335083114611"/>
          <c:h val="0.75814850874595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Graphs!$B$45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Graphs!$B$46:$B$48</c:f>
              <c:numCache>
                <c:formatCode>General</c:formatCode>
                <c:ptCount val="3"/>
                <c:pt idx="0">
                  <c:v>45</c:v>
                </c:pt>
                <c:pt idx="1">
                  <c:v>-62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9AA-BE52-3F7EDC4AD154}"/>
            </c:ext>
          </c:extLst>
        </c:ser>
        <c:ser>
          <c:idx val="1"/>
          <c:order val="1"/>
          <c:tx>
            <c:strRef>
              <c:f>Graphs!$C$45</c:f>
              <c:strCache>
                <c:ptCount val="1"/>
                <c:pt idx="0">
                  <c:v> 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Graphs!$C$46:$C$48</c:f>
              <c:numCache>
                <c:formatCode>General</c:formatCode>
                <c:ptCount val="3"/>
                <c:pt idx="0">
                  <c:v>16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9AA-BE52-3F7EDC4AD1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865856"/>
        <c:axId val="177867776"/>
      </c:barChart>
      <c:catAx>
        <c:axId val="1778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Boiling Duration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867776"/>
        <c:crosses val="autoZero"/>
        <c:auto val="1"/>
        <c:lblAlgn val="ctr"/>
        <c:lblOffset val="100"/>
        <c:noMultiLvlLbl val="0"/>
      </c:catAx>
      <c:valAx>
        <c:axId val="177867776"/>
        <c:scaling>
          <c:orientation val="minMax"/>
          <c:max val="100"/>
          <c:min val="-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65856"/>
        <c:crosses val="autoZero"/>
        <c:crossBetween val="between"/>
        <c:majorUnit val="20"/>
        <c:minorUnit val="1"/>
      </c:valAx>
    </c:plotArea>
    <c:legend>
      <c:legendPos val="r"/>
      <c:layout>
        <c:manualLayout>
          <c:xMode val="edge"/>
          <c:yMode val="edge"/>
          <c:x val="0.78900131233595805"/>
          <c:y val="2.2797794598390592E-3"/>
          <c:w val="0.21099868766404256"/>
          <c:h val="0.1672977128264648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Graphs!$B$45</c:f>
              <c:strCache>
                <c:ptCount val="1"/>
                <c:pt idx="0">
                  <c:v>Water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Graphs!$B$46:$B$48</c:f>
              <c:numCache>
                <c:formatCode>General</c:formatCode>
                <c:ptCount val="3"/>
                <c:pt idx="0">
                  <c:v>45</c:v>
                </c:pt>
                <c:pt idx="1">
                  <c:v>-62</c:v>
                </c:pt>
                <c:pt idx="2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9A-4271-8F1B-189BC46E83D6}"/>
            </c:ext>
          </c:extLst>
        </c:ser>
        <c:ser>
          <c:idx val="1"/>
          <c:order val="1"/>
          <c:tx>
            <c:strRef>
              <c:f>Graphs!$C$45</c:f>
              <c:strCache>
                <c:ptCount val="1"/>
                <c:pt idx="0">
                  <c:v> Ethanol (50%)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Graphs!$C$46:$C$48</c:f>
              <c:numCache>
                <c:formatCode>General</c:formatCode>
                <c:ptCount val="3"/>
                <c:pt idx="0">
                  <c:v>16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9A-4271-8F1B-189BC46E83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910528"/>
        <c:axId val="177912448"/>
      </c:lineChart>
      <c:catAx>
        <c:axId val="177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Boiling Duration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912448"/>
        <c:crosses val="autoZero"/>
        <c:auto val="1"/>
        <c:lblAlgn val="ctr"/>
        <c:lblOffset val="100"/>
        <c:noMultiLvlLbl val="0"/>
      </c:catAx>
      <c:valAx>
        <c:axId val="177912448"/>
        <c:scaling>
          <c:orientation val="minMax"/>
          <c:max val="100"/>
          <c:min val="-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10528"/>
        <c:crosses val="autoZero"/>
        <c:crossBetween val="between"/>
        <c:majorUnit val="10"/>
        <c:minorUnit val="1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14129483814523"/>
          <c:y val="0.16226354891618505"/>
          <c:w val="0.84819335083114611"/>
          <c:h val="0.75814850874595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Graphs!$A$46</c:f>
              <c:strCache>
                <c:ptCount val="1"/>
                <c:pt idx="0">
                  <c:v>3 mins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Graphs!$B$46:$C$46</c:f>
              <c:numCache>
                <c:formatCode>General</c:formatCode>
                <c:ptCount val="2"/>
                <c:pt idx="0">
                  <c:v>45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4-4ACE-BCE0-0D3ED41176E1}"/>
            </c:ext>
          </c:extLst>
        </c:ser>
        <c:ser>
          <c:idx val="1"/>
          <c:order val="1"/>
          <c:tx>
            <c:strRef>
              <c:f>Graphs!$A$47</c:f>
              <c:strCache>
                <c:ptCount val="1"/>
                <c:pt idx="0">
                  <c:v>6 mins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Graphs!$B$47:$C$47</c:f>
              <c:numCache>
                <c:formatCode>General</c:formatCode>
                <c:ptCount val="2"/>
                <c:pt idx="0">
                  <c:v>-62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4-4ACE-BCE0-0D3ED41176E1}"/>
            </c:ext>
          </c:extLst>
        </c:ser>
        <c:ser>
          <c:idx val="2"/>
          <c:order val="2"/>
          <c:tx>
            <c:strRef>
              <c:f>Graphs!$A$48</c:f>
              <c:strCache>
                <c:ptCount val="1"/>
                <c:pt idx="0">
                  <c:v>9 mins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Graphs!$B$48:$C$48</c:f>
              <c:numCache>
                <c:formatCode>General</c:formatCode>
                <c:ptCount val="2"/>
                <c:pt idx="0">
                  <c:v>33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4-4ACE-BCE0-0D3ED4117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960064"/>
        <c:axId val="177961984"/>
      </c:barChart>
      <c:catAx>
        <c:axId val="1779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961984"/>
        <c:crosses val="autoZero"/>
        <c:auto val="1"/>
        <c:lblAlgn val="ctr"/>
        <c:lblOffset val="100"/>
        <c:noMultiLvlLbl val="0"/>
      </c:catAx>
      <c:valAx>
        <c:axId val="177961984"/>
        <c:scaling>
          <c:orientation val="minMax"/>
          <c:max val="100"/>
          <c:min val="-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60064"/>
        <c:crosses val="autoZero"/>
        <c:crossBetween val="between"/>
        <c:majorUnit val="20"/>
        <c:minorUnit val="1"/>
      </c:valAx>
    </c:plotArea>
    <c:legend>
      <c:legendPos val="r"/>
      <c:layout>
        <c:manualLayout>
          <c:xMode val="edge"/>
          <c:yMode val="edge"/>
          <c:x val="0.87789020122484973"/>
          <c:y val="2.2797794598390592E-3"/>
          <c:w val="0.12156802274715672"/>
          <c:h val="0.25094656923969766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198623820672"/>
          <c:y val="5.1400554097404488E-2"/>
          <c:w val="0.85189113522972004"/>
          <c:h val="0.8213732137649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'Methanol-Ethanol Data'!$A$2</c:f>
              <c:strCache>
                <c:ptCount val="1"/>
                <c:pt idx="0">
                  <c:v>Ellagic Acid</c:v>
                </c:pt>
              </c:strCache>
            </c:strRef>
          </c:tx>
          <c:invertIfNegative val="0"/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Data'!$B$2:$C$2</c:f>
              <c:numCache>
                <c:formatCode>General</c:formatCode>
                <c:ptCount val="2"/>
                <c:pt idx="0">
                  <c:v>4585.7700000000004</c:v>
                </c:pt>
                <c:pt idx="1">
                  <c:v>4798.66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42B4-8E64-12EAC5832556}"/>
            </c:ext>
          </c:extLst>
        </c:ser>
        <c:ser>
          <c:idx val="1"/>
          <c:order val="1"/>
          <c:tx>
            <c:strRef>
              <c:f>'Methanol-Ethanol Data'!$A$3</c:f>
              <c:strCache>
                <c:ptCount val="1"/>
                <c:pt idx="0">
                  <c:v>Gallic Acid</c:v>
                </c:pt>
              </c:strCache>
            </c:strRef>
          </c:tx>
          <c:invertIfNegative val="0"/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Data'!$B$3:$C$3</c:f>
              <c:numCache>
                <c:formatCode>General</c:formatCode>
                <c:ptCount val="2"/>
                <c:pt idx="0">
                  <c:v>4256.04</c:v>
                </c:pt>
                <c:pt idx="1">
                  <c:v>1652.95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42B4-8E64-12EAC5832556}"/>
            </c:ext>
          </c:extLst>
        </c:ser>
        <c:ser>
          <c:idx val="2"/>
          <c:order val="2"/>
          <c:tx>
            <c:strRef>
              <c:f>'Methanol-Ethanol Data'!$A$4</c:f>
              <c:strCache>
                <c:ptCount val="1"/>
                <c:pt idx="0">
                  <c:v>Other polyphenolics</c:v>
                </c:pt>
              </c:strCache>
            </c:strRef>
          </c:tx>
          <c:invertIfNegative val="0"/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Data'!$B$4:$C$4</c:f>
              <c:numCache>
                <c:formatCode>General</c:formatCode>
                <c:ptCount val="2"/>
                <c:pt idx="0">
                  <c:v>1194.2699999999986</c:v>
                </c:pt>
                <c:pt idx="1">
                  <c:v>489.13000000000011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42B4-8E64-12EAC583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26912"/>
        <c:axId val="174328448"/>
      </c:barChart>
      <c:catAx>
        <c:axId val="1743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28448"/>
        <c:crosses val="autoZero"/>
        <c:auto val="1"/>
        <c:lblAlgn val="ctr"/>
        <c:lblOffset val="100"/>
        <c:noMultiLvlLbl val="0"/>
      </c:catAx>
      <c:valAx>
        <c:axId val="1743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2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10333167813693"/>
          <c:y val="4.0536599591717831E-3"/>
          <c:w val="0.23410044489119791"/>
          <c:h val="0.22052333397349724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Absorbance against concentration CuSO₄.5H₂O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Absorbance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4.1870516185476797E-2"/>
                  <c:y val="0.1942012977544474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6.1195756780402365E-2"/>
                  <c:y val="0.28643090532051074"/>
                </c:manualLayout>
              </c:layout>
              <c:numFmt formatCode="General" sourceLinked="0"/>
            </c:trendlineLbl>
          </c:trendline>
          <c:cat>
            <c:numRef>
              <c:f>'Calibration Graph | CuSO4'!$A$2:$A$6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</c:numCache>
            </c:numRef>
          </c:cat>
          <c:val>
            <c:numRef>
              <c:f>'Calibration Graph | CuSO4'!$B$2:$B$6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6.2E-2</c:v>
                </c:pt>
                <c:pt idx="2" formatCode="0.000">
                  <c:v>0.152</c:v>
                </c:pt>
                <c:pt idx="3">
                  <c:v>0.28599999999999998</c:v>
                </c:pt>
                <c:pt idx="4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E1A-8A1D-7335BB61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1760"/>
        <c:axId val="176823680"/>
      </c:lineChart>
      <c:catAx>
        <c:axId val="1768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(moldm</a:t>
                </a:r>
                <a:r>
                  <a:rPr lang="en-US" baseline="30000"/>
                  <a:t>-3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23680"/>
        <c:crosses val="autoZero"/>
        <c:auto val="1"/>
        <c:lblAlgn val="ctr"/>
        <c:lblOffset val="100"/>
        <c:noMultiLvlLbl val="0"/>
      </c:catAx>
      <c:valAx>
        <c:axId val="1768236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2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Extraction</a:t>
            </a:r>
            <a:r>
              <a:rPr lang="en-US" baseline="0"/>
              <a:t> Method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09"/>
          <c:y val="0.14850721784776988"/>
          <c:w val="0.72845734908136217"/>
          <c:h val="0.6112572907553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Shaker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Graphs!$B$3:$F$3</c:f>
              <c:numCache>
                <c:formatCode>General</c:formatCode>
                <c:ptCount val="5"/>
                <c:pt idx="0">
                  <c:v>-29.5</c:v>
                </c:pt>
                <c:pt idx="1">
                  <c:v>9.5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FEA-9868-C6ED0BA4DCA1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Heating Mantle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Graphs!$B$4:$F$4</c:f>
              <c:numCache>
                <c:formatCode>General</c:formatCode>
                <c:ptCount val="5"/>
                <c:pt idx="0">
                  <c:v>78</c:v>
                </c:pt>
                <c:pt idx="1">
                  <c:v>58</c:v>
                </c:pt>
                <c:pt idx="2">
                  <c:v>45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E-4FEA-9868-C6ED0BA4DCA1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Magnetic Stirrer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Graphs!$B$5:$F$5</c:f>
              <c:numCache>
                <c:formatCode>General</c:formatCode>
                <c:ptCount val="5"/>
                <c:pt idx="0">
                  <c:v>49</c:v>
                </c:pt>
                <c:pt idx="1">
                  <c:v>34</c:v>
                </c:pt>
                <c:pt idx="2">
                  <c:v>37</c:v>
                </c:pt>
                <c:pt idx="3">
                  <c:v>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E-4FEA-9868-C6ED0BA4DC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920832"/>
        <c:axId val="176947584"/>
      </c:barChart>
      <c:catAx>
        <c:axId val="1769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947584"/>
        <c:crosses val="autoZero"/>
        <c:auto val="1"/>
        <c:lblAlgn val="ctr"/>
        <c:lblOffset val="100"/>
        <c:noMultiLvlLbl val="0"/>
      </c:catAx>
      <c:valAx>
        <c:axId val="1769475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2083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926531058618031"/>
          <c:y val="1.6812481773111957E-3"/>
          <c:w val="0.23073468941382341"/>
          <c:h val="0.25115157480314959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09"/>
          <c:y val="0.14387758821813937"/>
          <c:w val="0.78281846019247592"/>
          <c:h val="0.587159886264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Graphs!$A$13</c:f>
              <c:strCache>
                <c:ptCount val="1"/>
                <c:pt idx="0">
                  <c:v>0.010g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Graphs!$B$13:$F$13</c:f>
              <c:numCache>
                <c:formatCode>General</c:formatCode>
                <c:ptCount val="5"/>
                <c:pt idx="0">
                  <c:v>36</c:v>
                </c:pt>
                <c:pt idx="1">
                  <c:v>7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2B6-8109-D905CBA68541}"/>
            </c:ext>
          </c:extLst>
        </c:ser>
        <c:ser>
          <c:idx val="1"/>
          <c:order val="1"/>
          <c:tx>
            <c:strRef>
              <c:f>Graphs!$A$14</c:f>
              <c:strCache>
                <c:ptCount val="1"/>
                <c:pt idx="0">
                  <c:v>0.025g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Graphs!$B$14:$F$14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61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3-42B6-8109-D905CBA68541}"/>
            </c:ext>
          </c:extLst>
        </c:ser>
        <c:ser>
          <c:idx val="2"/>
          <c:order val="2"/>
          <c:tx>
            <c:strRef>
              <c:f>Graphs!$A$15</c:f>
              <c:strCache>
                <c:ptCount val="1"/>
                <c:pt idx="0">
                  <c:v>0.050g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Graphs!$B$15:$F$15</c:f>
              <c:numCache>
                <c:formatCode>General</c:formatCode>
                <c:ptCount val="5"/>
                <c:pt idx="0">
                  <c:v>45</c:v>
                </c:pt>
                <c:pt idx="1">
                  <c:v>58</c:v>
                </c:pt>
                <c:pt idx="2">
                  <c:v>78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3-42B6-8109-D905CBA685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991232"/>
        <c:axId val="176993408"/>
      </c:barChart>
      <c:catAx>
        <c:axId val="1769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 Used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993408"/>
        <c:crosses val="autoZero"/>
        <c:auto val="1"/>
        <c:lblAlgn val="ctr"/>
        <c:lblOffset val="100"/>
        <c:noMultiLvlLbl val="0"/>
      </c:catAx>
      <c:valAx>
        <c:axId val="176993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9123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87640419947506554"/>
          <c:y val="1.6812481773111957E-3"/>
          <c:w val="0.1230829548796027"/>
          <c:h val="0.2514009412223193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of Cu</a:t>
            </a:r>
            <a:r>
              <a:rPr lang="en-US" baseline="30000"/>
              <a:t>2+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09"/>
          <c:y val="0.1299886993292505"/>
          <c:w val="0.79158223972003205"/>
          <c:h val="0.62977580927384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Graphs!$A$22</c:f>
              <c:strCache>
                <c:ptCount val="1"/>
                <c:pt idx="0">
                  <c:v>0.025 mol/dm3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Graphs!$B$22:$F$22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44</c:v>
                </c:pt>
                <c:pt idx="3">
                  <c:v>61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0-4B0C-B626-8DF0901D75AA}"/>
            </c:ext>
          </c:extLst>
        </c:ser>
        <c:ser>
          <c:idx val="1"/>
          <c:order val="1"/>
          <c:tx>
            <c:strRef>
              <c:f>Graphs!$A$23</c:f>
              <c:strCache>
                <c:ptCount val="1"/>
                <c:pt idx="0">
                  <c:v>0.050 mol/dm3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Graphs!$B$23:$F$23</c:f>
              <c:numCache>
                <c:formatCode>General</c:formatCode>
                <c:ptCount val="5"/>
                <c:pt idx="0">
                  <c:v>45</c:v>
                </c:pt>
                <c:pt idx="1">
                  <c:v>58</c:v>
                </c:pt>
                <c:pt idx="2">
                  <c:v>49.5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0-4B0C-B626-8DF0901D75AA}"/>
            </c:ext>
          </c:extLst>
        </c:ser>
        <c:ser>
          <c:idx val="2"/>
          <c:order val="2"/>
          <c:tx>
            <c:strRef>
              <c:f>Graphs!$A$24</c:f>
              <c:strCache>
                <c:ptCount val="1"/>
                <c:pt idx="0">
                  <c:v>0.075 mol/dm3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Graphs!$B$24:$F$24</c:f>
              <c:numCache>
                <c:formatCode>General</c:formatCode>
                <c:ptCount val="5"/>
                <c:pt idx="0">
                  <c:v>34</c:v>
                </c:pt>
                <c:pt idx="1">
                  <c:v>33</c:v>
                </c:pt>
                <c:pt idx="2">
                  <c:v>51</c:v>
                </c:pt>
                <c:pt idx="3">
                  <c:v>20.5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0-4B0C-B626-8DF0901D75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065984"/>
        <c:axId val="177067904"/>
      </c:barChart>
      <c:catAx>
        <c:axId val="1770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067904"/>
        <c:crosses val="autoZero"/>
        <c:auto val="1"/>
        <c:lblAlgn val="ctr"/>
        <c:lblOffset val="100"/>
        <c:noMultiLvlLbl val="0"/>
      </c:catAx>
      <c:valAx>
        <c:axId val="1770679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065984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8657235345581854"/>
          <c:y val="1.6812481773111957E-3"/>
          <c:w val="0.13371930168480037"/>
          <c:h val="0.25115157480314959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Solution:Cu2+ Ratios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37046693666602"/>
          <c:y val="0.14590403312262143"/>
          <c:w val="0.74641543979188063"/>
          <c:h val="0.774644303291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Graphs!$A$32</c:f>
              <c:strCache>
                <c:ptCount val="1"/>
                <c:pt idx="0">
                  <c:v>.10:30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4859-82FD-9A3CE0F90ADC}"/>
            </c:ext>
          </c:extLst>
        </c:ser>
        <c:ser>
          <c:idx val="1"/>
          <c:order val="1"/>
          <c:tx>
            <c:strRef>
              <c:f>Graphs!$A$33</c:f>
              <c:strCache>
                <c:ptCount val="1"/>
                <c:pt idx="0">
                  <c:v>.10:20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F-4859-82FD-9A3CE0F90ADC}"/>
            </c:ext>
          </c:extLst>
        </c:ser>
        <c:ser>
          <c:idx val="2"/>
          <c:order val="2"/>
          <c:tx>
            <c:strRef>
              <c:f>Graphs!$A$34</c:f>
              <c:strCache>
                <c:ptCount val="1"/>
                <c:pt idx="0">
                  <c:v>.20:30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F-4859-82FD-9A3CE0F90ADC}"/>
            </c:ext>
          </c:extLst>
        </c:ser>
        <c:ser>
          <c:idx val="3"/>
          <c:order val="3"/>
          <c:tx>
            <c:strRef>
              <c:f>Graphs!$A$35</c:f>
              <c:strCache>
                <c:ptCount val="1"/>
                <c:pt idx="0">
                  <c:v>.10:10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ABF-4859-82FD-9A3CE0F90ADC}"/>
            </c:ext>
          </c:extLst>
        </c:ser>
        <c:ser>
          <c:idx val="4"/>
          <c:order val="4"/>
          <c:tx>
            <c:strRef>
              <c:f>Graphs!$A$36</c:f>
              <c:strCache>
                <c:ptCount val="1"/>
                <c:pt idx="0">
                  <c:v>.30:20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ABF-4859-82FD-9A3CE0F90ADC}"/>
            </c:ext>
          </c:extLst>
        </c:ser>
        <c:ser>
          <c:idx val="5"/>
          <c:order val="5"/>
          <c:tx>
            <c:strRef>
              <c:f>Graphs!$A$37</c:f>
              <c:strCache>
                <c:ptCount val="1"/>
                <c:pt idx="0">
                  <c:v>.20:10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F-4859-82FD-9A3CE0F90ADC}"/>
            </c:ext>
          </c:extLst>
        </c:ser>
        <c:ser>
          <c:idx val="6"/>
          <c:order val="6"/>
          <c:tx>
            <c:strRef>
              <c:f>Graphs!$A$38</c:f>
              <c:strCache>
                <c:ptCount val="1"/>
                <c:pt idx="0">
                  <c:v>.30:10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Graphs!$B$38</c:f>
              <c:numCache>
                <c:formatCode>General</c:formatCode>
                <c:ptCount val="1"/>
                <c:pt idx="0">
                  <c:v>-170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BF-4859-82FD-9A3CE0F90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333760"/>
        <c:axId val="177335296"/>
      </c:barChart>
      <c:catAx>
        <c:axId val="177333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7335296"/>
        <c:crosses val="autoZero"/>
        <c:auto val="1"/>
        <c:lblAlgn val="ctr"/>
        <c:lblOffset val="100"/>
        <c:noMultiLvlLbl val="0"/>
      </c:catAx>
      <c:valAx>
        <c:axId val="177335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33760"/>
        <c:crosses val="autoZero"/>
        <c:crossBetween val="between"/>
        <c:majorUnit val="10"/>
        <c:minorUnit val="1"/>
      </c:valAx>
    </c:plotArea>
    <c:legend>
      <c:legendPos val="r"/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Solvent </a:t>
            </a:r>
            <a:r>
              <a:rPr lang="en-US" baseline="0"/>
              <a:t>Comparision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Heating Mantle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Graphs!$B$4:$F$4</c:f>
              <c:numCache>
                <c:formatCode>General</c:formatCode>
                <c:ptCount val="5"/>
                <c:pt idx="0">
                  <c:v>78</c:v>
                </c:pt>
                <c:pt idx="1">
                  <c:v>58</c:v>
                </c:pt>
                <c:pt idx="2">
                  <c:v>45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CF0-B75C-55B96AD34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380736"/>
        <c:axId val="177395200"/>
      </c:barChart>
      <c:catAx>
        <c:axId val="1773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 Used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395200"/>
        <c:crosses val="autoZero"/>
        <c:auto val="1"/>
        <c:lblAlgn val="ctr"/>
        <c:lblOffset val="100"/>
        <c:noMultiLvlLbl val="0"/>
      </c:catAx>
      <c:valAx>
        <c:axId val="1773952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80736"/>
        <c:crosses val="autoZero"/>
        <c:crossBetween val="between"/>
        <c:majorUnit val="10"/>
        <c:minorUnit val="1"/>
      </c:valAx>
    </c:plotArea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Extraction</a:t>
            </a:r>
            <a:r>
              <a:rPr lang="en-US" baseline="0"/>
              <a:t> Method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914"/>
          <c:y val="0.14850721784776996"/>
          <c:w val="0.72845734908136195"/>
          <c:h val="0.6112572907553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Methanol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Graphs!$B$3:$B$5</c:f>
              <c:numCache>
                <c:formatCode>General</c:formatCode>
                <c:ptCount val="3"/>
                <c:pt idx="0">
                  <c:v>-29.5</c:v>
                </c:pt>
                <c:pt idx="1">
                  <c:v>78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5-47A6-A50B-D214F97FB316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Graphs!$C$3:$C$5</c:f>
              <c:numCache>
                <c:formatCode>General</c:formatCode>
                <c:ptCount val="3"/>
                <c:pt idx="0">
                  <c:v>9.5</c:v>
                </c:pt>
                <c:pt idx="1">
                  <c:v>58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5-47A6-A50B-D214F97FB316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Graphs!$D$3:$D$5</c:f>
              <c:numCache>
                <c:formatCode>General</c:formatCode>
                <c:ptCount val="3"/>
                <c:pt idx="0">
                  <c:v>8</c:v>
                </c:pt>
                <c:pt idx="1">
                  <c:v>45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5-47A6-A50B-D214F97FB316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 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Graphs!$E$3:$E$5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5-47A6-A50B-D214F97FB316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 Methanol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Graphs!$F$3:$F$5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5-47A6-A50B-D214F97FB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465984"/>
        <c:axId val="177472256"/>
      </c:barChart>
      <c:catAx>
        <c:axId val="1774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472256"/>
        <c:crosses val="autoZero"/>
        <c:auto val="1"/>
        <c:lblAlgn val="ctr"/>
        <c:lblOffset val="100"/>
        <c:noMultiLvlLbl val="0"/>
      </c:catAx>
      <c:valAx>
        <c:axId val="177472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65984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926531058618075"/>
          <c:y val="1.6812481773111963E-3"/>
          <c:w val="0.23073458141383779"/>
          <c:h val="0.3352526246719160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92610485389376"/>
          <c:y val="0.13926491445673131"/>
          <c:w val="0.75374282571525042"/>
          <c:h val="0.69325151591644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Graphs!$B$13:$B$15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B-47D3-9F65-2C2B5693BEAF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Graphs!$C$13:$C$15</c:f>
              <c:numCache>
                <c:formatCode>General</c:formatCode>
                <c:ptCount val="3"/>
                <c:pt idx="0">
                  <c:v>7</c:v>
                </c:pt>
                <c:pt idx="1">
                  <c:v>25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B-47D3-9F65-2C2B5693BEAF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Methanol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Graphs!$D$13:$D$15</c:f>
              <c:numCache>
                <c:formatCode>General</c:formatCode>
                <c:ptCount val="3"/>
                <c:pt idx="0">
                  <c:v>33</c:v>
                </c:pt>
                <c:pt idx="1">
                  <c:v>61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B-47D3-9F65-2C2B5693BEAF}"/>
            </c:ext>
          </c:extLst>
        </c:ser>
        <c:ser>
          <c:idx val="3"/>
          <c:order val="3"/>
          <c:tx>
            <c:strRef>
              <c:f>Graphs!$E$12</c:f>
              <c:strCache>
                <c:ptCount val="1"/>
                <c:pt idx="0">
                  <c:v> 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Graphs!$E$13:$E$15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B-47D3-9F65-2C2B5693BEAF}"/>
            </c:ext>
          </c:extLst>
        </c:ser>
        <c:ser>
          <c:idx val="4"/>
          <c:order val="4"/>
          <c:tx>
            <c:strRef>
              <c:f>Graphs!$F$12</c:f>
              <c:strCache>
                <c:ptCount val="1"/>
                <c:pt idx="0">
                  <c:v> Methanol (50%)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Graphs!$F$13:$F$15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B-47D3-9F65-2C2B5693B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538944"/>
        <c:axId val="177553408"/>
      </c:barChart>
      <c:catAx>
        <c:axId val="1775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of PPP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553408"/>
        <c:crosses val="autoZero"/>
        <c:auto val="1"/>
        <c:lblAlgn val="ctr"/>
        <c:lblOffset val="100"/>
        <c:noMultiLvlLbl val="0"/>
      </c:catAx>
      <c:valAx>
        <c:axId val="177553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38944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641073392796655"/>
          <c:y val="3.1239047174557123E-3"/>
          <c:w val="0.23358926607203206"/>
          <c:h val="0.3521734704042625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38100</xdr:rowOff>
    </xdr:from>
    <xdr:to>
      <xdr:col>12</xdr:col>
      <xdr:colOff>472440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133350</xdr:rowOff>
    </xdr:from>
    <xdr:to>
      <xdr:col>13</xdr:col>
      <xdr:colOff>38100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19050</xdr:rowOff>
    </xdr:from>
    <xdr:to>
      <xdr:col>14</xdr:col>
      <xdr:colOff>533400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18</xdr:row>
      <xdr:rowOff>142875</xdr:rowOff>
    </xdr:from>
    <xdr:to>
      <xdr:col>14</xdr:col>
      <xdr:colOff>561975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35</xdr:row>
      <xdr:rowOff>0</xdr:rowOff>
    </xdr:from>
    <xdr:to>
      <xdr:col>14</xdr:col>
      <xdr:colOff>581025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49</xdr:row>
      <xdr:rowOff>78441</xdr:rowOff>
    </xdr:from>
    <xdr:to>
      <xdr:col>15</xdr:col>
      <xdr:colOff>0</xdr:colOff>
      <xdr:row>62</xdr:row>
      <xdr:rowOff>164166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64</xdr:row>
      <xdr:rowOff>6163</xdr:rowOff>
    </xdr:from>
    <xdr:to>
      <xdr:col>15</xdr:col>
      <xdr:colOff>0</xdr:colOff>
      <xdr:row>78</xdr:row>
      <xdr:rowOff>82363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11206</xdr:colOff>
      <xdr:row>1</xdr:row>
      <xdr:rowOff>179295</xdr:rowOff>
    </xdr:from>
    <xdr:to>
      <xdr:col>23</xdr:col>
      <xdr:colOff>316006</xdr:colOff>
      <xdr:row>16</xdr:row>
      <xdr:rowOff>64995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11205</xdr:colOff>
      <xdr:row>18</xdr:row>
      <xdr:rowOff>134471</xdr:rowOff>
    </xdr:from>
    <xdr:to>
      <xdr:col>23</xdr:col>
      <xdr:colOff>316005</xdr:colOff>
      <xdr:row>32</xdr:row>
      <xdr:rowOff>153521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582706</xdr:colOff>
      <xdr:row>34</xdr:row>
      <xdr:rowOff>179294</xdr:rowOff>
    </xdr:from>
    <xdr:to>
      <xdr:col>23</xdr:col>
      <xdr:colOff>282388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276225</xdr:colOff>
      <xdr:row>18</xdr:row>
      <xdr:rowOff>123825</xdr:rowOff>
    </xdr:from>
    <xdr:to>
      <xdr:col>31</xdr:col>
      <xdr:colOff>581025</xdr:colOff>
      <xdr:row>32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257175</xdr:colOff>
      <xdr:row>35</xdr:row>
      <xdr:rowOff>0</xdr:rowOff>
    </xdr:from>
    <xdr:to>
      <xdr:col>31</xdr:col>
      <xdr:colOff>561975</xdr:colOff>
      <xdr:row>48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11205</xdr:colOff>
      <xdr:row>49</xdr:row>
      <xdr:rowOff>44823</xdr:rowOff>
    </xdr:from>
    <xdr:to>
      <xdr:col>23</xdr:col>
      <xdr:colOff>289752</xdr:colOff>
      <xdr:row>62</xdr:row>
      <xdr:rowOff>167287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268941</xdr:colOff>
      <xdr:row>80</xdr:row>
      <xdr:rowOff>78441</xdr:rowOff>
    </xdr:from>
    <xdr:to>
      <xdr:col>15</xdr:col>
      <xdr:colOff>0</xdr:colOff>
      <xdr:row>94</xdr:row>
      <xdr:rowOff>156882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369795</xdr:colOff>
      <xdr:row>80</xdr:row>
      <xdr:rowOff>67236</xdr:rowOff>
    </xdr:from>
    <xdr:to>
      <xdr:col>32</xdr:col>
      <xdr:colOff>100855</xdr:colOff>
      <xdr:row>94</xdr:row>
      <xdr:rowOff>145677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44824</xdr:colOff>
      <xdr:row>80</xdr:row>
      <xdr:rowOff>67235</xdr:rowOff>
    </xdr:from>
    <xdr:to>
      <xdr:col>23</xdr:col>
      <xdr:colOff>381000</xdr:colOff>
      <xdr:row>94</xdr:row>
      <xdr:rowOff>145676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0.87153</cdr:y>
    </cdr:from>
    <cdr:to>
      <cdr:x>0.36458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90775"/>
          <a:ext cx="1666875" cy="3524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Heating</a:t>
          </a:r>
          <a:r>
            <a:rPr lang="en-US" sz="1000" baseline="0"/>
            <a:t> mantle, 0.05g, </a:t>
          </a:r>
        </a:p>
        <a:p xmlns:a="http://schemas.openxmlformats.org/drawingml/2006/main">
          <a:r>
            <a:rPr lang="en-US" sz="1000" baseline="0"/>
            <a:t>0.05M, 20:10</a:t>
          </a:r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161925</xdr:rowOff>
    </xdr:from>
    <xdr:to>
      <xdr:col>7</xdr:col>
      <xdr:colOff>457200</xdr:colOff>
      <xdr:row>23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723902</xdr:colOff>
      <xdr:row>26</xdr:row>
      <xdr:rowOff>49779</xdr:rowOff>
    </xdr:from>
    <xdr:to>
      <xdr:col>7</xdr:col>
      <xdr:colOff>447676</xdr:colOff>
      <xdr:row>41</xdr:row>
      <xdr:rowOff>8037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2" y="5012304"/>
          <a:ext cx="5381624" cy="28157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5" sqref="C5"/>
    </sheetView>
  </sheetViews>
  <sheetFormatPr defaultRowHeight="14.4" x14ac:dyDescent="0.3"/>
  <cols>
    <col min="1" max="1" width="18.33203125" bestFit="1" customWidth="1"/>
    <col min="2" max="2" width="11.44140625" bestFit="1" customWidth="1"/>
    <col min="3" max="3" width="18.33203125" bestFit="1" customWidth="1"/>
  </cols>
  <sheetData>
    <row r="1" spans="1:4" x14ac:dyDescent="0.3">
      <c r="A1" s="18" t="s">
        <v>16</v>
      </c>
      <c r="B1" s="10" t="s">
        <v>2</v>
      </c>
    </row>
    <row r="2" spans="1:4" x14ac:dyDescent="0.3">
      <c r="A2" s="1">
        <v>700</v>
      </c>
      <c r="B2" s="10">
        <v>0.152</v>
      </c>
    </row>
    <row r="3" spans="1:4" x14ac:dyDescent="0.3">
      <c r="A3" s="1">
        <v>725</v>
      </c>
      <c r="B3" s="10">
        <v>0.21099999999999999</v>
      </c>
    </row>
    <row r="4" spans="1:4" x14ac:dyDescent="0.3">
      <c r="A4" s="1">
        <v>750</v>
      </c>
      <c r="B4" s="16">
        <v>0.25</v>
      </c>
    </row>
    <row r="5" spans="1:4" x14ac:dyDescent="0.3">
      <c r="A5" s="1">
        <v>775</v>
      </c>
      <c r="B5" s="10">
        <v>0.27700000000000002</v>
      </c>
    </row>
    <row r="6" spans="1:4" x14ac:dyDescent="0.3">
      <c r="A6" s="1">
        <v>795</v>
      </c>
      <c r="B6" s="10">
        <v>0.20699999999999999</v>
      </c>
    </row>
    <row r="7" spans="1:4" x14ac:dyDescent="0.3">
      <c r="A7" s="1">
        <v>900</v>
      </c>
      <c r="B7" s="16">
        <v>0.23</v>
      </c>
      <c r="D7" t="s">
        <v>18</v>
      </c>
    </row>
    <row r="10" spans="1:4" x14ac:dyDescent="0.3">
      <c r="A10" s="17"/>
    </row>
    <row r="11" spans="1:4" ht="15.6" x14ac:dyDescent="0.3">
      <c r="A11" s="20" t="s">
        <v>19</v>
      </c>
    </row>
    <row r="12" spans="1:4" x14ac:dyDescent="0.3">
      <c r="A12" s="2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P19" sqref="P19"/>
    </sheetView>
  </sheetViews>
  <sheetFormatPr defaultRowHeight="14.4" x14ac:dyDescent="0.3"/>
  <cols>
    <col min="1" max="1" width="23.33203125" bestFit="1" customWidth="1"/>
    <col min="2" max="2" width="11.44140625" bestFit="1" customWidth="1"/>
  </cols>
  <sheetData>
    <row r="1" spans="1:2" ht="16.2" x14ac:dyDescent="0.3">
      <c r="A1" s="18" t="s">
        <v>20</v>
      </c>
      <c r="B1" s="10" t="s">
        <v>2</v>
      </c>
    </row>
    <row r="2" spans="1:2" x14ac:dyDescent="0.3">
      <c r="A2" s="1">
        <v>5.0000000000000001E-3</v>
      </c>
      <c r="B2" s="10">
        <v>1.4999999999999999E-2</v>
      </c>
    </row>
    <row r="3" spans="1:2" x14ac:dyDescent="0.3">
      <c r="A3" s="1">
        <v>0.01</v>
      </c>
      <c r="B3" s="10">
        <v>6.2E-2</v>
      </c>
    </row>
    <row r="4" spans="1:2" x14ac:dyDescent="0.3">
      <c r="A4" s="1">
        <v>2.5000000000000001E-2</v>
      </c>
      <c r="B4" s="16">
        <v>0.152</v>
      </c>
    </row>
    <row r="5" spans="1:2" x14ac:dyDescent="0.3">
      <c r="A5" s="1">
        <v>0.05</v>
      </c>
      <c r="B5" s="10">
        <v>0.28599999999999998</v>
      </c>
    </row>
    <row r="6" spans="1:2" x14ac:dyDescent="0.3">
      <c r="A6" s="23">
        <v>7.4999999999999997E-2</v>
      </c>
      <c r="B6" s="24">
        <v>0.379</v>
      </c>
    </row>
    <row r="7" spans="1:2" x14ac:dyDescent="0.3">
      <c r="A7" s="25"/>
      <c r="B7" s="26"/>
    </row>
    <row r="10" spans="1:2" x14ac:dyDescent="0.3">
      <c r="A10" s="17"/>
    </row>
    <row r="11" spans="1:2" ht="15.6" x14ac:dyDescent="0.3">
      <c r="A11" s="22" t="s">
        <v>19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"/>
  <sheetViews>
    <sheetView workbookViewId="0">
      <selection activeCell="G13" sqref="G13"/>
    </sheetView>
  </sheetViews>
  <sheetFormatPr defaultColWidth="8.88671875" defaultRowHeight="14.4" x14ac:dyDescent="0.3"/>
  <cols>
    <col min="1" max="1" width="56.33203125" bestFit="1" customWidth="1"/>
    <col min="2" max="2" width="21.5546875" bestFit="1" customWidth="1"/>
    <col min="3" max="3" width="33.88671875" bestFit="1" customWidth="1"/>
    <col min="4" max="4" width="38.44140625" bestFit="1" customWidth="1"/>
    <col min="5" max="5" width="19.109375" bestFit="1" customWidth="1"/>
    <col min="6" max="6" width="11.109375" bestFit="1" customWidth="1"/>
    <col min="7" max="7" width="16" bestFit="1" customWidth="1"/>
    <col min="9" max="9" width="13.109375" bestFit="1" customWidth="1"/>
    <col min="10" max="10" width="16" bestFit="1" customWidth="1"/>
    <col min="11" max="11" width="33.6640625" bestFit="1" customWidth="1"/>
    <col min="12" max="12" width="14.88671875" bestFit="1" customWidth="1"/>
    <col min="13" max="13" width="36.5546875" bestFit="1" customWidth="1"/>
    <col min="14" max="14" width="36.5546875" customWidth="1"/>
    <col min="15" max="15" width="19.109375" bestFit="1" customWidth="1"/>
    <col min="16" max="16" width="11.109375" bestFit="1" customWidth="1"/>
    <col min="17" max="17" width="14.33203125" customWidth="1"/>
    <col min="19" max="19" width="10.5546875" bestFit="1" customWidth="1"/>
    <col min="20" max="20" width="16" bestFit="1" customWidth="1"/>
    <col min="21" max="21" width="12.88671875" bestFit="1" customWidth="1"/>
  </cols>
  <sheetData>
    <row r="1" spans="1:17" x14ac:dyDescent="0.3">
      <c r="A1" s="67" t="s">
        <v>0</v>
      </c>
      <c r="B1" s="67"/>
      <c r="C1" s="67"/>
      <c r="D1" s="67"/>
      <c r="E1" s="67"/>
      <c r="F1" s="67"/>
      <c r="G1" s="67"/>
    </row>
    <row r="2" spans="1:17" ht="16.2" x14ac:dyDescent="0.3">
      <c r="A2" s="2" t="s">
        <v>1</v>
      </c>
      <c r="B2" s="2" t="s">
        <v>6</v>
      </c>
      <c r="C2" s="2" t="s">
        <v>7</v>
      </c>
      <c r="D2" s="2" t="s">
        <v>21</v>
      </c>
      <c r="E2" s="2" t="s">
        <v>5</v>
      </c>
      <c r="F2" s="2" t="s">
        <v>2</v>
      </c>
      <c r="G2" s="2" t="s">
        <v>3</v>
      </c>
      <c r="H2" s="9"/>
      <c r="I2" s="9"/>
      <c r="K2" s="67" t="s">
        <v>13</v>
      </c>
      <c r="L2" s="67"/>
      <c r="M2" s="67"/>
      <c r="N2" s="67"/>
      <c r="O2" s="67"/>
      <c r="P2" s="67"/>
      <c r="Q2" s="67"/>
    </row>
    <row r="3" spans="1:17" ht="16.2" x14ac:dyDescent="0.3">
      <c r="A3" s="1" t="s">
        <v>9</v>
      </c>
      <c r="B3" s="10">
        <v>0.106</v>
      </c>
      <c r="C3" s="10">
        <v>30</v>
      </c>
      <c r="D3" s="10">
        <v>0.05</v>
      </c>
      <c r="E3" s="14">
        <v>0.84027777777777779</v>
      </c>
      <c r="F3" s="10">
        <v>0.23400000000000001</v>
      </c>
      <c r="G3" s="11">
        <f t="shared" ref="G3:G19" si="0">(0.277-F3)/0.277</f>
        <v>0.1552346570397112</v>
      </c>
      <c r="H3" s="9"/>
      <c r="I3" s="9"/>
      <c r="K3" s="2" t="s">
        <v>1</v>
      </c>
      <c r="L3" s="2" t="s">
        <v>6</v>
      </c>
      <c r="M3" s="2" t="s">
        <v>7</v>
      </c>
      <c r="N3" s="2" t="s">
        <v>21</v>
      </c>
      <c r="O3" s="2" t="s">
        <v>5</v>
      </c>
      <c r="P3" s="2" t="s">
        <v>2</v>
      </c>
      <c r="Q3" s="2" t="s">
        <v>3</v>
      </c>
    </row>
    <row r="4" spans="1:17" x14ac:dyDescent="0.3">
      <c r="A4" s="4" t="s">
        <v>8</v>
      </c>
      <c r="B4" s="10">
        <v>0.01</v>
      </c>
      <c r="C4" s="10">
        <v>50</v>
      </c>
      <c r="D4" s="10">
        <v>0.05</v>
      </c>
      <c r="E4" s="12">
        <v>0.84027777777777779</v>
      </c>
      <c r="F4" s="10">
        <v>0.17699999999999999</v>
      </c>
      <c r="G4" s="11">
        <f t="shared" si="0"/>
        <v>0.36101083032490983</v>
      </c>
      <c r="K4" s="1" t="s">
        <v>9</v>
      </c>
      <c r="L4" s="10">
        <v>0.108</v>
      </c>
      <c r="M4" s="10">
        <v>30</v>
      </c>
      <c r="N4" s="10">
        <v>0.05</v>
      </c>
      <c r="O4" s="14">
        <v>0.84027777777777779</v>
      </c>
      <c r="P4" s="10">
        <v>0.56000000000000005</v>
      </c>
      <c r="Q4" s="13">
        <f>(0.277-P4)/0.277</f>
        <v>-1.0216606498194947</v>
      </c>
    </row>
    <row r="5" spans="1:17" x14ac:dyDescent="0.3">
      <c r="A5" s="4" t="s">
        <v>8</v>
      </c>
      <c r="B5" s="10">
        <v>2.9000000000000001E-2</v>
      </c>
      <c r="C5" s="10">
        <v>50</v>
      </c>
      <c r="D5" s="10">
        <v>0.05</v>
      </c>
      <c r="E5" s="14">
        <v>0.84027777777777779</v>
      </c>
      <c r="F5" s="10">
        <v>0.13500000000000001</v>
      </c>
      <c r="G5" s="11">
        <f t="shared" si="0"/>
        <v>0.5126353790613718</v>
      </c>
    </row>
    <row r="6" spans="1:17" x14ac:dyDescent="0.3">
      <c r="A6" s="4" t="s">
        <v>8</v>
      </c>
      <c r="B6" s="16">
        <v>0.05</v>
      </c>
      <c r="C6" s="10">
        <v>50</v>
      </c>
      <c r="D6" s="10">
        <v>2.5000000000000001E-2</v>
      </c>
      <c r="E6" s="14">
        <v>0.84027777777777779</v>
      </c>
      <c r="F6" s="10">
        <v>0.11600000000000001</v>
      </c>
      <c r="G6" s="11">
        <f t="shared" si="0"/>
        <v>0.58122743682310474</v>
      </c>
      <c r="K6" s="8"/>
      <c r="L6" s="8"/>
      <c r="M6" s="8"/>
      <c r="N6" s="8"/>
      <c r="O6" s="8"/>
      <c r="P6" s="8"/>
      <c r="Q6" s="8"/>
    </row>
    <row r="7" spans="1:17" x14ac:dyDescent="0.3">
      <c r="A7" s="4" t="s">
        <v>8</v>
      </c>
      <c r="B7" s="10">
        <v>4.5999999999999999E-2</v>
      </c>
      <c r="C7" s="10">
        <v>50</v>
      </c>
      <c r="D7" s="10">
        <v>0.05</v>
      </c>
      <c r="E7" s="14">
        <v>0.84027777777777779</v>
      </c>
      <c r="F7" s="10">
        <v>0.151</v>
      </c>
      <c r="G7" s="11">
        <f t="shared" si="0"/>
        <v>0.45487364620938636</v>
      </c>
      <c r="K7" s="8"/>
      <c r="L7" s="8"/>
      <c r="M7" s="8"/>
      <c r="N7" s="8"/>
      <c r="O7" s="8"/>
      <c r="P7" s="8"/>
      <c r="Q7" s="8"/>
    </row>
    <row r="8" spans="1:17" x14ac:dyDescent="0.3">
      <c r="A8" s="4" t="s">
        <v>8</v>
      </c>
      <c r="B8" s="10">
        <v>5.5E-2</v>
      </c>
      <c r="C8" s="10">
        <v>50</v>
      </c>
      <c r="D8" s="10">
        <v>7.4999999999999997E-2</v>
      </c>
      <c r="E8" s="14">
        <v>0.84027777777777779</v>
      </c>
      <c r="F8" s="10">
        <v>0.182</v>
      </c>
      <c r="G8" s="11">
        <f t="shared" si="0"/>
        <v>0.34296028880866436</v>
      </c>
      <c r="K8" s="8"/>
      <c r="L8" s="8"/>
      <c r="M8" s="8"/>
      <c r="N8" s="8"/>
      <c r="O8" s="8"/>
      <c r="P8" s="8"/>
      <c r="Q8" s="8"/>
    </row>
    <row r="9" spans="1:17" x14ac:dyDescent="0.3">
      <c r="A9" s="4" t="s">
        <v>26</v>
      </c>
      <c r="B9" s="10">
        <v>4.4999999999999998E-2</v>
      </c>
      <c r="C9" s="10">
        <v>50</v>
      </c>
      <c r="D9" s="10">
        <v>0.05</v>
      </c>
      <c r="E9" s="14">
        <v>0.84027777777777779</v>
      </c>
      <c r="F9" s="10">
        <v>0.45</v>
      </c>
      <c r="G9" s="11">
        <f t="shared" si="0"/>
        <v>-0.62454873646209375</v>
      </c>
      <c r="K9" s="8"/>
      <c r="L9" s="8"/>
      <c r="M9" s="8"/>
      <c r="N9" s="8"/>
      <c r="O9" s="8"/>
      <c r="P9" s="8"/>
      <c r="Q9" s="8"/>
    </row>
    <row r="10" spans="1:17" x14ac:dyDescent="0.3">
      <c r="A10" s="4" t="s">
        <v>25</v>
      </c>
      <c r="B10" s="10">
        <v>5.1999999999999998E-2</v>
      </c>
      <c r="C10" s="10">
        <v>50</v>
      </c>
      <c r="D10" s="10">
        <v>0.05</v>
      </c>
      <c r="E10" s="14">
        <v>0.84027777777777779</v>
      </c>
      <c r="F10" s="10">
        <v>0.186</v>
      </c>
      <c r="G10" s="11">
        <f t="shared" si="0"/>
        <v>0.32851985559566793</v>
      </c>
      <c r="K10" s="8"/>
      <c r="L10" s="8"/>
      <c r="M10" s="8"/>
      <c r="N10" s="8"/>
      <c r="O10" s="8"/>
      <c r="P10" s="8"/>
      <c r="Q10" s="8"/>
    </row>
    <row r="11" spans="1:17" x14ac:dyDescent="0.3">
      <c r="A11" s="4" t="s">
        <v>42</v>
      </c>
      <c r="B11" s="10">
        <v>5.2999999999999999E-2</v>
      </c>
      <c r="C11" s="10">
        <v>50</v>
      </c>
      <c r="D11" s="10">
        <v>0.05</v>
      </c>
      <c r="E11" s="35" t="s">
        <v>28</v>
      </c>
      <c r="F11" s="36"/>
      <c r="G11" s="37">
        <f t="shared" si="0"/>
        <v>1</v>
      </c>
      <c r="K11" s="8"/>
      <c r="L11" s="8"/>
      <c r="M11" s="8"/>
      <c r="N11" s="8"/>
      <c r="O11" s="8"/>
      <c r="P11" s="8"/>
      <c r="Q11" s="8"/>
    </row>
    <row r="12" spans="1:17" x14ac:dyDescent="0.3">
      <c r="A12" s="4" t="s">
        <v>42</v>
      </c>
      <c r="B12" s="10">
        <v>4.8000000000000001E-2</v>
      </c>
      <c r="C12" s="10">
        <v>50</v>
      </c>
      <c r="D12" s="10">
        <v>0.05</v>
      </c>
      <c r="E12" s="35" t="s">
        <v>27</v>
      </c>
      <c r="F12" s="10">
        <v>0.747</v>
      </c>
      <c r="G12" s="11">
        <f>(0.277-F12)/0.277</f>
        <v>-1.6967509025270755</v>
      </c>
      <c r="K12" s="7"/>
      <c r="L12" s="7"/>
      <c r="M12" s="7"/>
      <c r="N12" s="7"/>
      <c r="O12" s="7"/>
      <c r="P12" s="7"/>
      <c r="Q12" s="7"/>
    </row>
    <row r="13" spans="1:17" x14ac:dyDescent="0.3">
      <c r="A13" s="4" t="s">
        <v>42</v>
      </c>
      <c r="B13" s="10">
        <v>5.1999999999999998E-2</v>
      </c>
      <c r="C13" s="10">
        <v>50</v>
      </c>
      <c r="D13" s="10">
        <v>0.05</v>
      </c>
      <c r="E13" s="35" t="s">
        <v>29</v>
      </c>
      <c r="F13" s="10">
        <v>0.189</v>
      </c>
      <c r="G13" s="11">
        <f t="shared" si="0"/>
        <v>0.31768953068592065</v>
      </c>
      <c r="K13" s="7"/>
      <c r="L13" s="7"/>
      <c r="M13" s="7"/>
      <c r="N13" s="7"/>
      <c r="O13" s="7"/>
      <c r="P13" s="7"/>
      <c r="Q13" s="7"/>
    </row>
    <row r="14" spans="1:17" x14ac:dyDescent="0.3">
      <c r="A14" s="4" t="s">
        <v>42</v>
      </c>
      <c r="B14" s="10">
        <v>4.8000000000000001E-2</v>
      </c>
      <c r="C14" s="10">
        <v>50</v>
      </c>
      <c r="D14" s="10">
        <v>0.05</v>
      </c>
      <c r="E14" s="35" t="s">
        <v>30</v>
      </c>
      <c r="F14" s="10">
        <v>0.21</v>
      </c>
      <c r="G14" s="11">
        <f t="shared" si="0"/>
        <v>0.24187725631768964</v>
      </c>
      <c r="K14" s="7"/>
      <c r="L14" s="7"/>
      <c r="M14" s="7"/>
      <c r="N14" s="7"/>
      <c r="O14" s="7"/>
      <c r="P14" s="7"/>
      <c r="Q14" s="7"/>
    </row>
    <row r="15" spans="1:17" x14ac:dyDescent="0.3">
      <c r="A15" s="4" t="s">
        <v>42</v>
      </c>
      <c r="B15" s="10">
        <v>4.9000000000000002E-2</v>
      </c>
      <c r="C15" s="10">
        <v>50</v>
      </c>
      <c r="D15" s="10">
        <v>0.05</v>
      </c>
      <c r="E15" s="35" t="s">
        <v>31</v>
      </c>
      <c r="F15" s="10">
        <v>0.20699999999999999</v>
      </c>
      <c r="G15" s="11">
        <f t="shared" si="0"/>
        <v>0.25270758122743692</v>
      </c>
      <c r="K15" s="7"/>
      <c r="L15" s="7"/>
      <c r="M15" s="7"/>
      <c r="N15" s="7"/>
      <c r="O15" s="7"/>
      <c r="P15" s="7"/>
      <c r="Q15" s="7"/>
    </row>
    <row r="16" spans="1:17" x14ac:dyDescent="0.3">
      <c r="A16" s="4" t="s">
        <v>68</v>
      </c>
      <c r="B16" s="10">
        <v>0.05</v>
      </c>
      <c r="C16" s="10">
        <v>50</v>
      </c>
      <c r="D16" s="10">
        <v>0.05</v>
      </c>
      <c r="E16" s="35" t="s">
        <v>69</v>
      </c>
      <c r="F16" s="10">
        <v>0.23400000000000001</v>
      </c>
      <c r="G16" s="11">
        <f t="shared" si="0"/>
        <v>0.1552346570397112</v>
      </c>
      <c r="K16" s="7"/>
      <c r="L16" s="7"/>
      <c r="M16" s="7"/>
      <c r="N16" s="7"/>
      <c r="O16" s="7"/>
      <c r="P16" s="7"/>
      <c r="Q16" s="7"/>
    </row>
    <row r="17" spans="1:21" x14ac:dyDescent="0.3">
      <c r="A17" s="4" t="s">
        <v>70</v>
      </c>
      <c r="B17" s="10">
        <v>5.0999999999999997E-2</v>
      </c>
      <c r="C17" s="10">
        <v>50</v>
      </c>
      <c r="D17" s="10">
        <v>0.05</v>
      </c>
      <c r="E17" s="35" t="s">
        <v>69</v>
      </c>
      <c r="F17" s="10">
        <v>0.17100000000000001</v>
      </c>
      <c r="G17" s="11">
        <f t="shared" si="0"/>
        <v>0.38267148014440433</v>
      </c>
      <c r="K17" s="7"/>
      <c r="L17" s="7"/>
      <c r="M17" s="7"/>
      <c r="N17" s="7"/>
      <c r="O17" s="7"/>
      <c r="P17" s="7"/>
      <c r="Q17" s="7"/>
    </row>
    <row r="18" spans="1:21" x14ac:dyDescent="0.3">
      <c r="A18" s="4" t="s">
        <v>42</v>
      </c>
      <c r="B18" s="36"/>
      <c r="C18" s="10">
        <v>50</v>
      </c>
      <c r="D18" s="10">
        <v>0.05</v>
      </c>
      <c r="E18" s="35" t="s">
        <v>32</v>
      </c>
      <c r="F18" s="36"/>
      <c r="G18" s="37">
        <f t="shared" si="0"/>
        <v>1</v>
      </c>
      <c r="K18" s="7"/>
      <c r="L18" s="7"/>
      <c r="M18" s="7"/>
      <c r="N18" s="7"/>
      <c r="O18" s="7"/>
      <c r="P18" s="7"/>
      <c r="Q18" s="7"/>
    </row>
    <row r="19" spans="1:21" x14ac:dyDescent="0.3">
      <c r="A19" s="1" t="s">
        <v>10</v>
      </c>
      <c r="B19" s="10">
        <v>4.5999999999999999E-2</v>
      </c>
      <c r="C19" s="10">
        <v>30</v>
      </c>
      <c r="D19" s="10">
        <v>0.05</v>
      </c>
      <c r="E19" s="14">
        <v>0.84027777777777779</v>
      </c>
      <c r="F19" s="10">
        <v>0.17499999999999999</v>
      </c>
      <c r="G19" s="11">
        <f t="shared" si="0"/>
        <v>0.36823104693140801</v>
      </c>
      <c r="K19" s="6"/>
      <c r="Q19" s="15"/>
    </row>
    <row r="20" spans="1:21" x14ac:dyDescent="0.3">
      <c r="K20" s="67" t="s">
        <v>15</v>
      </c>
      <c r="L20" s="67"/>
      <c r="M20" s="67"/>
      <c r="N20" s="67"/>
      <c r="O20" s="67"/>
      <c r="P20" s="67"/>
      <c r="Q20" s="67"/>
    </row>
    <row r="21" spans="1:21" ht="16.2" x14ac:dyDescent="0.3">
      <c r="K21" s="2" t="s">
        <v>1</v>
      </c>
      <c r="L21" s="2" t="s">
        <v>6</v>
      </c>
      <c r="M21" s="2" t="s">
        <v>7</v>
      </c>
      <c r="N21" s="2" t="s">
        <v>21</v>
      </c>
      <c r="O21" s="2" t="s">
        <v>5</v>
      </c>
      <c r="P21" s="2" t="s">
        <v>2</v>
      </c>
      <c r="Q21" s="2" t="s">
        <v>3</v>
      </c>
    </row>
    <row r="22" spans="1:21" x14ac:dyDescent="0.3">
      <c r="K22" s="1" t="s">
        <v>8</v>
      </c>
      <c r="L22" s="10">
        <v>2.8000000000000001E-2</v>
      </c>
      <c r="M22" s="10">
        <v>50</v>
      </c>
      <c r="N22" s="10">
        <v>0.05</v>
      </c>
      <c r="O22" s="14">
        <v>0.84027777777777779</v>
      </c>
      <c r="P22" s="10">
        <v>0.20499999999999999</v>
      </c>
      <c r="Q22" s="13">
        <f t="shared" ref="Q22:Q28" si="1">(0.277-P22)/0.277</f>
        <v>0.2599277978339351</v>
      </c>
    </row>
    <row r="23" spans="1:21" x14ac:dyDescent="0.3">
      <c r="K23" s="1" t="s">
        <v>8</v>
      </c>
      <c r="L23" s="10">
        <v>5.2999999999999999E-2</v>
      </c>
      <c r="M23" s="10">
        <v>50</v>
      </c>
      <c r="N23" s="10">
        <v>2.5000000000000001E-2</v>
      </c>
      <c r="O23" s="14">
        <v>0.84027777777777779</v>
      </c>
      <c r="P23" s="10">
        <v>0.107</v>
      </c>
      <c r="Q23" s="13">
        <f t="shared" si="1"/>
        <v>0.61371841155234663</v>
      </c>
      <c r="S23" s="66" t="s">
        <v>23</v>
      </c>
      <c r="T23" s="66"/>
      <c r="U23" s="66"/>
    </row>
    <row r="24" spans="1:21" x14ac:dyDescent="0.3">
      <c r="K24" s="1" t="s">
        <v>8</v>
      </c>
      <c r="L24" s="10">
        <v>4.9000000000000002E-2</v>
      </c>
      <c r="M24" s="10">
        <v>50</v>
      </c>
      <c r="N24" s="10">
        <v>0.05</v>
      </c>
      <c r="O24" s="14">
        <v>0.84027777777777779</v>
      </c>
      <c r="P24" s="10">
        <v>0.23300000000000001</v>
      </c>
      <c r="Q24" s="13">
        <f t="shared" si="1"/>
        <v>0.15884476534296033</v>
      </c>
      <c r="S24" s="1" t="s">
        <v>2</v>
      </c>
      <c r="T24" s="2" t="s">
        <v>3</v>
      </c>
      <c r="U24" s="1" t="s">
        <v>24</v>
      </c>
    </row>
    <row r="25" spans="1:21" x14ac:dyDescent="0.3">
      <c r="K25" s="1" t="s">
        <v>8</v>
      </c>
      <c r="L25" s="10">
        <v>5.3999999999999999E-2</v>
      </c>
      <c r="M25" s="10">
        <v>50</v>
      </c>
      <c r="N25" s="10">
        <v>7.4999999999999997E-2</v>
      </c>
      <c r="O25" s="14">
        <v>0.84027777777777779</v>
      </c>
      <c r="P25" s="10">
        <v>0.26900000000000002</v>
      </c>
      <c r="Q25" s="13">
        <f t="shared" si="1"/>
        <v>2.8880866425992802E-2</v>
      </c>
      <c r="S25" s="10">
        <v>0.17100000000000001</v>
      </c>
      <c r="T25" s="32">
        <f>(0.277-S25)/0.277</f>
        <v>0.38267148014440433</v>
      </c>
      <c r="U25" s="33">
        <f>T25-Q25</f>
        <v>0.35379061371841153</v>
      </c>
    </row>
    <row r="26" spans="1:21" x14ac:dyDescent="0.3">
      <c r="K26" s="4" t="s">
        <v>26</v>
      </c>
      <c r="L26" s="10">
        <v>4.4999999999999998E-2</v>
      </c>
      <c r="M26" s="10">
        <v>50</v>
      </c>
      <c r="N26" s="10">
        <v>0.05</v>
      </c>
      <c r="O26" s="14">
        <v>0.84027777777777779</v>
      </c>
      <c r="P26" s="10">
        <v>0.21299999999999999</v>
      </c>
      <c r="Q26" s="11">
        <f t="shared" si="1"/>
        <v>0.23104693140794233</v>
      </c>
      <c r="T26" s="34"/>
    </row>
    <row r="27" spans="1:21" x14ac:dyDescent="0.3">
      <c r="K27" s="4" t="s">
        <v>25</v>
      </c>
      <c r="L27" s="10">
        <v>0.05</v>
      </c>
      <c r="M27" s="10">
        <v>50</v>
      </c>
      <c r="N27" s="10">
        <v>0.05</v>
      </c>
      <c r="O27" s="14">
        <v>0.84027777777777779</v>
      </c>
      <c r="P27" s="10">
        <v>0.17199999999999999</v>
      </c>
      <c r="Q27" s="11">
        <f t="shared" si="1"/>
        <v>0.37906137184115535</v>
      </c>
      <c r="T27" s="34"/>
    </row>
    <row r="28" spans="1:21" x14ac:dyDescent="0.3">
      <c r="K28" s="1" t="s">
        <v>10</v>
      </c>
      <c r="L28" s="10">
        <v>4.5999999999999999E-2</v>
      </c>
      <c r="M28" s="10">
        <v>50</v>
      </c>
      <c r="N28" s="10">
        <v>0.05</v>
      </c>
      <c r="O28" s="14">
        <v>0.84027777777777779</v>
      </c>
      <c r="P28" s="10">
        <v>0.11600000000000001</v>
      </c>
      <c r="Q28" s="13">
        <f t="shared" si="1"/>
        <v>0.58122743682310474</v>
      </c>
      <c r="S28" s="17"/>
    </row>
    <row r="30" spans="1:21" x14ac:dyDescent="0.3">
      <c r="A30" s="67" t="s">
        <v>4</v>
      </c>
      <c r="B30" s="67"/>
      <c r="C30" s="67"/>
      <c r="D30" s="67"/>
      <c r="E30" s="67"/>
      <c r="F30" s="67"/>
      <c r="G30" s="67"/>
      <c r="K30" s="17"/>
    </row>
    <row r="31" spans="1:21" ht="16.2" x14ac:dyDescent="0.3">
      <c r="A31" s="2" t="s">
        <v>1</v>
      </c>
      <c r="B31" s="2" t="s">
        <v>6</v>
      </c>
      <c r="C31" s="2" t="s">
        <v>7</v>
      </c>
      <c r="D31" s="2" t="s">
        <v>21</v>
      </c>
      <c r="E31" s="2" t="s">
        <v>5</v>
      </c>
      <c r="F31" s="2" t="s">
        <v>2</v>
      </c>
      <c r="G31" s="2" t="s">
        <v>3</v>
      </c>
      <c r="K31" s="17"/>
    </row>
    <row r="32" spans="1:21" x14ac:dyDescent="0.3">
      <c r="A32" s="1" t="s">
        <v>9</v>
      </c>
      <c r="B32" s="10">
        <v>0.104</v>
      </c>
      <c r="C32" s="10">
        <v>30</v>
      </c>
      <c r="D32" s="10">
        <v>0.05</v>
      </c>
      <c r="E32" s="12">
        <v>0.84027777777777779</v>
      </c>
      <c r="F32" s="10">
        <v>0.224</v>
      </c>
      <c r="G32" s="11">
        <f t="shared" ref="G32:G37" si="2">(0.277-F32)/0.277</f>
        <v>0.19133574007220222</v>
      </c>
      <c r="K32" s="17"/>
    </row>
    <row r="33" spans="1:17" x14ac:dyDescent="0.3">
      <c r="A33" s="2" t="s">
        <v>8</v>
      </c>
      <c r="B33" s="19">
        <v>8.9999999999999993E-3</v>
      </c>
      <c r="C33" s="10">
        <v>50</v>
      </c>
      <c r="D33" s="10">
        <v>0.05</v>
      </c>
      <c r="E33" s="14">
        <v>0.84027777777777779</v>
      </c>
      <c r="F33" s="10">
        <v>0.25800000000000001</v>
      </c>
      <c r="G33" s="11">
        <f t="shared" si="2"/>
        <v>6.8592057761732911E-2</v>
      </c>
    </row>
    <row r="34" spans="1:17" x14ac:dyDescent="0.3">
      <c r="A34" s="2" t="s">
        <v>8</v>
      </c>
      <c r="B34" s="10">
        <v>2.1000000000000001E-2</v>
      </c>
      <c r="C34" s="10">
        <v>50</v>
      </c>
      <c r="D34" s="10">
        <v>0.05</v>
      </c>
      <c r="E34" s="14">
        <v>0.84027777777777779</v>
      </c>
      <c r="F34" s="3">
        <v>0.20799999999999999</v>
      </c>
      <c r="G34" s="11">
        <f t="shared" si="2"/>
        <v>0.24909747292418782</v>
      </c>
    </row>
    <row r="35" spans="1:17" x14ac:dyDescent="0.3">
      <c r="A35" s="2" t="s">
        <v>8</v>
      </c>
      <c r="B35" s="16">
        <v>0.05</v>
      </c>
      <c r="C35" s="10">
        <v>50</v>
      </c>
      <c r="D35" s="10">
        <v>2.5000000000000001E-2</v>
      </c>
      <c r="E35" s="14">
        <v>0.84027777777777779</v>
      </c>
      <c r="F35" s="3">
        <v>0.11899999999999999</v>
      </c>
      <c r="G35" s="11">
        <f t="shared" si="2"/>
        <v>0.5703971119133574</v>
      </c>
    </row>
    <row r="36" spans="1:17" x14ac:dyDescent="0.3">
      <c r="A36" s="2" t="s">
        <v>8</v>
      </c>
      <c r="B36" s="10">
        <v>4.8000000000000001E-2</v>
      </c>
      <c r="C36" s="10">
        <v>50</v>
      </c>
      <c r="D36" s="10">
        <v>0.05</v>
      </c>
      <c r="E36" s="14">
        <v>0.84027777777777779</v>
      </c>
      <c r="F36" s="3">
        <v>0.11700000000000001</v>
      </c>
      <c r="G36" s="11">
        <f t="shared" si="2"/>
        <v>0.5776173285198557</v>
      </c>
    </row>
    <row r="37" spans="1:17" x14ac:dyDescent="0.3">
      <c r="A37" s="2" t="s">
        <v>8</v>
      </c>
      <c r="B37" s="10">
        <v>5.6000000000000001E-2</v>
      </c>
      <c r="C37" s="10">
        <v>50</v>
      </c>
      <c r="D37" s="10">
        <v>7.4999999999999997E-2</v>
      </c>
      <c r="E37" s="14">
        <v>0.84027777777777779</v>
      </c>
      <c r="F37" s="3">
        <v>0.186</v>
      </c>
      <c r="G37" s="11">
        <f t="shared" si="2"/>
        <v>0.32851985559566793</v>
      </c>
      <c r="K37" s="7"/>
      <c r="L37" s="7"/>
      <c r="M37" s="7"/>
      <c r="N37" s="7"/>
      <c r="O37" s="7"/>
      <c r="P37" s="7"/>
      <c r="Q37" s="7"/>
    </row>
    <row r="38" spans="1:17" x14ac:dyDescent="0.3">
      <c r="A38" s="1" t="s">
        <v>10</v>
      </c>
      <c r="B38" s="10">
        <v>5.1999999999999998E-2</v>
      </c>
      <c r="C38" s="10">
        <v>50</v>
      </c>
      <c r="D38" s="10">
        <v>0.05</v>
      </c>
      <c r="E38" s="14">
        <v>0.84027777777777779</v>
      </c>
      <c r="F38" s="10">
        <v>0.183</v>
      </c>
      <c r="G38" s="11">
        <f>(0.277-F38)/0.277</f>
        <v>0.33935018050541521</v>
      </c>
      <c r="K38" s="67" t="s">
        <v>22</v>
      </c>
      <c r="L38" s="67"/>
      <c r="M38" s="67"/>
      <c r="N38" s="67"/>
      <c r="O38" s="67"/>
      <c r="P38" s="67"/>
      <c r="Q38" s="67"/>
    </row>
    <row r="39" spans="1:17" ht="13.95" customHeight="1" x14ac:dyDescent="0.3">
      <c r="A39" s="6"/>
      <c r="E39" s="12"/>
      <c r="G39" s="27"/>
      <c r="K39" s="2" t="s">
        <v>1</v>
      </c>
      <c r="L39" s="2" t="s">
        <v>6</v>
      </c>
      <c r="M39" s="2" t="s">
        <v>7</v>
      </c>
      <c r="N39" s="2" t="s">
        <v>21</v>
      </c>
      <c r="O39" s="2" t="s">
        <v>5</v>
      </c>
      <c r="P39" s="2" t="s">
        <v>2</v>
      </c>
      <c r="Q39" s="2" t="s">
        <v>3</v>
      </c>
    </row>
    <row r="40" spans="1:17" x14ac:dyDescent="0.3">
      <c r="A40" s="6"/>
      <c r="E40" s="12"/>
      <c r="G40" s="27"/>
      <c r="K40" s="1" t="s">
        <v>8</v>
      </c>
      <c r="L40" s="10">
        <v>5.1999999999999998E-2</v>
      </c>
      <c r="M40" s="10">
        <v>50</v>
      </c>
      <c r="N40" s="10">
        <v>2.5000000000000001E-2</v>
      </c>
      <c r="O40" s="14">
        <v>0.84027777777777779</v>
      </c>
      <c r="P40">
        <v>0.22800000000000001</v>
      </c>
      <c r="Q40" s="13">
        <f>(0.277-P40)/0.277</f>
        <v>0.17689530685920582</v>
      </c>
    </row>
    <row r="41" spans="1:17" x14ac:dyDescent="0.3">
      <c r="A41" s="6"/>
      <c r="E41" s="12"/>
      <c r="G41" s="27"/>
      <c r="K41" s="1" t="s">
        <v>8</v>
      </c>
      <c r="L41" s="28">
        <v>4.9000000000000002E-2</v>
      </c>
      <c r="M41" s="28">
        <v>50</v>
      </c>
      <c r="N41" s="28">
        <v>0.05</v>
      </c>
      <c r="O41" s="29">
        <v>0.84027777777777779</v>
      </c>
      <c r="P41" s="28">
        <v>0.21</v>
      </c>
      <c r="Q41" s="13">
        <f>(0.277-P41)/0.277</f>
        <v>0.24187725631768964</v>
      </c>
    </row>
    <row r="42" spans="1:17" x14ac:dyDescent="0.3">
      <c r="A42" s="6"/>
      <c r="E42" s="12"/>
      <c r="G42" s="27"/>
      <c r="K42" s="1" t="s">
        <v>8</v>
      </c>
      <c r="L42" s="28">
        <v>5.0999999999999997E-2</v>
      </c>
      <c r="M42" s="28">
        <v>50</v>
      </c>
      <c r="N42" s="28">
        <v>7.4999999999999997E-2</v>
      </c>
      <c r="O42" s="29">
        <v>0.84027777777777779</v>
      </c>
      <c r="P42" s="28">
        <v>0.182</v>
      </c>
      <c r="Q42" s="13">
        <f>(0.277-P42)/0.277</f>
        <v>0.34296028880866436</v>
      </c>
    </row>
    <row r="43" spans="1:17" x14ac:dyDescent="0.3">
      <c r="A43" s="6"/>
      <c r="E43" s="12"/>
      <c r="G43" s="27"/>
      <c r="K43" s="7"/>
      <c r="L43" s="7"/>
      <c r="M43" s="7"/>
      <c r="N43" s="7"/>
      <c r="O43" s="7"/>
      <c r="P43" s="7"/>
      <c r="Q43" s="7"/>
    </row>
    <row r="44" spans="1:17" x14ac:dyDescent="0.3">
      <c r="A44" s="6"/>
      <c r="E44" s="12"/>
      <c r="G44" s="27"/>
      <c r="K44" s="6"/>
      <c r="O44" s="12"/>
      <c r="Q44" s="15"/>
    </row>
    <row r="45" spans="1:17" x14ac:dyDescent="0.3">
      <c r="K45" s="67" t="s">
        <v>17</v>
      </c>
      <c r="L45" s="67"/>
      <c r="M45" s="67"/>
      <c r="N45" s="67"/>
      <c r="O45" s="67"/>
      <c r="P45" s="67"/>
      <c r="Q45" s="67"/>
    </row>
    <row r="46" spans="1:17" ht="16.2" x14ac:dyDescent="0.3">
      <c r="K46" s="2" t="s">
        <v>1</v>
      </c>
      <c r="L46" s="2" t="s">
        <v>6</v>
      </c>
      <c r="M46" s="2" t="s">
        <v>7</v>
      </c>
      <c r="N46" s="2" t="s">
        <v>21</v>
      </c>
      <c r="O46" s="2" t="s">
        <v>5</v>
      </c>
      <c r="P46" s="2" t="s">
        <v>2</v>
      </c>
      <c r="Q46" s="2" t="s">
        <v>3</v>
      </c>
    </row>
    <row r="47" spans="1:17" x14ac:dyDescent="0.3">
      <c r="K47" s="1" t="s">
        <v>8</v>
      </c>
      <c r="L47" s="10">
        <v>5.2999999999999999E-2</v>
      </c>
      <c r="M47" s="10">
        <v>50</v>
      </c>
      <c r="N47" s="10">
        <v>0.05</v>
      </c>
      <c r="O47" s="14">
        <v>0.84027777777777779</v>
      </c>
      <c r="P47" s="10">
        <v>0.37</v>
      </c>
      <c r="Q47" s="13">
        <f>(0.277-P47)/0.277</f>
        <v>-0.33574007220216595</v>
      </c>
    </row>
    <row r="50" spans="1:14" x14ac:dyDescent="0.3">
      <c r="A50" s="67" t="s">
        <v>11</v>
      </c>
      <c r="B50" s="67"/>
      <c r="C50" s="67"/>
      <c r="D50" s="67"/>
      <c r="E50" s="67"/>
      <c r="F50" s="67"/>
      <c r="G50" s="67"/>
    </row>
    <row r="51" spans="1:14" ht="16.2" x14ac:dyDescent="0.3">
      <c r="A51" s="2" t="s">
        <v>1</v>
      </c>
      <c r="B51" s="2" t="s">
        <v>6</v>
      </c>
      <c r="C51" s="2" t="s">
        <v>7</v>
      </c>
      <c r="D51" s="2" t="s">
        <v>21</v>
      </c>
      <c r="E51" s="2" t="s">
        <v>5</v>
      </c>
      <c r="F51" s="2" t="s">
        <v>2</v>
      </c>
      <c r="G51" s="2" t="s">
        <v>3</v>
      </c>
    </row>
    <row r="52" spans="1:14" x14ac:dyDescent="0.3">
      <c r="A52" s="1" t="s">
        <v>9</v>
      </c>
      <c r="B52" s="16">
        <v>0.1</v>
      </c>
      <c r="C52" s="10">
        <v>30</v>
      </c>
      <c r="D52" s="16">
        <v>0.05</v>
      </c>
      <c r="E52" s="14">
        <v>0.84027777777777779</v>
      </c>
      <c r="F52" s="10">
        <v>0.44</v>
      </c>
      <c r="G52" s="11">
        <f t="shared" ref="G52:G57" si="3">(0.277-F52)/0.277</f>
        <v>-0.58844765342960281</v>
      </c>
    </row>
    <row r="53" spans="1:14" x14ac:dyDescent="0.3">
      <c r="A53" s="2" t="s">
        <v>8</v>
      </c>
      <c r="B53" s="10">
        <v>7.0000000000000001E-3</v>
      </c>
      <c r="C53" s="10">
        <v>50</v>
      </c>
      <c r="D53" s="16">
        <v>0.05</v>
      </c>
      <c r="E53" s="14">
        <v>0.84027777777777779</v>
      </c>
      <c r="F53" s="30">
        <v>0.185</v>
      </c>
      <c r="G53" s="11">
        <f t="shared" si="3"/>
        <v>0.33212996389891702</v>
      </c>
      <c r="I53" s="53"/>
      <c r="J53" s="53"/>
      <c r="K53" s="53"/>
      <c r="M53" s="6"/>
      <c r="N53" s="6"/>
    </row>
    <row r="54" spans="1:14" x14ac:dyDescent="0.3">
      <c r="A54" s="5" t="s">
        <v>8</v>
      </c>
      <c r="B54" s="10">
        <v>2.1999999999999999E-2</v>
      </c>
      <c r="C54" s="10">
        <v>50</v>
      </c>
      <c r="D54" s="16">
        <v>0.05</v>
      </c>
      <c r="E54" s="14">
        <v>0.84027777777777779</v>
      </c>
      <c r="F54" s="31">
        <v>0.107</v>
      </c>
      <c r="G54" s="11">
        <f t="shared" si="3"/>
        <v>0.61371841155234663</v>
      </c>
      <c r="I54" s="66" t="s">
        <v>23</v>
      </c>
      <c r="J54" s="66"/>
      <c r="K54" s="66"/>
      <c r="M54" s="6"/>
      <c r="N54" s="6"/>
    </row>
    <row r="55" spans="1:14" x14ac:dyDescent="0.3">
      <c r="A55" s="5" t="s">
        <v>8</v>
      </c>
      <c r="B55" s="10">
        <v>4.4999999999999998E-2</v>
      </c>
      <c r="C55" s="10">
        <v>50</v>
      </c>
      <c r="D55" s="16">
        <v>2.5000000000000001E-2</v>
      </c>
      <c r="E55" s="14">
        <v>0.84027777777777779</v>
      </c>
      <c r="F55" s="31">
        <v>0.154</v>
      </c>
      <c r="G55" s="11">
        <f t="shared" si="3"/>
        <v>0.44404332129963903</v>
      </c>
      <c r="I55" s="1" t="s">
        <v>2</v>
      </c>
      <c r="J55" s="2" t="s">
        <v>3</v>
      </c>
      <c r="K55" s="1" t="s">
        <v>24</v>
      </c>
    </row>
    <row r="56" spans="1:14" x14ac:dyDescent="0.3">
      <c r="A56" s="5" t="s">
        <v>8</v>
      </c>
      <c r="B56" s="10">
        <v>5.2999999999999999E-2</v>
      </c>
      <c r="C56" s="10">
        <v>50</v>
      </c>
      <c r="D56" s="16">
        <v>0.05</v>
      </c>
      <c r="E56" s="14">
        <v>0.84027777777777779</v>
      </c>
      <c r="F56" s="31">
        <v>6.2E-2</v>
      </c>
      <c r="G56" s="11">
        <f t="shared" si="3"/>
        <v>0.776173285198556</v>
      </c>
      <c r="I56" s="10">
        <v>0.218</v>
      </c>
      <c r="J56" s="32">
        <f>(0.277-I56)/0.277</f>
        <v>0.21299638989169681</v>
      </c>
      <c r="K56" s="33">
        <f>G56-J56</f>
        <v>0.56317689530685922</v>
      </c>
    </row>
    <row r="57" spans="1:14" x14ac:dyDescent="0.3">
      <c r="A57" s="5" t="s">
        <v>8</v>
      </c>
      <c r="B57" s="10">
        <v>4.7E-2</v>
      </c>
      <c r="C57" s="10">
        <v>50</v>
      </c>
      <c r="D57" s="16">
        <v>7.4999999999999997E-2</v>
      </c>
      <c r="E57" s="14">
        <v>0.84027777777777779</v>
      </c>
      <c r="F57" s="31">
        <v>0.13500000000000001</v>
      </c>
      <c r="G57" s="11">
        <f t="shared" si="3"/>
        <v>0.5126353790613718</v>
      </c>
    </row>
    <row r="58" spans="1:14" x14ac:dyDescent="0.3">
      <c r="A58" s="1" t="s">
        <v>10</v>
      </c>
      <c r="B58" s="10">
        <v>5.7000000000000002E-2</v>
      </c>
      <c r="C58" s="10">
        <v>50</v>
      </c>
      <c r="D58" s="16">
        <v>0.05</v>
      </c>
      <c r="E58" s="14">
        <v>0.84027777777777779</v>
      </c>
      <c r="F58" s="16">
        <v>0.14000000000000001</v>
      </c>
      <c r="G58" s="11">
        <f>(0.277-F58)/0.277</f>
        <v>0.49458483754512633</v>
      </c>
    </row>
    <row r="62" spans="1:14" x14ac:dyDescent="0.3">
      <c r="A62" s="67" t="s">
        <v>12</v>
      </c>
      <c r="B62" s="67"/>
      <c r="C62" s="67"/>
      <c r="D62" s="67"/>
      <c r="E62" s="67"/>
      <c r="F62" s="67"/>
      <c r="G62" s="67"/>
    </row>
    <row r="63" spans="1:14" ht="16.2" x14ac:dyDescent="0.3">
      <c r="A63" s="2" t="s">
        <v>1</v>
      </c>
      <c r="B63" s="2" t="s">
        <v>6</v>
      </c>
      <c r="C63" s="2" t="s">
        <v>7</v>
      </c>
      <c r="D63" s="2" t="s">
        <v>21</v>
      </c>
      <c r="E63" s="2" t="s">
        <v>5</v>
      </c>
      <c r="F63" s="2" t="s">
        <v>2</v>
      </c>
      <c r="G63" s="2" t="s">
        <v>3</v>
      </c>
    </row>
    <row r="64" spans="1:14" x14ac:dyDescent="0.3">
      <c r="A64" s="1" t="s">
        <v>9</v>
      </c>
      <c r="B64" s="10">
        <v>0.10100000000000001</v>
      </c>
      <c r="C64" s="10">
        <v>30</v>
      </c>
      <c r="D64" s="10">
        <v>0.05</v>
      </c>
      <c r="E64" s="12">
        <v>0.84027777777777779</v>
      </c>
      <c r="F64" s="16">
        <v>0.21</v>
      </c>
      <c r="G64" s="13">
        <f>(0.277-F64)/0.277</f>
        <v>0.24187725631768964</v>
      </c>
    </row>
    <row r="65" spans="1:7" x14ac:dyDescent="0.3">
      <c r="A65" s="1" t="s">
        <v>8</v>
      </c>
      <c r="B65" s="10">
        <v>0.11700000000000001</v>
      </c>
      <c r="C65" s="10">
        <v>50</v>
      </c>
      <c r="D65" s="10">
        <v>0.05</v>
      </c>
      <c r="E65" s="14">
        <v>0.84027777777777779</v>
      </c>
      <c r="F65" s="3">
        <v>0.192</v>
      </c>
      <c r="G65" s="13">
        <f>(0.277-F65)/0.277</f>
        <v>0.30685920577617332</v>
      </c>
    </row>
  </sheetData>
  <sortState xmlns:xlrd2="http://schemas.microsoft.com/office/spreadsheetml/2017/richdata2" ref="A29:G30">
    <sortCondition ref="G29:G30"/>
  </sortState>
  <mergeCells count="10">
    <mergeCell ref="S23:U23"/>
    <mergeCell ref="A50:G50"/>
    <mergeCell ref="A62:G62"/>
    <mergeCell ref="A1:G1"/>
    <mergeCell ref="A30:G30"/>
    <mergeCell ref="K2:Q2"/>
    <mergeCell ref="K20:Q20"/>
    <mergeCell ref="K45:Q45"/>
    <mergeCell ref="K38:Q38"/>
    <mergeCell ref="I54:K5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topLeftCell="A16" zoomScale="185" zoomScaleNormal="85" workbookViewId="0">
      <selection activeCell="D24" sqref="D24"/>
    </sheetView>
  </sheetViews>
  <sheetFormatPr defaultRowHeight="14.4" x14ac:dyDescent="0.3"/>
  <cols>
    <col min="1" max="1" width="23.109375" customWidth="1"/>
    <col min="2" max="2" width="9" bestFit="1" customWidth="1"/>
    <col min="3" max="3" width="14.33203125" bestFit="1" customWidth="1"/>
    <col min="4" max="4" width="9.5546875" bestFit="1" customWidth="1"/>
    <col min="5" max="5" width="20.44140625" customWidth="1"/>
    <col min="6" max="6" width="22.44140625" bestFit="1" customWidth="1"/>
    <col min="12" max="15" width="9.109375" customWidth="1"/>
  </cols>
  <sheetData>
    <row r="1" spans="1:11" x14ac:dyDescent="0.3">
      <c r="A1" s="70" t="s">
        <v>1</v>
      </c>
      <c r="B1" s="70"/>
      <c r="C1" s="70"/>
      <c r="D1" s="70"/>
      <c r="E1" s="70"/>
      <c r="F1" s="70"/>
    </row>
    <row r="2" spans="1:11" x14ac:dyDescent="0.3">
      <c r="A2" s="41"/>
      <c r="B2" s="63" t="s">
        <v>11</v>
      </c>
      <c r="C2" s="50" t="s">
        <v>4</v>
      </c>
      <c r="D2" s="63" t="s">
        <v>0</v>
      </c>
      <c r="E2" s="50" t="s">
        <v>50</v>
      </c>
      <c r="F2" s="50" t="s">
        <v>51</v>
      </c>
      <c r="G2" s="8"/>
      <c r="H2" s="8"/>
      <c r="I2" s="8"/>
      <c r="J2" s="8"/>
      <c r="K2" s="8"/>
    </row>
    <row r="3" spans="1:11" x14ac:dyDescent="0.3">
      <c r="A3" s="40" t="s">
        <v>33</v>
      </c>
      <c r="B3" s="64">
        <v>-29.5</v>
      </c>
      <c r="C3" s="2">
        <f>19/2</f>
        <v>9.5</v>
      </c>
      <c r="D3" s="65">
        <v>8</v>
      </c>
      <c r="E3" s="2" t="s">
        <v>36</v>
      </c>
      <c r="F3" s="2" t="s">
        <v>36</v>
      </c>
    </row>
    <row r="4" spans="1:11" x14ac:dyDescent="0.3">
      <c r="A4" s="40" t="s">
        <v>34</v>
      </c>
      <c r="B4" s="2">
        <v>78</v>
      </c>
      <c r="C4" s="2">
        <v>58</v>
      </c>
      <c r="D4" s="64">
        <v>45</v>
      </c>
      <c r="E4" s="2">
        <v>16</v>
      </c>
      <c r="F4" s="2">
        <v>24</v>
      </c>
    </row>
    <row r="5" spans="1:11" x14ac:dyDescent="0.3">
      <c r="A5" s="40" t="s">
        <v>10</v>
      </c>
      <c r="B5" s="64">
        <v>49</v>
      </c>
      <c r="C5" s="2">
        <v>34</v>
      </c>
      <c r="D5" s="64">
        <v>37</v>
      </c>
      <c r="E5" s="2">
        <v>58</v>
      </c>
      <c r="F5" s="2" t="s">
        <v>36</v>
      </c>
    </row>
    <row r="6" spans="1:11" x14ac:dyDescent="0.3">
      <c r="A6" s="38" t="s">
        <v>40</v>
      </c>
    </row>
    <row r="7" spans="1:11" x14ac:dyDescent="0.3">
      <c r="A7" s="39" t="s">
        <v>35</v>
      </c>
    </row>
    <row r="8" spans="1:11" x14ac:dyDescent="0.3">
      <c r="C8" s="61"/>
    </row>
    <row r="11" spans="1:11" x14ac:dyDescent="0.3">
      <c r="A11" s="70" t="s">
        <v>37</v>
      </c>
      <c r="B11" s="70"/>
      <c r="C11" s="70"/>
      <c r="D11" s="70"/>
      <c r="E11" s="70"/>
      <c r="F11" s="70"/>
    </row>
    <row r="12" spans="1:11" x14ac:dyDescent="0.3">
      <c r="A12" s="41"/>
      <c r="B12" s="50" t="s">
        <v>0</v>
      </c>
      <c r="C12" s="50" t="s">
        <v>4</v>
      </c>
      <c r="D12" s="50" t="s">
        <v>11</v>
      </c>
      <c r="E12" s="50" t="s">
        <v>50</v>
      </c>
      <c r="F12" s="50" t="s">
        <v>51</v>
      </c>
    </row>
    <row r="13" spans="1:11" x14ac:dyDescent="0.3">
      <c r="A13" s="40" t="s">
        <v>43</v>
      </c>
      <c r="B13" s="2">
        <v>36</v>
      </c>
      <c r="C13" s="2">
        <v>7</v>
      </c>
      <c r="D13" s="2">
        <v>33</v>
      </c>
      <c r="E13" s="2" t="s">
        <v>36</v>
      </c>
      <c r="F13" s="2" t="s">
        <v>36</v>
      </c>
    </row>
    <row r="14" spans="1:11" x14ac:dyDescent="0.3">
      <c r="A14" s="40" t="s">
        <v>38</v>
      </c>
      <c r="B14" s="2">
        <v>51</v>
      </c>
      <c r="C14" s="2">
        <v>25</v>
      </c>
      <c r="D14" s="2">
        <v>61</v>
      </c>
      <c r="E14" s="2">
        <v>26</v>
      </c>
      <c r="F14" s="2" t="s">
        <v>36</v>
      </c>
    </row>
    <row r="15" spans="1:11" x14ac:dyDescent="0.3">
      <c r="A15" s="40" t="s">
        <v>39</v>
      </c>
      <c r="B15" s="2">
        <v>45</v>
      </c>
      <c r="C15" s="2">
        <v>58</v>
      </c>
      <c r="D15" s="2">
        <v>78</v>
      </c>
      <c r="E15" s="2">
        <v>16</v>
      </c>
      <c r="F15" s="2">
        <v>24</v>
      </c>
    </row>
    <row r="16" spans="1:11" x14ac:dyDescent="0.3">
      <c r="A16" s="38" t="s">
        <v>41</v>
      </c>
    </row>
    <row r="17" spans="1:6" x14ac:dyDescent="0.3">
      <c r="A17" s="38"/>
    </row>
    <row r="20" spans="1:6" ht="16.2" x14ac:dyDescent="0.3">
      <c r="A20" s="70" t="s">
        <v>45</v>
      </c>
      <c r="B20" s="70"/>
      <c r="C20" s="70"/>
      <c r="D20" s="70"/>
      <c r="E20" s="70"/>
      <c r="F20" s="70"/>
    </row>
    <row r="21" spans="1:6" x14ac:dyDescent="0.3">
      <c r="A21" s="41"/>
      <c r="B21" s="50" t="s">
        <v>0</v>
      </c>
      <c r="C21" s="50" t="s">
        <v>4</v>
      </c>
      <c r="D21" s="50" t="s">
        <v>11</v>
      </c>
      <c r="E21" s="50" t="s">
        <v>50</v>
      </c>
      <c r="F21" s="50" t="s">
        <v>51</v>
      </c>
    </row>
    <row r="22" spans="1:6" ht="16.2" x14ac:dyDescent="0.3">
      <c r="A22" s="40" t="s">
        <v>71</v>
      </c>
      <c r="B22" s="2">
        <v>58</v>
      </c>
      <c r="C22" s="2">
        <v>57</v>
      </c>
      <c r="D22" s="2">
        <v>44</v>
      </c>
      <c r="E22" s="2">
        <v>61</v>
      </c>
      <c r="F22" s="2">
        <v>18</v>
      </c>
    </row>
    <row r="23" spans="1:6" ht="16.2" x14ac:dyDescent="0.3">
      <c r="A23" s="40" t="s">
        <v>72</v>
      </c>
      <c r="B23" s="2">
        <v>45</v>
      </c>
      <c r="C23" s="2">
        <v>58</v>
      </c>
      <c r="D23" s="42">
        <f>(78+21)/2</f>
        <v>49.5</v>
      </c>
      <c r="E23" s="2">
        <v>16</v>
      </c>
      <c r="F23" s="2">
        <v>24</v>
      </c>
    </row>
    <row r="24" spans="1:6" ht="16.2" x14ac:dyDescent="0.3">
      <c r="A24" s="40" t="s">
        <v>73</v>
      </c>
      <c r="B24" s="2">
        <v>34</v>
      </c>
      <c r="C24" s="2">
        <v>33</v>
      </c>
      <c r="D24" s="2">
        <v>51</v>
      </c>
      <c r="E24" s="42">
        <f>41/2</f>
        <v>20.5</v>
      </c>
      <c r="F24" s="2">
        <v>34</v>
      </c>
    </row>
    <row r="25" spans="1:6" x14ac:dyDescent="0.3">
      <c r="A25" s="38" t="s">
        <v>44</v>
      </c>
    </row>
    <row r="26" spans="1:6" x14ac:dyDescent="0.3">
      <c r="A26" s="39" t="s">
        <v>35</v>
      </c>
    </row>
    <row r="30" spans="1:6" ht="16.2" x14ac:dyDescent="0.3">
      <c r="A30" s="68" t="s">
        <v>46</v>
      </c>
      <c r="B30" s="69"/>
      <c r="C30" s="46"/>
    </row>
    <row r="31" spans="1:6" x14ac:dyDescent="0.3">
      <c r="A31" s="41"/>
      <c r="B31" s="50" t="s">
        <v>0</v>
      </c>
      <c r="C31" s="8"/>
    </row>
    <row r="32" spans="1:6" x14ac:dyDescent="0.3">
      <c r="A32" s="43" t="s">
        <v>30</v>
      </c>
      <c r="B32" s="2">
        <v>24</v>
      </c>
      <c r="C32" s="7"/>
    </row>
    <row r="33" spans="1:7" x14ac:dyDescent="0.3">
      <c r="A33" s="43" t="s">
        <v>29</v>
      </c>
      <c r="B33" s="2">
        <v>32</v>
      </c>
      <c r="C33" s="7"/>
    </row>
    <row r="34" spans="1:7" x14ac:dyDescent="0.3">
      <c r="A34" s="45" t="s">
        <v>31</v>
      </c>
      <c r="B34" s="4">
        <v>25</v>
      </c>
      <c r="C34" s="7"/>
    </row>
    <row r="35" spans="1:7" x14ac:dyDescent="0.3">
      <c r="A35" s="43" t="s">
        <v>28</v>
      </c>
      <c r="B35" s="47"/>
      <c r="C35" s="7"/>
    </row>
    <row r="36" spans="1:7" x14ac:dyDescent="0.3">
      <c r="A36" s="44" t="s">
        <v>32</v>
      </c>
      <c r="B36" s="48"/>
      <c r="C36" s="7"/>
    </row>
    <row r="37" spans="1:7" s="8" customFormat="1" x14ac:dyDescent="0.3">
      <c r="A37" s="43" t="s">
        <v>48</v>
      </c>
      <c r="B37" s="2">
        <v>45</v>
      </c>
      <c r="D37"/>
      <c r="E37"/>
      <c r="F37"/>
      <c r="G37"/>
    </row>
    <row r="38" spans="1:7" s="8" customFormat="1" x14ac:dyDescent="0.3">
      <c r="A38" s="44" t="s">
        <v>27</v>
      </c>
      <c r="B38" s="2">
        <v>-170</v>
      </c>
      <c r="D38"/>
      <c r="E38"/>
      <c r="F38"/>
      <c r="G38"/>
    </row>
    <row r="39" spans="1:7" x14ac:dyDescent="0.3">
      <c r="A39" s="38" t="s">
        <v>47</v>
      </c>
    </row>
    <row r="40" spans="1:7" x14ac:dyDescent="0.3">
      <c r="A40" s="49" t="s">
        <v>49</v>
      </c>
    </row>
    <row r="44" spans="1:7" x14ac:dyDescent="0.3">
      <c r="A44" s="70" t="s">
        <v>52</v>
      </c>
      <c r="B44" s="70"/>
      <c r="C44" s="70"/>
    </row>
    <row r="45" spans="1:7" x14ac:dyDescent="0.3">
      <c r="A45" s="41"/>
      <c r="B45" s="50" t="s">
        <v>0</v>
      </c>
      <c r="C45" s="50" t="s">
        <v>50</v>
      </c>
    </row>
    <row r="46" spans="1:7" x14ac:dyDescent="0.3">
      <c r="A46" s="51" t="s">
        <v>55</v>
      </c>
      <c r="B46" s="2">
        <v>45</v>
      </c>
      <c r="C46" s="2">
        <v>16</v>
      </c>
    </row>
    <row r="47" spans="1:7" x14ac:dyDescent="0.3">
      <c r="A47" s="51" t="s">
        <v>54</v>
      </c>
      <c r="B47" s="2">
        <v>-62</v>
      </c>
      <c r="C47" s="2">
        <v>23</v>
      </c>
    </row>
    <row r="48" spans="1:7" x14ac:dyDescent="0.3">
      <c r="A48" s="51" t="s">
        <v>53</v>
      </c>
      <c r="B48" s="2">
        <v>33</v>
      </c>
      <c r="C48" s="2">
        <v>38</v>
      </c>
    </row>
    <row r="49" spans="1:25" x14ac:dyDescent="0.3">
      <c r="A49" s="38" t="s">
        <v>56</v>
      </c>
    </row>
    <row r="52" spans="1:25" x14ac:dyDescent="0.3">
      <c r="Y52" s="38"/>
    </row>
    <row r="70" spans="18:18" x14ac:dyDescent="0.3">
      <c r="R70" s="61"/>
    </row>
  </sheetData>
  <mergeCells count="5">
    <mergeCell ref="A30:B30"/>
    <mergeCell ref="A1:F1"/>
    <mergeCell ref="A11:F11"/>
    <mergeCell ref="A20:F20"/>
    <mergeCell ref="A44:C4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B46F-72DD-4EB1-9823-464FD299EA17}">
  <dimension ref="A1:C25"/>
  <sheetViews>
    <sheetView showGridLines="0" tabSelected="1" topLeftCell="A16" zoomScale="214" workbookViewId="0">
      <selection activeCell="C21" sqref="C21"/>
    </sheetView>
  </sheetViews>
  <sheetFormatPr defaultRowHeight="14.4" x14ac:dyDescent="0.3"/>
  <cols>
    <col min="1" max="16384" width="8.88671875" style="10"/>
  </cols>
  <sheetData>
    <row r="1" spans="1:2" ht="16.2" thickBot="1" x14ac:dyDescent="0.35">
      <c r="A1" s="71">
        <v>0.25</v>
      </c>
      <c r="B1" s="16">
        <f>((A1*0.277)-0.277)*-1</f>
        <v>0.20775000000000002</v>
      </c>
    </row>
    <row r="2" spans="1:2" ht="16.2" thickBot="1" x14ac:dyDescent="0.35">
      <c r="A2" s="72">
        <v>0.56000000000000005</v>
      </c>
      <c r="B2" s="16">
        <f t="shared" ref="B2:B25" si="0">((A2*0.277)-0.277)*-1</f>
        <v>0.12187999999999999</v>
      </c>
    </row>
    <row r="3" spans="1:2" ht="16.2" thickBot="1" x14ac:dyDescent="0.35">
      <c r="A3" s="72">
        <v>0.23</v>
      </c>
      <c r="B3" s="16">
        <f t="shared" si="0"/>
        <v>0.21329000000000004</v>
      </c>
    </row>
    <row r="4" spans="1:2" ht="16.2" thickBot="1" x14ac:dyDescent="0.35">
      <c r="A4" s="72">
        <v>0.27</v>
      </c>
      <c r="B4" s="16">
        <f t="shared" si="0"/>
        <v>0.20221</v>
      </c>
    </row>
    <row r="5" spans="1:2" ht="16.2" thickBot="1" x14ac:dyDescent="0.35">
      <c r="A5" s="72">
        <v>0.32</v>
      </c>
      <c r="B5" s="16">
        <f t="shared" si="0"/>
        <v>0.18836000000000003</v>
      </c>
    </row>
    <row r="6" spans="1:2" ht="16.2" thickBot="1" x14ac:dyDescent="0.35">
      <c r="A6" s="72">
        <v>0.24</v>
      </c>
      <c r="B6" s="16">
        <f t="shared" si="0"/>
        <v>0.21052000000000004</v>
      </c>
    </row>
    <row r="7" spans="1:2" ht="16.2" thickBot="1" x14ac:dyDescent="0.35">
      <c r="A7" s="72">
        <v>0.25</v>
      </c>
      <c r="B7" s="16">
        <f t="shared" si="0"/>
        <v>0.20775000000000002</v>
      </c>
    </row>
    <row r="8" spans="1:2" ht="16.2" thickBot="1" x14ac:dyDescent="0.35">
      <c r="A8" s="72">
        <v>0.36</v>
      </c>
      <c r="B8" s="16">
        <f t="shared" si="0"/>
        <v>0.17728000000000002</v>
      </c>
    </row>
    <row r="9" spans="1:2" ht="16.2" thickBot="1" x14ac:dyDescent="0.35">
      <c r="A9" s="72">
        <v>0.78</v>
      </c>
      <c r="B9" s="16">
        <f t="shared" si="0"/>
        <v>6.0939999999999994E-2</v>
      </c>
    </row>
    <row r="10" spans="1:2" ht="16.2" thickBot="1" x14ac:dyDescent="0.35">
      <c r="A10" s="72">
        <v>0.35</v>
      </c>
      <c r="B10" s="16">
        <f t="shared" si="0"/>
        <v>0.18005000000000002</v>
      </c>
    </row>
    <row r="11" spans="1:2" ht="16.2" thickBot="1" x14ac:dyDescent="0.35">
      <c r="A11" s="72">
        <v>0.32</v>
      </c>
      <c r="B11" s="16">
        <f t="shared" si="0"/>
        <v>0.18836000000000003</v>
      </c>
    </row>
    <row r="12" spans="1:2" ht="16.2" thickBot="1" x14ac:dyDescent="0.35">
      <c r="A12" s="72">
        <v>0.43</v>
      </c>
      <c r="B12" s="16">
        <f t="shared" si="0"/>
        <v>0.15789000000000003</v>
      </c>
    </row>
    <row r="13" spans="1:2" ht="16.2" thickBot="1" x14ac:dyDescent="0.35">
      <c r="A13" s="72">
        <v>0.34</v>
      </c>
      <c r="B13" s="16">
        <f t="shared" si="0"/>
        <v>0.18282000000000001</v>
      </c>
    </row>
    <row r="14" spans="1:2" ht="16.2" thickBot="1" x14ac:dyDescent="0.35">
      <c r="A14" s="72">
        <v>0.34</v>
      </c>
      <c r="B14" s="16">
        <f t="shared" si="0"/>
        <v>0.18282000000000001</v>
      </c>
    </row>
    <row r="15" spans="1:2" x14ac:dyDescent="0.3">
      <c r="B15" s="16"/>
    </row>
    <row r="16" spans="1:2" ht="15" thickBot="1" x14ac:dyDescent="0.35">
      <c r="B16" s="16"/>
    </row>
    <row r="17" spans="1:3" ht="16.2" thickBot="1" x14ac:dyDescent="0.35">
      <c r="A17" s="71">
        <v>0.27</v>
      </c>
      <c r="B17" s="16">
        <f t="shared" si="0"/>
        <v>0.20221</v>
      </c>
      <c r="C17" s="73"/>
    </row>
    <row r="18" spans="1:3" ht="16.2" thickBot="1" x14ac:dyDescent="0.35">
      <c r="A18" s="72">
        <v>0.36</v>
      </c>
      <c r="B18" s="16">
        <f t="shared" si="0"/>
        <v>0.17728000000000002</v>
      </c>
      <c r="C18" s="74"/>
    </row>
    <row r="19" spans="1:3" ht="16.2" thickBot="1" x14ac:dyDescent="0.35">
      <c r="A19" s="72">
        <v>0.44</v>
      </c>
      <c r="B19" s="16">
        <f t="shared" si="0"/>
        <v>0.15512000000000001</v>
      </c>
      <c r="C19" s="74"/>
    </row>
    <row r="20" spans="1:3" ht="16.2" thickBot="1" x14ac:dyDescent="0.35">
      <c r="A20" s="75">
        <v>0.34</v>
      </c>
      <c r="B20" s="16">
        <f t="shared" si="0"/>
        <v>0.18282000000000001</v>
      </c>
    </row>
    <row r="21" spans="1:3" ht="16.2" thickBot="1" x14ac:dyDescent="0.35">
      <c r="A21" s="76">
        <v>0.1</v>
      </c>
      <c r="B21" s="16">
        <f t="shared" si="0"/>
        <v>0.24930000000000002</v>
      </c>
    </row>
    <row r="22" spans="1:3" ht="16.2" thickBot="1" x14ac:dyDescent="0.35">
      <c r="A22" s="76">
        <v>0.5</v>
      </c>
      <c r="B22" s="16">
        <f t="shared" si="0"/>
        <v>0.13850000000000001</v>
      </c>
    </row>
    <row r="23" spans="1:3" ht="16.2" thickBot="1" x14ac:dyDescent="0.35">
      <c r="A23" s="77">
        <v>0.4</v>
      </c>
      <c r="B23" s="16">
        <f t="shared" si="0"/>
        <v>0.16620000000000001</v>
      </c>
    </row>
    <row r="24" spans="1:3" ht="16.2" thickBot="1" x14ac:dyDescent="0.35">
      <c r="A24" s="78">
        <v>0.5</v>
      </c>
      <c r="B24" s="16">
        <f t="shared" si="0"/>
        <v>0.13850000000000001</v>
      </c>
    </row>
    <row r="25" spans="1:3" ht="16.2" thickBot="1" x14ac:dyDescent="0.35">
      <c r="A25" s="78">
        <v>0.55000000000000004</v>
      </c>
      <c r="B25" s="16">
        <f t="shared" si="0"/>
        <v>0.12465000000000001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I19" sqref="I19"/>
    </sheetView>
  </sheetViews>
  <sheetFormatPr defaultRowHeight="14.4" x14ac:dyDescent="0.3"/>
  <cols>
    <col min="1" max="1" width="19.33203125" bestFit="1" customWidth="1"/>
    <col min="2" max="2" width="9.5546875" bestFit="1" customWidth="1"/>
    <col min="4" max="4" width="10.44140625" bestFit="1" customWidth="1"/>
    <col min="5" max="5" width="19.33203125" bestFit="1" customWidth="1"/>
    <col min="6" max="6" width="8" bestFit="1" customWidth="1"/>
    <col min="9" max="9" width="19.33203125" bestFit="1" customWidth="1"/>
    <col min="10" max="10" width="9.6640625" bestFit="1" customWidth="1"/>
    <col min="11" max="11" width="8" bestFit="1" customWidth="1"/>
  </cols>
  <sheetData>
    <row r="1" spans="1:11" x14ac:dyDescent="0.3">
      <c r="A1" s="10"/>
      <c r="B1" s="56" t="s">
        <v>11</v>
      </c>
      <c r="C1" s="57" t="s">
        <v>4</v>
      </c>
      <c r="F1" s="46"/>
      <c r="J1" s="46"/>
      <c r="K1" s="46"/>
    </row>
    <row r="2" spans="1:11" x14ac:dyDescent="0.3">
      <c r="A2" s="10" t="s">
        <v>58</v>
      </c>
      <c r="B2" s="55">
        <f>4585.77</f>
        <v>4585.7700000000004</v>
      </c>
      <c r="C2" s="10">
        <f>4798.66</f>
        <v>4798.66</v>
      </c>
    </row>
    <row r="3" spans="1:11" x14ac:dyDescent="0.3">
      <c r="A3" s="10" t="s">
        <v>57</v>
      </c>
      <c r="B3" s="55">
        <v>4256.04</v>
      </c>
      <c r="C3" s="10">
        <v>1652.95</v>
      </c>
    </row>
    <row r="4" spans="1:11" ht="15" thickBot="1" x14ac:dyDescent="0.35">
      <c r="A4" s="54" t="s">
        <v>59</v>
      </c>
      <c r="B4" s="54">
        <f>10036.08-(B2+B3)</f>
        <v>1194.2699999999986</v>
      </c>
      <c r="C4" s="58">
        <f>6940.74-(C2+C3)</f>
        <v>489.13000000000011</v>
      </c>
      <c r="D4" s="57" t="s">
        <v>61</v>
      </c>
    </row>
    <row r="5" spans="1:11" x14ac:dyDescent="0.3">
      <c r="A5" s="52" t="s">
        <v>60</v>
      </c>
      <c r="B5" s="52">
        <v>10036.08</v>
      </c>
      <c r="C5" s="59">
        <v>6940.74</v>
      </c>
      <c r="D5" s="60">
        <f>(B5-C5)/C5</f>
        <v>0.44596685655996338</v>
      </c>
    </row>
    <row r="20" spans="9:9" x14ac:dyDescent="0.3">
      <c r="I20" t="s">
        <v>63</v>
      </c>
    </row>
    <row r="30" spans="9:9" x14ac:dyDescent="0.3">
      <c r="I30" t="s">
        <v>62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E10" sqref="E10"/>
    </sheetView>
  </sheetViews>
  <sheetFormatPr defaultRowHeight="14.4" x14ac:dyDescent="0.3"/>
  <cols>
    <col min="1" max="1" width="15.5546875" bestFit="1" customWidth="1"/>
    <col min="2" max="2" width="9.88671875" bestFit="1" customWidth="1"/>
    <col min="3" max="3" width="15.33203125" bestFit="1" customWidth="1"/>
  </cols>
  <sheetData>
    <row r="1" spans="1:3" x14ac:dyDescent="0.3">
      <c r="A1" t="s">
        <v>64</v>
      </c>
      <c r="B1" t="s">
        <v>65</v>
      </c>
      <c r="C1" t="s">
        <v>66</v>
      </c>
    </row>
    <row r="2" spans="1:3" x14ac:dyDescent="0.3">
      <c r="A2">
        <v>20</v>
      </c>
      <c r="B2">
        <v>1</v>
      </c>
      <c r="C2">
        <v>143</v>
      </c>
    </row>
    <row r="3" spans="1:3" x14ac:dyDescent="0.3">
      <c r="A3">
        <v>20</v>
      </c>
      <c r="B3">
        <v>30.5</v>
      </c>
      <c r="C3">
        <v>156.69999999999999</v>
      </c>
    </row>
    <row r="4" spans="1:3" x14ac:dyDescent="0.3">
      <c r="A4">
        <v>20</v>
      </c>
      <c r="B4">
        <v>60</v>
      </c>
      <c r="C4">
        <v>153.9</v>
      </c>
    </row>
    <row r="5" spans="1:3" x14ac:dyDescent="0.3">
      <c r="A5">
        <v>60</v>
      </c>
      <c r="B5">
        <v>1</v>
      </c>
      <c r="C5">
        <v>174</v>
      </c>
    </row>
    <row r="6" spans="1:3" x14ac:dyDescent="0.3">
      <c r="A6">
        <v>60</v>
      </c>
      <c r="B6">
        <v>30.5</v>
      </c>
      <c r="C6" s="62">
        <v>178.26</v>
      </c>
    </row>
    <row r="7" spans="1:3" x14ac:dyDescent="0.3">
      <c r="A7">
        <v>60</v>
      </c>
      <c r="B7">
        <v>60</v>
      </c>
      <c r="C7">
        <v>178.3</v>
      </c>
    </row>
    <row r="8" spans="1:3" x14ac:dyDescent="0.3">
      <c r="A8">
        <v>100</v>
      </c>
      <c r="B8">
        <v>1</v>
      </c>
      <c r="C8">
        <v>192</v>
      </c>
    </row>
    <row r="9" spans="1:3" x14ac:dyDescent="0.3">
      <c r="A9">
        <v>100</v>
      </c>
      <c r="B9">
        <v>30.5</v>
      </c>
      <c r="C9">
        <v>184.8</v>
      </c>
    </row>
    <row r="10" spans="1:3" x14ac:dyDescent="0.3">
      <c r="A10">
        <v>100</v>
      </c>
      <c r="B10">
        <v>60</v>
      </c>
      <c r="C10">
        <v>178.5</v>
      </c>
    </row>
    <row r="14" spans="1:3" x14ac:dyDescent="0.3">
      <c r="A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Lambda Max Curve</vt:lpstr>
      <vt:lpstr>Calibration Graph | CuSO4</vt:lpstr>
      <vt:lpstr>Raw Data</vt:lpstr>
      <vt:lpstr>Graphs</vt:lpstr>
      <vt:lpstr>Sheet1</vt:lpstr>
      <vt:lpstr>Methanol-Ethanol Data</vt:lpstr>
      <vt:lpstr>How Boiling Affects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Badhri Hari</cp:lastModifiedBy>
  <dcterms:created xsi:type="dcterms:W3CDTF">2023-11-06T10:27:46Z</dcterms:created>
  <dcterms:modified xsi:type="dcterms:W3CDTF">2024-07-29T12:18:31Z</dcterms:modified>
</cp:coreProperties>
</file>