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E:\Ressources Lille Kadner - Bricout\Projet  4eme - Comment adapter un éclairage public (KADNER - BRICOUT)\"/>
    </mc:Choice>
  </mc:AlternateContent>
  <bookViews>
    <workbookView xWindow="0" yWindow="0" windowWidth="16380" windowHeight="8190" tabRatio="910" firstSheet="1" activeTab="6" xr2:uid="{00000000-000D-0000-FFFF-FFFF00000000}"/>
  </bookViews>
  <sheets>
    <sheet name="Contexte de l'enseignement" sheetId="1" r:id="rId1"/>
    <sheet name="Notice" sheetId="2" r:id="rId2"/>
    <sheet name="Programme" sheetId="3" r:id="rId3"/>
    <sheet name="Problématiques_compétences" sheetId="4" r:id="rId4"/>
    <sheet name="Progression_Cycle4" sheetId="5" r:id="rId5"/>
    <sheet name="Générateur de séquences" sheetId="6" r:id="rId6"/>
    <sheet name="s13" sheetId="15" r:id="rId7"/>
    <sheet name="s14" sheetId="16" r:id="rId8"/>
    <sheet name="s15" sheetId="17" r:id="rId9"/>
  </sheets>
  <definedNames>
    <definedName name="_xlnm.Print_Area" localSheetId="3">Problématiques_compétences!$A$1:$AP$119</definedName>
  </definedNames>
  <calcPr calcId="171027" iterateDelta="1E-4"/>
  <fileRecoveryPr autoRecover="0"/>
</workbook>
</file>

<file path=xl/calcChain.xml><?xml version="1.0" encoding="utf-8"?>
<calcChain xmlns="http://schemas.openxmlformats.org/spreadsheetml/2006/main">
  <c r="E20" i="4" l="1"/>
  <c r="E21" i="4"/>
  <c r="E22" i="4"/>
  <c r="E23" i="4"/>
  <c r="E69" i="4"/>
  <c r="B2" i="16"/>
  <c r="B2" i="15"/>
  <c r="B2" i="17"/>
  <c r="N2" i="17"/>
  <c r="N2" i="16"/>
  <c r="N2" i="15"/>
  <c r="N2" i="6"/>
  <c r="B2" i="6"/>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H47" i="5" s="1"/>
  <c r="K47" i="5"/>
  <c r="J47" i="5"/>
  <c r="I47"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H46" i="5" s="1"/>
  <c r="I46"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H43" i="5" s="1"/>
  <c r="K43" i="5"/>
  <c r="J43" i="5"/>
  <c r="I43"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H42" i="5" s="1"/>
  <c r="I42" i="5"/>
  <c r="AL40" i="5"/>
  <c r="AK40" i="5"/>
  <c r="AJ40" i="5"/>
  <c r="AI40" i="5"/>
  <c r="AH40" i="5"/>
  <c r="AG40" i="5"/>
  <c r="AF40" i="5"/>
  <c r="AE40" i="5"/>
  <c r="AD40" i="5"/>
  <c r="AC40" i="5"/>
  <c r="AB40" i="5"/>
  <c r="AA40" i="5"/>
  <c r="Z40" i="5"/>
  <c r="Y40" i="5"/>
  <c r="X40" i="5"/>
  <c r="W40" i="5"/>
  <c r="V40" i="5"/>
  <c r="U40" i="5"/>
  <c r="T40" i="5"/>
  <c r="S40" i="5"/>
  <c r="R40" i="5"/>
  <c r="Q40" i="5"/>
  <c r="P40" i="5"/>
  <c r="O40" i="5"/>
  <c r="N40" i="5"/>
  <c r="M40" i="5"/>
  <c r="L40" i="5"/>
  <c r="H40" i="5" s="1"/>
  <c r="K40" i="5"/>
  <c r="J40" i="5"/>
  <c r="I40" i="5"/>
  <c r="AL39" i="5"/>
  <c r="AK39" i="5"/>
  <c r="AJ39" i="5"/>
  <c r="AI39" i="5"/>
  <c r="AH39" i="5"/>
  <c r="AG39" i="5"/>
  <c r="AF39" i="5"/>
  <c r="AE39" i="5"/>
  <c r="AD39" i="5"/>
  <c r="AC39" i="5"/>
  <c r="AB39" i="5"/>
  <c r="AA39" i="5"/>
  <c r="Z39" i="5"/>
  <c r="Y39" i="5"/>
  <c r="X39" i="5"/>
  <c r="W39" i="5"/>
  <c r="V39" i="5"/>
  <c r="U39" i="5"/>
  <c r="T39" i="5"/>
  <c r="S39" i="5"/>
  <c r="R39" i="5"/>
  <c r="Q39" i="5"/>
  <c r="P39" i="5"/>
  <c r="O39" i="5"/>
  <c r="N39" i="5"/>
  <c r="M39" i="5"/>
  <c r="L39" i="5"/>
  <c r="K39" i="5"/>
  <c r="J39" i="5"/>
  <c r="H39" i="5" s="1"/>
  <c r="I39"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H37" i="5" s="1"/>
  <c r="K37" i="5"/>
  <c r="J37" i="5"/>
  <c r="I37"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H36" i="5" s="1"/>
  <c r="I36"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H35" i="5" s="1"/>
  <c r="K35" i="5"/>
  <c r="J35" i="5"/>
  <c r="I35"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H33" i="5" s="1"/>
  <c r="I33"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H32" i="5" s="1"/>
  <c r="K32" i="5"/>
  <c r="J32" i="5"/>
  <c r="I32"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H31" i="5" s="1"/>
  <c r="I31" i="5"/>
  <c r="AL30" i="5"/>
  <c r="AK30" i="5"/>
  <c r="AJ30" i="5"/>
  <c r="AI30" i="5"/>
  <c r="AH30" i="5"/>
  <c r="AG30" i="5"/>
  <c r="AF30" i="5"/>
  <c r="AE30" i="5"/>
  <c r="AD30" i="5"/>
  <c r="AC30" i="5"/>
  <c r="AB30" i="5"/>
  <c r="AA30" i="5"/>
  <c r="Z30" i="5"/>
  <c r="Y30" i="5"/>
  <c r="X30" i="5"/>
  <c r="W30" i="5"/>
  <c r="V30" i="5"/>
  <c r="U30" i="5"/>
  <c r="T30" i="5"/>
  <c r="S30" i="5"/>
  <c r="R30" i="5"/>
  <c r="Q30" i="5"/>
  <c r="P30" i="5"/>
  <c r="O30" i="5"/>
  <c r="N30" i="5"/>
  <c r="M30" i="5"/>
  <c r="L30" i="5"/>
  <c r="H30" i="5" s="1"/>
  <c r="K30" i="5"/>
  <c r="J30" i="5"/>
  <c r="I30" i="5"/>
  <c r="AL29" i="5"/>
  <c r="AK29" i="5"/>
  <c r="AJ29" i="5"/>
  <c r="AI29" i="5"/>
  <c r="AH29" i="5"/>
  <c r="AG29" i="5"/>
  <c r="AF29" i="5"/>
  <c r="AE29" i="5"/>
  <c r="AD29" i="5"/>
  <c r="AC29" i="5"/>
  <c r="AB29" i="5"/>
  <c r="AA29" i="5"/>
  <c r="Z29" i="5"/>
  <c r="Y29" i="5"/>
  <c r="X29" i="5"/>
  <c r="W29" i="5"/>
  <c r="V29" i="5"/>
  <c r="U29" i="5"/>
  <c r="T29" i="5"/>
  <c r="S29" i="5"/>
  <c r="R29" i="5"/>
  <c r="Q29" i="5"/>
  <c r="P29" i="5"/>
  <c r="O29" i="5"/>
  <c r="N29" i="5"/>
  <c r="M29" i="5"/>
  <c r="L29" i="5"/>
  <c r="K29" i="5"/>
  <c r="J29" i="5"/>
  <c r="H29" i="5" s="1"/>
  <c r="I29"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H27" i="5" s="1"/>
  <c r="K27" i="5"/>
  <c r="J27" i="5"/>
  <c r="I27"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H26" i="5" s="1"/>
  <c r="I26"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H24" i="5" s="1"/>
  <c r="K24" i="5"/>
  <c r="J24" i="5"/>
  <c r="I24"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H23" i="5" s="1"/>
  <c r="I23"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H22" i="5" s="1"/>
  <c r="K22" i="5"/>
  <c r="J22" i="5"/>
  <c r="I22"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H20" i="5" s="1"/>
  <c r="I20"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H19" i="5" s="1"/>
  <c r="K19" i="5"/>
  <c r="J19" i="5"/>
  <c r="I19" i="5"/>
  <c r="AL18" i="5"/>
  <c r="AK18" i="5"/>
  <c r="AJ18" i="5"/>
  <c r="AI18" i="5"/>
  <c r="AH18" i="5"/>
  <c r="AG18" i="5"/>
  <c r="AF18" i="5"/>
  <c r="AE18" i="5"/>
  <c r="AD18" i="5"/>
  <c r="AC18" i="5"/>
  <c r="AB18" i="5"/>
  <c r="AA18" i="5"/>
  <c r="Z18" i="5"/>
  <c r="Y18" i="5"/>
  <c r="X18" i="5"/>
  <c r="W18" i="5"/>
  <c r="V18" i="5"/>
  <c r="U18" i="5"/>
  <c r="T18" i="5"/>
  <c r="S18" i="5"/>
  <c r="R18" i="5"/>
  <c r="Q18" i="5"/>
  <c r="P18" i="5"/>
  <c r="O18" i="5"/>
  <c r="N18" i="5"/>
  <c r="M18" i="5"/>
  <c r="L18" i="5"/>
  <c r="K18" i="5"/>
  <c r="J18" i="5"/>
  <c r="H18" i="5" s="1"/>
  <c r="I18" i="5"/>
  <c r="AL17" i="5"/>
  <c r="AK17" i="5"/>
  <c r="AJ17" i="5"/>
  <c r="AI17" i="5"/>
  <c r="AH17" i="5"/>
  <c r="AG17" i="5"/>
  <c r="AF17" i="5"/>
  <c r="AE17" i="5"/>
  <c r="AD17" i="5"/>
  <c r="AC17" i="5"/>
  <c r="AB17" i="5"/>
  <c r="AA17" i="5"/>
  <c r="Z17" i="5"/>
  <c r="Y17" i="5"/>
  <c r="X17" i="5"/>
  <c r="W17" i="5"/>
  <c r="V17" i="5"/>
  <c r="U17" i="5"/>
  <c r="T17" i="5"/>
  <c r="S17" i="5"/>
  <c r="R17" i="5"/>
  <c r="Q17" i="5"/>
  <c r="P17" i="5"/>
  <c r="O17" i="5"/>
  <c r="N17" i="5"/>
  <c r="M17" i="5"/>
  <c r="L17" i="5"/>
  <c r="H17" i="5" s="1"/>
  <c r="K17" i="5"/>
  <c r="J17" i="5"/>
  <c r="I17" i="5"/>
  <c r="AL16" i="5"/>
  <c r="AK16" i="5"/>
  <c r="AJ16" i="5"/>
  <c r="AI16" i="5"/>
  <c r="AH16" i="5"/>
  <c r="AG16" i="5"/>
  <c r="AF16" i="5"/>
  <c r="AE16" i="5"/>
  <c r="AD16" i="5"/>
  <c r="AC16" i="5"/>
  <c r="AB16" i="5"/>
  <c r="AA16" i="5"/>
  <c r="Z16" i="5"/>
  <c r="Y16" i="5"/>
  <c r="X16" i="5"/>
  <c r="W16" i="5"/>
  <c r="V16" i="5"/>
  <c r="U16" i="5"/>
  <c r="T16" i="5"/>
  <c r="S16" i="5"/>
  <c r="R16" i="5"/>
  <c r="Q16" i="5"/>
  <c r="P16" i="5"/>
  <c r="O16" i="5"/>
  <c r="N16" i="5"/>
  <c r="M16" i="5"/>
  <c r="L16" i="5"/>
  <c r="K16" i="5"/>
  <c r="J16" i="5"/>
  <c r="I16" i="5"/>
  <c r="AL15" i="5"/>
  <c r="AK15" i="5"/>
  <c r="AJ15" i="5"/>
  <c r="AI15" i="5"/>
  <c r="AH15" i="5"/>
  <c r="AG15" i="5"/>
  <c r="AF15" i="5"/>
  <c r="AE15" i="5"/>
  <c r="AD15" i="5"/>
  <c r="AC15" i="5"/>
  <c r="AB15" i="5"/>
  <c r="AA15" i="5"/>
  <c r="Z15" i="5"/>
  <c r="Y15" i="5"/>
  <c r="X15" i="5"/>
  <c r="W15" i="5"/>
  <c r="V15" i="5"/>
  <c r="U15" i="5"/>
  <c r="T15" i="5"/>
  <c r="S15" i="5"/>
  <c r="R15" i="5"/>
  <c r="Q15" i="5"/>
  <c r="P15" i="5"/>
  <c r="O15" i="5"/>
  <c r="N15" i="5"/>
  <c r="M15" i="5"/>
  <c r="L15" i="5"/>
  <c r="H15" i="5" s="1"/>
  <c r="K15" i="5"/>
  <c r="J15" i="5"/>
  <c r="I15" i="5"/>
  <c r="AL14" i="5"/>
  <c r="AK14" i="5"/>
  <c r="AJ14" i="5"/>
  <c r="AI14" i="5"/>
  <c r="AH14" i="5"/>
  <c r="AG14" i="5"/>
  <c r="AF14" i="5"/>
  <c r="AE14" i="5"/>
  <c r="AD14" i="5"/>
  <c r="AC14" i="5"/>
  <c r="AB14" i="5"/>
  <c r="AA14" i="5"/>
  <c r="Z14" i="5"/>
  <c r="Y14" i="5"/>
  <c r="X14" i="5"/>
  <c r="W14" i="5"/>
  <c r="V14" i="5"/>
  <c r="U14" i="5"/>
  <c r="T14" i="5"/>
  <c r="S14" i="5"/>
  <c r="R14" i="5"/>
  <c r="Q14" i="5"/>
  <c r="P14" i="5"/>
  <c r="O14" i="5"/>
  <c r="N14" i="5"/>
  <c r="M14" i="5"/>
  <c r="L14" i="5"/>
  <c r="K14" i="5"/>
  <c r="J14" i="5"/>
  <c r="H14" i="5" s="1"/>
  <c r="I14" i="5"/>
  <c r="AL12" i="5"/>
  <c r="AK12" i="5"/>
  <c r="AJ12" i="5"/>
  <c r="AI12" i="5"/>
  <c r="AH12" i="5"/>
  <c r="AG12" i="5"/>
  <c r="AF12" i="5"/>
  <c r="AE12" i="5"/>
  <c r="AD12" i="5"/>
  <c r="AC12" i="5"/>
  <c r="AB12" i="5"/>
  <c r="AA12" i="5"/>
  <c r="Z12" i="5"/>
  <c r="Y12" i="5"/>
  <c r="X12" i="5"/>
  <c r="W12" i="5"/>
  <c r="V12" i="5"/>
  <c r="U12" i="5"/>
  <c r="T12" i="5"/>
  <c r="S12" i="5"/>
  <c r="R12" i="5"/>
  <c r="Q12" i="5"/>
  <c r="P12" i="5"/>
  <c r="O12" i="5"/>
  <c r="N12" i="5"/>
  <c r="M12" i="5"/>
  <c r="L12" i="5"/>
  <c r="H12" i="5" s="1"/>
  <c r="K12" i="5"/>
  <c r="J12" i="5"/>
  <c r="I12" i="5"/>
  <c r="AL11" i="5"/>
  <c r="AK11" i="5"/>
  <c r="AJ11" i="5"/>
  <c r="AI11" i="5"/>
  <c r="AH11" i="5"/>
  <c r="AG11" i="5"/>
  <c r="AF11" i="5"/>
  <c r="AE11" i="5"/>
  <c r="AD11" i="5"/>
  <c r="AC11" i="5"/>
  <c r="AB11" i="5"/>
  <c r="AA11" i="5"/>
  <c r="Z11" i="5"/>
  <c r="Y11" i="5"/>
  <c r="X11" i="5"/>
  <c r="W11" i="5"/>
  <c r="V11" i="5"/>
  <c r="U11" i="5"/>
  <c r="T11" i="5"/>
  <c r="S11" i="5"/>
  <c r="R11" i="5"/>
  <c r="Q11" i="5"/>
  <c r="P11" i="5"/>
  <c r="O11" i="5"/>
  <c r="N11" i="5"/>
  <c r="M11" i="5"/>
  <c r="L11" i="5"/>
  <c r="K11" i="5"/>
  <c r="J11" i="5"/>
  <c r="H11" i="5" s="1"/>
  <c r="I11" i="5"/>
  <c r="AL10" i="5"/>
  <c r="AK10" i="5"/>
  <c r="AJ10" i="5"/>
  <c r="AI10" i="5"/>
  <c r="AH10" i="5"/>
  <c r="AG10" i="5"/>
  <c r="AF10" i="5"/>
  <c r="AE10" i="5"/>
  <c r="AD10" i="5"/>
  <c r="AC10" i="5"/>
  <c r="AB10" i="5"/>
  <c r="AA10" i="5"/>
  <c r="Z10" i="5"/>
  <c r="Y10" i="5"/>
  <c r="X10" i="5"/>
  <c r="W10" i="5"/>
  <c r="V10" i="5"/>
  <c r="U10" i="5"/>
  <c r="T10" i="5"/>
  <c r="S10" i="5"/>
  <c r="R10" i="5"/>
  <c r="Q10" i="5"/>
  <c r="P10" i="5"/>
  <c r="O10" i="5"/>
  <c r="N10" i="5"/>
  <c r="M10" i="5"/>
  <c r="L10" i="5"/>
  <c r="K10" i="5"/>
  <c r="J10" i="5"/>
  <c r="I10" i="5"/>
  <c r="AL9" i="5"/>
  <c r="AK9" i="5"/>
  <c r="AJ9" i="5"/>
  <c r="AI9" i="5"/>
  <c r="AH9" i="5"/>
  <c r="AG9" i="5"/>
  <c r="AF9" i="5"/>
  <c r="AE9" i="5"/>
  <c r="AD9" i="5"/>
  <c r="AC9" i="5"/>
  <c r="AB9" i="5"/>
  <c r="AA9" i="5"/>
  <c r="Z9" i="5"/>
  <c r="Y9" i="5"/>
  <c r="X9" i="5"/>
  <c r="W9" i="5"/>
  <c r="V9" i="5"/>
  <c r="U9" i="5"/>
  <c r="T9" i="5"/>
  <c r="S9" i="5"/>
  <c r="R9" i="5"/>
  <c r="Q9" i="5"/>
  <c r="P9" i="5"/>
  <c r="O9" i="5"/>
  <c r="N9" i="5"/>
  <c r="M9" i="5"/>
  <c r="L9" i="5"/>
  <c r="K9" i="5"/>
  <c r="J9" i="5"/>
  <c r="H9" i="5" s="1"/>
  <c r="I9" i="5"/>
  <c r="AL3" i="5"/>
  <c r="AK3" i="5"/>
  <c r="AJ3" i="5"/>
  <c r="AI3" i="5"/>
  <c r="AH3" i="5"/>
  <c r="AG3" i="5"/>
  <c r="AF3" i="5"/>
  <c r="AE3" i="5"/>
  <c r="AD3" i="5"/>
  <c r="AC3" i="5"/>
  <c r="AB3" i="5"/>
  <c r="AA3" i="5"/>
  <c r="Z3" i="5"/>
  <c r="Y3" i="5"/>
  <c r="X3" i="5"/>
  <c r="W3" i="5"/>
  <c r="V3" i="5"/>
  <c r="U3" i="5"/>
  <c r="T3" i="5"/>
  <c r="S3" i="5"/>
  <c r="R3" i="5"/>
  <c r="Q3" i="5"/>
  <c r="P3" i="5"/>
  <c r="O3" i="5"/>
  <c r="N3" i="5"/>
  <c r="M3" i="5"/>
  <c r="L3" i="5"/>
  <c r="K3" i="5"/>
  <c r="J3" i="5"/>
  <c r="I3" i="5"/>
  <c r="AL2" i="5"/>
  <c r="AK2" i="5"/>
  <c r="AJ2" i="5"/>
  <c r="AI2" i="5"/>
  <c r="AH2" i="5"/>
  <c r="AG2" i="5"/>
  <c r="AF2" i="5"/>
  <c r="AE2" i="5"/>
  <c r="AD2" i="5"/>
  <c r="AC2" i="5"/>
  <c r="AB2" i="5"/>
  <c r="AA2" i="5"/>
  <c r="Z2" i="5"/>
  <c r="Y2" i="5"/>
  <c r="X2" i="5"/>
  <c r="W2" i="5"/>
  <c r="V2" i="5"/>
  <c r="U2" i="5"/>
  <c r="T2" i="5"/>
  <c r="S2" i="5"/>
  <c r="R2" i="5"/>
  <c r="Q2" i="5"/>
  <c r="P2" i="5"/>
  <c r="O2" i="5"/>
  <c r="N2" i="5"/>
  <c r="M2" i="5"/>
  <c r="L2" i="5"/>
  <c r="K2" i="5"/>
  <c r="J2" i="5"/>
  <c r="I2" i="5"/>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19" i="4"/>
  <c r="E18" i="4"/>
  <c r="E17" i="4"/>
  <c r="E16" i="4"/>
  <c r="E15" i="4"/>
  <c r="E14" i="4"/>
  <c r="E13" i="4"/>
  <c r="E12" i="4"/>
  <c r="E11" i="4"/>
  <c r="E10" i="4"/>
  <c r="E9" i="4"/>
  <c r="E8" i="4"/>
  <c r="E7" i="4"/>
  <c r="E6" i="4"/>
  <c r="E4" i="4"/>
  <c r="AK3" i="4"/>
  <c r="AJ3" i="4"/>
  <c r="AI3" i="4"/>
  <c r="AH3" i="4"/>
  <c r="AG3" i="4"/>
  <c r="AF3" i="4"/>
  <c r="AE3" i="4"/>
  <c r="AD3" i="4"/>
  <c r="AC3" i="4"/>
  <c r="AB3" i="4"/>
  <c r="AA3" i="4"/>
  <c r="Z3" i="4"/>
  <c r="Y3" i="4"/>
  <c r="X3" i="4"/>
  <c r="W3" i="4"/>
  <c r="V3" i="4"/>
  <c r="U3" i="4"/>
  <c r="T3" i="4"/>
  <c r="S3" i="4"/>
  <c r="R3" i="4"/>
  <c r="Q3" i="4"/>
  <c r="P3" i="4"/>
  <c r="O3" i="4"/>
  <c r="N3" i="4"/>
  <c r="M3" i="4"/>
  <c r="L3" i="4"/>
  <c r="K3" i="4"/>
  <c r="J3" i="4"/>
  <c r="I3" i="4"/>
  <c r="H3" i="4"/>
  <c r="G3" i="4"/>
  <c r="F3" i="4"/>
  <c r="H45" i="5"/>
  <c r="H44" i="5"/>
  <c r="A4" i="15" a="1"/>
  <c r="A10" i="15" a="1"/>
  <c r="A4" i="6"/>
  <c r="A10" i="6"/>
  <c r="A10" i="17" a="1"/>
  <c r="A4" i="17" a="1"/>
  <c r="A10" i="16" a="1"/>
  <c r="A6" i="15" a="1"/>
  <c r="A4" i="16" a="1"/>
  <c r="A8" i="15" a="1"/>
  <c r="A8" i="16" a="1"/>
  <c r="A6" i="17" a="1"/>
  <c r="A6" i="16" a="1"/>
  <c r="A8" i="6"/>
  <c r="A6" i="6"/>
  <c r="A8" i="17" a="1"/>
  <c r="H16" i="5" l="1"/>
  <c r="H10" i="5"/>
  <c r="A6" i="15"/>
  <c r="A8" i="16"/>
  <c r="A4" i="17"/>
  <c r="A10" i="15"/>
  <c r="A6" i="16"/>
  <c r="A10" i="16"/>
  <c r="B8" i="6"/>
  <c r="A6" i="17"/>
  <c r="A8" i="15"/>
  <c r="B10" i="6"/>
  <c r="A4" i="16"/>
  <c r="A10" i="17"/>
  <c r="A4" i="15"/>
  <c r="A8" i="17"/>
  <c r="B6" i="6"/>
  <c r="B4" i="6"/>
  <c r="K7" i="6"/>
  <c r="K6" i="6"/>
  <c r="K9" i="6"/>
  <c r="K11" i="6"/>
  <c r="K4" i="6"/>
  <c r="K10" i="6"/>
  <c r="K5" i="6"/>
  <c r="K8" i="6"/>
  <c r="L4" i="6" l="1"/>
  <c r="R4" i="6"/>
  <c r="R10" i="6"/>
  <c r="L10" i="6"/>
  <c r="R7" i="6"/>
  <c r="L7" i="6"/>
  <c r="L11" i="6"/>
  <c r="R11" i="6"/>
  <c r="L9" i="6"/>
  <c r="R9" i="6"/>
  <c r="L5" i="6"/>
  <c r="R5" i="6"/>
  <c r="L6" i="6"/>
  <c r="R6" i="6"/>
  <c r="L8" i="6"/>
  <c r="R8" i="6"/>
  <c r="B6" i="16"/>
  <c r="B10" i="15"/>
  <c r="B8" i="16"/>
  <c r="B4" i="17"/>
  <c r="B6" i="15"/>
  <c r="B8" i="15"/>
  <c r="B8" i="17"/>
  <c r="B6" i="17"/>
  <c r="B10" i="16"/>
  <c r="B4" i="15"/>
  <c r="B10" i="17"/>
  <c r="B4" i="16"/>
  <c r="K10" i="15" a="1"/>
  <c r="K9" i="15" a="1"/>
  <c r="K4" i="16" a="1"/>
  <c r="K7" i="17" a="1"/>
  <c r="K8" i="16" a="1"/>
  <c r="K9" i="16" a="1"/>
  <c r="K5" i="15" a="1"/>
  <c r="K6" i="16" a="1"/>
  <c r="K7" i="15" a="1"/>
  <c r="K10" i="16" a="1"/>
  <c r="K11" i="15" a="1"/>
  <c r="K7" i="16" a="1"/>
  <c r="K9" i="17" a="1"/>
  <c r="K6" i="17" a="1"/>
  <c r="K11" i="17" a="1"/>
  <c r="K4" i="15" a="1"/>
  <c r="K5" i="17" a="1"/>
  <c r="K10" i="17" a="1"/>
  <c r="K11" i="16" a="1"/>
  <c r="K8" i="15" a="1"/>
  <c r="K6" i="15" a="1"/>
  <c r="K5" i="16" a="1"/>
  <c r="K8" i="17" a="1"/>
  <c r="K4" i="17" a="1"/>
  <c r="K11" i="16" l="1"/>
  <c r="K7" i="15"/>
  <c r="K4" i="17"/>
  <c r="K8" i="16"/>
  <c r="K11" i="15"/>
  <c r="K5" i="16"/>
  <c r="K11" i="17"/>
  <c r="K6" i="17"/>
  <c r="K9" i="17"/>
  <c r="K9" i="15"/>
  <c r="K6" i="15"/>
  <c r="K9" i="16"/>
  <c r="K7" i="17"/>
  <c r="K4" i="16"/>
  <c r="K5" i="15"/>
  <c r="K10" i="16"/>
  <c r="K6" i="16"/>
  <c r="K8" i="17"/>
  <c r="K10" i="17"/>
  <c r="K4" i="15"/>
  <c r="K8" i="15"/>
  <c r="K5" i="17"/>
  <c r="K10" i="15"/>
  <c r="K7" i="16"/>
  <c r="L5" i="16" l="1"/>
  <c r="R5" i="16"/>
  <c r="L7" i="16"/>
  <c r="R7" i="16"/>
  <c r="L10" i="17"/>
  <c r="R10" i="17"/>
  <c r="R10" i="16"/>
  <c r="L10" i="16"/>
  <c r="L7" i="17"/>
  <c r="R7" i="17"/>
  <c r="L9" i="15"/>
  <c r="R9" i="15"/>
  <c r="R9" i="17"/>
  <c r="L9" i="17"/>
  <c r="R11" i="17"/>
  <c r="L11" i="17"/>
  <c r="L11" i="16"/>
  <c r="R11" i="16"/>
  <c r="L8" i="17"/>
  <c r="R8" i="17"/>
  <c r="R10" i="15"/>
  <c r="L10" i="15"/>
  <c r="L5" i="17"/>
  <c r="R5" i="17"/>
  <c r="L8" i="15"/>
  <c r="R8" i="15"/>
  <c r="R6" i="16"/>
  <c r="L6" i="16"/>
  <c r="L5" i="15"/>
  <c r="R5" i="15"/>
  <c r="L11" i="15"/>
  <c r="R11" i="15"/>
  <c r="R4" i="17"/>
  <c r="L4" i="17"/>
  <c r="R4" i="15"/>
  <c r="L4" i="15"/>
  <c r="R9" i="16"/>
  <c r="L9" i="16"/>
  <c r="L6" i="17"/>
  <c r="R6" i="17"/>
  <c r="R8" i="16"/>
  <c r="L8" i="16"/>
  <c r="R4" i="16"/>
  <c r="L4" i="16"/>
  <c r="L6" i="15"/>
  <c r="R6" i="15"/>
  <c r="R7" i="15"/>
  <c r="L7" i="15"/>
</calcChain>
</file>

<file path=xl/sharedStrings.xml><?xml version="1.0" encoding="utf-8"?>
<sst xmlns="http://schemas.openxmlformats.org/spreadsheetml/2006/main" count="881" uniqueCount="556">
  <si>
    <t>Collège François Rabelais - Mons en Baroeul</t>
  </si>
  <si>
    <t>TECHNOLOGIE</t>
  </si>
  <si>
    <t>PROGRESSION PÉDAGOGIQUE Cycle 4</t>
  </si>
  <si>
    <t>Années 2016 -2019</t>
  </si>
  <si>
    <t>Académie de Lille</t>
  </si>
  <si>
    <t>Contexte de l'établissement</t>
  </si>
  <si>
    <r>
      <t>6</t>
    </r>
    <r>
      <rPr>
        <vertAlign val="superscript"/>
        <sz val="11"/>
        <color rgb="FF000000"/>
        <rFont val="Calibri"/>
        <family val="2"/>
        <charset val="1"/>
      </rPr>
      <t>e</t>
    </r>
    <r>
      <rPr>
        <sz val="11"/>
        <color rgb="FF000000"/>
        <rFont val="Calibri"/>
        <family val="2"/>
        <charset val="1"/>
      </rPr>
      <t/>
    </r>
  </si>
  <si>
    <r>
      <t>5</t>
    </r>
    <r>
      <rPr>
        <vertAlign val="superscript"/>
        <sz val="11"/>
        <color rgb="FF000000"/>
        <rFont val="Calibri"/>
        <family val="2"/>
        <charset val="1"/>
      </rPr>
      <t>e</t>
    </r>
  </si>
  <si>
    <r>
      <t>4</t>
    </r>
    <r>
      <rPr>
        <vertAlign val="superscript"/>
        <sz val="11"/>
        <color rgb="FF000000"/>
        <rFont val="Calibri"/>
        <family val="2"/>
        <charset val="1"/>
      </rPr>
      <t>e</t>
    </r>
  </si>
  <si>
    <r>
      <t>3</t>
    </r>
    <r>
      <rPr>
        <vertAlign val="superscript"/>
        <sz val="11"/>
        <color rgb="FF000000"/>
        <rFont val="Calibri"/>
        <family val="2"/>
        <charset val="1"/>
      </rPr>
      <t>e</t>
    </r>
  </si>
  <si>
    <t>Nbre de classes</t>
  </si>
  <si>
    <t>Segpa</t>
  </si>
  <si>
    <t>Prépa-pro</t>
  </si>
  <si>
    <t>REP (oui/non)</t>
  </si>
  <si>
    <t>OUI</t>
  </si>
  <si>
    <t>Professeurs de technologie</t>
  </si>
  <si>
    <t>Nom - Prénom</t>
  </si>
  <si>
    <t>Kadner Eric</t>
  </si>
  <si>
    <t>Nb heures</t>
  </si>
  <si>
    <t>plus de 18h</t>
  </si>
  <si>
    <t>Vasseur Steve</t>
  </si>
  <si>
    <t>Nom</t>
  </si>
  <si>
    <t>6H</t>
  </si>
  <si>
    <t>Nb laboratoires</t>
  </si>
  <si>
    <t>Non</t>
  </si>
  <si>
    <t>Ilots</t>
  </si>
  <si>
    <t>oui/non</t>
  </si>
  <si>
    <t>Oui</t>
  </si>
  <si>
    <t>Axes du projet d'établissement visés par la discipline</t>
  </si>
  <si>
    <t>Axe 1</t>
  </si>
  <si>
    <t>Axe 2</t>
  </si>
  <si>
    <t>…</t>
  </si>
  <si>
    <t>Participation de la technologie aux enseignements pratiques interdisciplinaires</t>
  </si>
  <si>
    <t>Thématiques</t>
  </si>
  <si>
    <t>Discipline(s) associée(s)</t>
  </si>
  <si>
    <t>Durée</t>
  </si>
  <si>
    <t>Niveau de classe</t>
  </si>
  <si>
    <t>Participation de la technologie à l'accompagnement personnalisé</t>
  </si>
  <si>
    <t>Compétence(s) travaillées</t>
  </si>
  <si>
    <t>Discipline(s) associée ?</t>
  </si>
  <si>
    <t>Niveau</t>
  </si>
  <si>
    <t>Participation de la technologie aux challenges et concours</t>
  </si>
  <si>
    <t>Oui/non</t>
  </si>
  <si>
    <t>Discipline(s) associée(s) ?</t>
  </si>
  <si>
    <t>Autre</t>
  </si>
  <si>
    <t>NOTICE - PROGRESSION PÉDAGOGIQUE CYCLE 4 - TECHNOLOGIE</t>
  </si>
  <si>
    <t>Ce document à destination de l'équipe pédagogique de technologie est un outil d'aide à l'élaboration d'une progression pédagogique pour les 3 années du cycle 4.</t>
  </si>
  <si>
    <t>Il s'appuie sur les paragraphes 3 et 5 du document relatif aux intentions pédagogiques et aux indications didactiques en technologie au cycle 4.</t>
  </si>
  <si>
    <t>Présentation des onglets</t>
  </si>
  <si>
    <t>Contexte de l'enseignement</t>
  </si>
  <si>
    <t>Cet onglet d'introduction présente le contexte de l'enseignement de la Technologie dans l'établissement.</t>
  </si>
  <si>
    <t>Programme</t>
  </si>
  <si>
    <t>Le programme est présenté dans cet onglet selon trois volets : les domaines du socle commun, les compétences travaillées sur le cycle et les compétences disciplinaires.</t>
  </si>
  <si>
    <t>La plage de cellules D-G/2-36 précise le croisement des compétences travaillées avec celles des thématiques (des infos bulles facilitent la lecture).</t>
  </si>
  <si>
    <t>La plage I-L/1-93 présente les compétences et les connaissances du programme par thématique ainsi que les attendus de fin de cycle.</t>
  </si>
  <si>
    <t>La plage N-Q/1-87 rappelle les repères de progressivité.</t>
  </si>
  <si>
    <t>Problématiques-compétences</t>
  </si>
  <si>
    <t>Cet onglet permet de croiser les problématiques avec les compétences.</t>
  </si>
  <si>
    <t>La colonne A propose une liste non exhaustive de thèmes.</t>
  </si>
  <si>
    <t>La colonne B propose une liste non exhaustive de problématiques.</t>
  </si>
  <si>
    <t>La colonne C contient les étiquettes de séquences (S1, S2, S3…) en attente. Il faut les déplacer dans la colonne D en face de la problématique choisie.</t>
  </si>
  <si>
    <t>La colonne D reçoit les étiquettes de séquence. C'est cette colonne qui sera à l'origine de la création de la chronologie de la progression.</t>
  </si>
  <si>
    <t>Remarque : un projet commence toujours par une problématique.</t>
  </si>
  <si>
    <t>(exemple une problématique Sx suivie de 2 à 4 séquences de projet)</t>
  </si>
  <si>
    <t>La colonne E indique automatiquement le nombre de compétences travaillées.</t>
  </si>
  <si>
    <t>La plage de colonnes F à Ak indique les compétences travaillées par problématique (4 au maximum). Elles doivent être renseignées par un caractère (x).</t>
  </si>
  <si>
    <t>La ligne 3 indique automatiquement le nombre de séquences pendant lesquelles la compétence est travaillée.</t>
  </si>
  <si>
    <t>Progression-cycle 4</t>
  </si>
  <si>
    <t>Cet onglet décrit la progression sur les trois années du cycle 4.</t>
  </si>
  <si>
    <t>Elle se construit automatiquement à partir des renseignements de l'onglet problématiques-compétences.</t>
  </si>
  <si>
    <t>Seule la ligne 6 est à renseigner si la séquence est en lien  avec les enseignements pratiques interdisciplinaires  (EPI) - Aucune autre intervention ne doit être faite dans cet onglet.</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</si>
  <si>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</si>
  <si>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</si>
  <si>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</si>
  <si>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</si>
  <si>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2 précise les séquences de projet. Elles sont notées P et incluent la problématique les précédant.</t>
  </si>
  <si>
    <t>La ligne 4 précise la chronologie des séquences sur le cycle.</t>
  </si>
  <si>
    <t>Générateur de séquence</t>
  </si>
  <si>
    <t>Cette feuille comporte des liens permettant de générer les séquences. Cette feuille sera copiée autant de fois que nécessaire pour construire les fiches de séquences.</t>
  </si>
  <si>
    <t>Une fiche séquence permet de décrire précisément le déroulement de la séquence.</t>
  </si>
  <si>
    <t>Méthodologie</t>
  </si>
  <si>
    <t>Pour créer une progression pédagogique au cycle 4 :</t>
  </si>
  <si>
    <r>
      <t>1) compléter l'onglet</t>
    </r>
    <r>
      <rPr>
        <i/>
        <sz val="11"/>
        <color rgb="FF000000"/>
        <rFont val="Calibri"/>
        <family val="2"/>
        <charset val="1"/>
      </rPr>
      <t>Contexte de l'enseignement</t>
    </r>
    <r>
      <rPr>
        <sz val="11"/>
        <color rgb="FF000000"/>
        <rFont val="Calibri"/>
        <family val="2"/>
        <charset val="1"/>
      </rPr>
      <t>pour préciser le contexte de l'établissement et de la discipline ;</t>
    </r>
  </si>
  <si>
    <r>
      <t>2) renseigner l'onglet</t>
    </r>
    <r>
      <rPr>
        <i/>
        <sz val="11"/>
        <color rgb="FF000000"/>
        <rFont val="Calibri"/>
        <family val="2"/>
        <charset val="1"/>
      </rPr>
      <t>Problématiques_compétences</t>
    </r>
    <r>
      <rPr>
        <sz val="11"/>
        <color rgb="FF000000"/>
        <rFont val="Calibri"/>
        <family val="2"/>
        <charset val="1"/>
      </rPr>
      <t>; lister les problématiques et choisir les compétences principales qui seront travaillées dans chacune d'entre elles ;</t>
    </r>
  </si>
  <si>
    <t>3) construire la progression en déplaçant les étiquettes de la colonne C vers la colonne D ;</t>
  </si>
  <si>
    <r>
      <t>4) l'onglet</t>
    </r>
    <r>
      <rPr>
        <i/>
        <sz val="11"/>
        <color rgb="FF000000"/>
        <rFont val="Calibri"/>
        <family val="2"/>
        <charset val="1"/>
      </rPr>
      <t>Progression_Cycle4</t>
    </r>
    <r>
      <rPr>
        <sz val="11"/>
        <color rgb="FF000000"/>
        <rFont val="Calibri"/>
        <family val="2"/>
        <charset val="1"/>
      </rPr>
      <t>s'étant construit automatiquement, vérifier si toutes les compétences sont travaillées sur le cycle ;</t>
    </r>
  </si>
  <si>
    <r>
      <t>5) sinon retourner dans l'onglet</t>
    </r>
    <r>
      <rPr>
        <i/>
        <sz val="11"/>
        <color rgb="FF000000"/>
        <rFont val="Calibri"/>
        <family val="2"/>
        <charset val="1"/>
      </rPr>
      <t>Problématiques_compétences</t>
    </r>
    <r>
      <rPr>
        <sz val="11"/>
        <color rgb="FF000000"/>
        <rFont val="Calibri"/>
        <family val="2"/>
        <charset val="1"/>
      </rPr>
      <t>et choisir une autre problématique ou modifier les compétences travaillées d'une problématique.</t>
    </r>
  </si>
  <si>
    <t>Pour générer les séquences d'une progression pédagogique :</t>
  </si>
  <si>
    <r>
      <t>1) cliquer bouton droit sur l'onglet</t>
    </r>
    <r>
      <rPr>
        <i/>
        <sz val="11"/>
        <color rgb="FF000000"/>
        <rFont val="Calibri"/>
        <family val="2"/>
        <charset val="1"/>
      </rPr>
      <t>Générateur de séquences</t>
    </r>
    <r>
      <rPr>
        <sz val="11"/>
        <color rgb="FF000000"/>
        <rFont val="Calibri"/>
        <family val="2"/>
        <charset val="1"/>
      </rPr>
      <t>, sélectionner "</t>
    </r>
    <r>
      <rPr>
        <i/>
        <sz val="11"/>
        <color rgb="FF000000"/>
        <rFont val="Calibri"/>
        <family val="2"/>
        <charset val="1"/>
      </rPr>
      <t>Déplacer ou copier...</t>
    </r>
    <r>
      <rPr>
        <sz val="11"/>
        <color rgb="FF000000"/>
        <rFont val="Calibri"/>
        <family val="2"/>
        <charset val="1"/>
      </rPr>
      <t>" puis "</t>
    </r>
    <r>
      <rPr>
        <i/>
        <sz val="11"/>
        <color rgb="FF000000"/>
        <rFont val="Calibri"/>
        <family val="2"/>
        <charset val="1"/>
      </rPr>
      <t>(en dernier)</t>
    </r>
    <r>
      <rPr>
        <sz val="11"/>
        <color rgb="FF000000"/>
        <rFont val="Calibri"/>
        <family val="2"/>
        <charset val="1"/>
      </rPr>
      <t>" et cocher "</t>
    </r>
    <r>
      <rPr>
        <i/>
        <sz val="11"/>
        <color rgb="FF000000"/>
        <rFont val="Calibri"/>
        <family val="2"/>
        <charset val="1"/>
      </rPr>
      <t>Créer une copie</t>
    </r>
    <r>
      <rPr>
        <sz val="11"/>
        <color rgb="FF000000"/>
        <rFont val="Calibri"/>
        <family val="2"/>
        <charset val="1"/>
      </rPr>
      <t>"  ;</t>
    </r>
  </si>
  <si>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</si>
  <si>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</si>
  <si>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</si>
  <si>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</si>
  <si>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TECHNOLOGIE - programme 2016 - Cycle 4</t>
  </si>
  <si>
    <t>→</t>
  </si>
  <si>
    <t>DIC</t>
  </si>
  <si>
    <t>Design, innovation et créativité</t>
  </si>
  <si>
    <t>Domaines du socle</t>
  </si>
  <si>
    <t>Compétences travaillées</t>
  </si>
  <si>
    <t>Compétences du programme par thématique</t>
  </si>
  <si>
    <t>OTSCIS</t>
  </si>
  <si>
    <t>Les objets techniques, les services et les changements induits dans la société</t>
  </si>
  <si>
    <t>4 - les systèmes naturels et les systèmes techniques</t>
  </si>
  <si>
    <t>Pratiquer des démarches scientifiques et technologiques</t>
  </si>
  <si>
    <t>Design</t>
  </si>
  <si>
    <t>Évolution-description</t>
  </si>
  <si>
    <t>Modélisation</t>
  </si>
  <si>
    <t>Info</t>
  </si>
  <si>
    <t>Attendus de fin de cycle</t>
  </si>
  <si>
    <t>MSOST</t>
  </si>
  <si>
    <t>La modélisation et la simulation des objets et systèmes techniques</t>
  </si>
  <si>
    <t>CT 1.1</t>
  </si>
  <si>
    <t>► Imaginer, synthétiser, formaliser et respecter une procédure, un protocole.</t>
  </si>
  <si>
    <t>DIC.1.3</t>
  </si>
  <si>
    <t>MSOST.1.1</t>
  </si>
  <si>
    <t>Imaginer des solutions en réponse aux besoins, matérialiser des idées en intégrant une dimension design.</t>
  </si>
  <si>
    <t>IP</t>
  </si>
  <si>
    <t>L’informatique et la programmation</t>
  </si>
  <si>
    <t>CT 1.2</t>
  </si>
  <si>
    <t>► Mesurer des grandeurs de manière directe ou indirecte.</t>
  </si>
  <si>
    <t>MSOST.1.6</t>
  </si>
  <si>
    <t>Réaliser, de manière collaborative, le prototype d’un objet communicant.</t>
  </si>
  <si>
    <t>CT 1.3</t>
  </si>
  <si>
    <t>► Rechercher des solutions techniques à un problème posé, expliciter ses choix et les communiquer en argumentant.</t>
  </si>
  <si>
    <t>DIC.1.5</t>
  </si>
  <si>
    <t>Compétences</t>
  </si>
  <si>
    <t>Connaissances</t>
  </si>
  <si>
    <t>CT 1.4</t>
  </si>
  <si>
    <t>►Participer à l’organisation et au déroulement de projets.</t>
  </si>
  <si>
    <t>DIC.1.4</t>
  </si>
  <si>
    <t>DIC.1</t>
  </si>
  <si>
    <t>Imaginer des solutions en réponse aux besoins, matérialiser une idée en intégrant une dimension design</t>
  </si>
  <si>
    <t>Concevoir, créer, réaliser</t>
  </si>
  <si>
    <t>DIC.1.1</t>
  </si>
  <si>
    <t>Identifier un besoin (biens matériels ou services) et énoncer un problème technique.</t>
  </si>
  <si>
    <t>DIC.1.1.1</t>
  </si>
  <si>
    <t>Besoin, contraintes, normalisation.</t>
  </si>
  <si>
    <t>Repères de progressivité</t>
  </si>
  <si>
    <t>CT 2.1</t>
  </si>
  <si>
    <t>►Identifier un besoin et énoncer un problème technique, identifier les conditions, contraintes (normes et règlements) et ressources correspondantes.</t>
  </si>
  <si>
    <t>DIC.1.2</t>
  </si>
  <si>
    <t>Identifier les conditions, contraintes (normes et règlements) et ressources correspondantes, qualifier et quantifier simplement les performances d’un objet technique existant ou à créer.</t>
  </si>
  <si>
    <t>DIC.1.2.1</t>
  </si>
  <si>
    <t>Principaux éléments d’un cahier des charges.</t>
  </si>
  <si>
    <r>
      <t>S’agissant des activités de projet, la conception doit être introduite dès la classe de 5</t>
    </r>
    <r>
      <rPr>
        <vertAlign val="superscript"/>
        <sz val="10"/>
        <color rgb="FF000000"/>
        <rFont val="Calibri"/>
        <family val="2"/>
        <charset val="1"/>
      </rPr>
      <t>ème</t>
    </r>
    <r>
      <rPr>
        <sz val="10"/>
        <color rgb="FF000000"/>
        <rFont val="Calibri"/>
        <family val="2"/>
        <charset val="1"/>
      </rPr>
      <t>, mais de façon progressive et modeste sur des projets simples. Des projets complets (conception, réalisation, validation) sont attendus en classe de 3</t>
    </r>
    <r>
      <rPr>
        <vertAlign val="superscript"/>
        <sz val="10"/>
        <color rgb="FF000000"/>
        <rFont val="Calibri"/>
        <family val="2"/>
        <charset val="1"/>
      </rPr>
      <t>ème</t>
    </r>
    <r>
      <rPr>
        <sz val="10"/>
        <color rgb="FF000000"/>
        <rFont val="Calibri"/>
        <family val="2"/>
        <charset val="1"/>
      </rPr>
      <t>.</t>
    </r>
  </si>
  <si>
    <t>CT 2.2</t>
  </si>
  <si>
    <t>► Identifier le(s) matériau(x), les flux d’énergie et d’information dans le cadre d’une production technique sur un objet et décrire les transformations qui s’opèrent.</t>
  </si>
  <si>
    <t>MSOST.1.4</t>
  </si>
  <si>
    <t>Imaginer, synthétiser et formaliser une procédure, un protocole.</t>
  </si>
  <si>
    <t>DIC.1.3.1</t>
  </si>
  <si>
    <t>Outils numériques de présentation.</t>
  </si>
  <si>
    <t>CT 2.3</t>
  </si>
  <si>
    <t>► S’approprier un cahier des charges.</t>
  </si>
  <si>
    <t>DIC.1.3.2</t>
  </si>
  <si>
    <t>Charte graphique.</t>
  </si>
  <si>
    <t>CT 2.4</t>
  </si>
  <si>
    <t>► Associer des solutions techniques à des fonctions.</t>
  </si>
  <si>
    <t>MSOST.1.2</t>
  </si>
  <si>
    <t>Participer à l’organisation de projets, la définition des rôles, la planification (se projeter et anticiper) et aux revues de projet.</t>
  </si>
  <si>
    <t>DIC.1.4.1</t>
  </si>
  <si>
    <t>Organisation d’un groupe de projet, rôle des participants, planning, revue de projets.</t>
  </si>
  <si>
    <t>CT 2.5</t>
  </si>
  <si>
    <t>► Imaginer des solutions en réponse au besoin.</t>
  </si>
  <si>
    <t>Imaginer des solutions pour produire des objets et des éléments de programmes informatiques en réponse au besoin.</t>
  </si>
  <si>
    <t>DIC.1.5.1</t>
  </si>
  <si>
    <t>Design.</t>
  </si>
  <si>
    <t>CT 2.6</t>
  </si>
  <si>
    <t>► Réaliser, de manière collaborative, le prototype de tout ou partie d’un objet pour valider une solution.</t>
  </si>
  <si>
    <t>DIC.2.1</t>
  </si>
  <si>
    <t>DIC.1.5.2</t>
  </si>
  <si>
    <t>Innovation et créativité.</t>
  </si>
  <si>
    <t>CT 2.7</t>
  </si>
  <si>
    <t>► Imaginer, concevoir et programmer des applications informatiques nomades.</t>
  </si>
  <si>
    <t>IP.2.2</t>
  </si>
  <si>
    <t>DIC.1.5.3</t>
  </si>
  <si>
    <t>Veille.</t>
  </si>
  <si>
    <t>2 - les méthodes et outils pour apprendre</t>
  </si>
  <si>
    <t>S’approprier des outils et des méthodes</t>
  </si>
  <si>
    <t>DIC.1.5.4</t>
  </si>
  <si>
    <t>Représentation de solutions (croquis, schémas, algorithmes).</t>
  </si>
  <si>
    <t>CT 3.1</t>
  </si>
  <si>
    <t>► Exprimer sa pensée à l’aide d’outils de description adaptés : croquis, schémas, graphes, diagrammes, tableaux (représentations non normées).</t>
  </si>
  <si>
    <t>OTSCIS.2.1</t>
  </si>
  <si>
    <t>DIC.1.5.5</t>
  </si>
  <si>
    <t>Réalité augmentée.</t>
  </si>
  <si>
    <t>CT 3.2</t>
  </si>
  <si>
    <t>► Traduire, à l’aide d’outils de représentation numérique, des choix de solutions sous forme de croquis, de dessins ou de schémas.</t>
  </si>
  <si>
    <t>OTSCIS.2.2</t>
  </si>
  <si>
    <t>DIC.1.5.6</t>
  </si>
  <si>
    <t>Objets connectés.</t>
  </si>
  <si>
    <t>CT 3.3</t>
  </si>
  <si>
    <t>► Présenter à l’oral et à l’aide de supports numériques multimédia des solutions techniques au moment des revues de projet.</t>
  </si>
  <si>
    <t>DIC.1.7</t>
  </si>
  <si>
    <t>DIC.1.6</t>
  </si>
  <si>
    <t>Organiser, structurer et stocker des ressources numériques.</t>
  </si>
  <si>
    <t>DIC.1.6.1</t>
  </si>
  <si>
    <t>Arborescence.</t>
  </si>
  <si>
    <t>1 - les langages pour penser et communiquer</t>
  </si>
  <si>
    <t>Pratiquer des langages</t>
  </si>
  <si>
    <t>Présenter à l’oral et à l’aide de supports numériques multimédia des solutions techniques au moment des revues de projet.</t>
  </si>
  <si>
    <t>DIC.1.7.1</t>
  </si>
  <si>
    <t>Outils numériques de présentation.</t>
  </si>
  <si>
    <t>CT 4.1</t>
  </si>
  <si>
    <t>► Décrire, en utilisant les outils et langages de descriptions adaptés, la structure et le comportement des objets.</t>
  </si>
  <si>
    <t>OTSCIS.1.4</t>
  </si>
  <si>
    <t>MSOST.1.5</t>
  </si>
  <si>
    <t>CT 4.2</t>
  </si>
  <si>
    <t>► Appliquer les principes élémentaires de l’algorithmique et du codage à la résolution d’un problème simple.</t>
  </si>
  <si>
    <t>IP.2.3</t>
  </si>
  <si>
    <t>DIC.2</t>
  </si>
  <si>
    <t>Réaliser, de manière collaborative, le prototype d’un objet communicant</t>
  </si>
  <si>
    <t>Mobiliser des outils numériques</t>
  </si>
  <si>
    <t>Réaliser, de manière collaborative, le prototype d’un objet pour valider une solution.</t>
  </si>
  <si>
    <t>DIC.2.1.1</t>
  </si>
  <si>
    <t>Prototypage rapide de structures et de circuits de commande à partir de cartes standard.</t>
  </si>
  <si>
    <t>CT 5.1</t>
  </si>
  <si>
    <t>► Simuler numériquement la structure et/ou le comportement d’un objet.</t>
  </si>
  <si>
    <t>MSOST.2.2</t>
  </si>
  <si>
    <t>CT 5.2</t>
  </si>
  <si>
    <t>► Organiser, structurer et stocker des ressources numériques.</t>
  </si>
  <si>
    <t>CT 5.3</t>
  </si>
  <si>
    <t>► Lire, utiliser et produire des représentations numériques d’objets.</t>
  </si>
  <si>
    <t>CT 5.4</t>
  </si>
  <si>
    <t>► Piloter un système connecté localement ou à distance.</t>
  </si>
  <si>
    <t>CT 5.5</t>
  </si>
  <si>
    <t>► Modifier ou paramétrer le fonctionnement d’un objet communicant.</t>
  </si>
  <si>
    <t>Comparer et commenter les évolutions des objets et systèmes.</t>
  </si>
  <si>
    <t>3 - la formation de la personne et du citoyen</t>
  </si>
  <si>
    <t>Adopter un comportement éthique et responsable</t>
  </si>
  <si>
    <t>Exprimer sa pensée à l’aide d’outils de description adaptés. </t>
  </si>
  <si>
    <t>5 - les représentations du monde et l'activité humaine</t>
  </si>
  <si>
    <t>CT 6.1</t>
  </si>
  <si>
    <t>► Développer les bonnes pratiques de l’usage des objets communicants.</t>
  </si>
  <si>
    <t>OTSCIS.1.3</t>
  </si>
  <si>
    <t>Développer les bonnes pratiques de l’usage des objets communicants.</t>
  </si>
  <si>
    <t>CT 6.2</t>
  </si>
  <si>
    <t>► Analyser l’impact environnemental d’un objet et de ses constituants.</t>
  </si>
  <si>
    <t>OTSCIS.1.2</t>
  </si>
  <si>
    <t>CT 6.3</t>
  </si>
  <si>
    <t>► Analyser le cycle de vie d’un objet.</t>
  </si>
  <si>
    <t>OTSCIS.1.1</t>
  </si>
  <si>
    <t>OTSCIS.1</t>
  </si>
  <si>
    <t>Comparer et commenter les évolutions des objets et systèmes</t>
  </si>
  <si>
    <t>Se situer dans l’espace et dans le temps</t>
  </si>
  <si>
    <t>Regrouper des objets en familles et lignées.</t>
  </si>
  <si>
    <t>OTSCIS.1.1.1</t>
  </si>
  <si>
    <t>L’évolution des objets.</t>
  </si>
  <si>
    <t>Cette thématique a vocation à conduire les élèves à comparer et analyser les objets et systèmes techniques. Considérant que la technologie n’est pas extérieure à la société, il s’agit de nouer des liens avec le monde social. C’est à l’occasion de croisements disciplinaires et en traitant de questions d’actualité que cette thématique devient « matière » à relier et à contextualiser. La notion de respect des usages des objets communicants inclut le respect de la propriété intellectuelle dans le cadre de productions originales et personnelles. Elle interroge les élèves sur le respect dû à chaque individu dans et en dehors de la classe.</t>
  </si>
  <si>
    <t>CT 7.1</t>
  </si>
  <si>
    <t>► Regrouper des objets en familles et lignées.</t>
  </si>
  <si>
    <t>OTSCIS.1.1.2</t>
  </si>
  <si>
    <t>Impacts sociétaux et environnementaux dus aux objets.</t>
  </si>
  <si>
    <t>CT 7.2</t>
  </si>
  <si>
    <t>► Relier les évolutions technologiques aux inventions et innovations qui marquent des ruptures dans les solutions techniques.</t>
  </si>
  <si>
    <t>OTSCIS.1.1.3</t>
  </si>
  <si>
    <t>Cycle de vie.</t>
  </si>
  <si>
    <t>OTSCIS.1.1.4</t>
  </si>
  <si>
    <t>Les règles d’un usage raisonné des objets communicants respectant la propriété intellectuelle et l’intégrité d’autrui.</t>
  </si>
  <si>
    <t>Les compétences suivantes, spécifiques au programme de technologie, ne sont pas citées dans le tableau des compétences travaillées mais elles permettent néanmoins de travailler certaines compétences du socle commun.</t>
  </si>
  <si>
    <t>Relier les évolutions technologiques aux inventions et innovations qui marquent des ruptures dans les solutions techniques.</t>
  </si>
  <si>
    <t>Compétences spécifiques au programme de technologie</t>
  </si>
  <si>
    <t>Comparer et commenter les évolutions des objets en articulant différents points de vue : fonctionnel, structurel, environnemental, technique, scientifique, social, historique, économique.</t>
  </si>
  <si>
    <t>CS 1.5</t>
  </si>
  <si>
    <t>► Respecter une procédure de travail garantissant un résultat en respectant les règles de sécurité et d’utilisation des outils mis à disposition.</t>
  </si>
  <si>
    <t>Élaborer un document qui synthétise ces comparaisons et ces commentaires.</t>
  </si>
  <si>
    <t>OTSCIS.1.4.1</t>
  </si>
  <si>
    <t>CS 1.6</t>
  </si>
  <si>
    <t>► Analyser le fonctionnement et la structure d’un objet, identifier les entrées et sorties.</t>
  </si>
  <si>
    <t>MSOST.1.3</t>
  </si>
  <si>
    <t>OTSCIS.1.4.2</t>
  </si>
  <si>
    <t>CS 1.7</t>
  </si>
  <si>
    <t>► Interpréter des résultats expérimentaux, en tirer une conclusion et la communiquer en argumentant.</t>
  </si>
  <si>
    <t>MSOST.1.7</t>
  </si>
  <si>
    <t>OTSCIS.2</t>
  </si>
  <si>
    <t>Exprimer sa pensée à l’aide d’outils de description adaptés</t>
  </si>
  <si>
    <t>CS 1.8</t>
  </si>
  <si>
    <t>► Utiliser une modélisation pour comprendre, formaliser, partager, construire, investiguer, prouver.</t>
  </si>
  <si>
    <t>MSOST.2.1</t>
  </si>
  <si>
    <t>Exprimer sa pensée à l’aide d’outils de description adaptés : croquis, schémas, graphes, diagrammes, tableaux.</t>
  </si>
  <si>
    <t>OTSCIS.2.1.1</t>
  </si>
  <si>
    <t>Croquis à main levée.</t>
  </si>
  <si>
    <t>OTSCIS.2.1.2</t>
  </si>
  <si>
    <t>Différents schémas.</t>
  </si>
  <si>
    <t>CS 5.6</t>
  </si>
  <si>
    <t>► Comprendre le fonctionnement d’un réseau informatique.</t>
  </si>
  <si>
    <t>IP.1.1</t>
  </si>
  <si>
    <t>OTSCIS.2.1.3</t>
  </si>
  <si>
    <t>Carte heuristique.</t>
  </si>
  <si>
    <t>CS 5.7</t>
  </si>
  <si>
    <t>► Analyser le comportement attendu d’un système réel et décomposer le problème posé en sous-problèmes afin de structurer un programme de commande.</t>
  </si>
  <si>
    <t>IP.2.1</t>
  </si>
  <si>
    <t>OTSCIS.2.1.4</t>
  </si>
  <si>
    <t>Notion d’algorithme.</t>
  </si>
  <si>
    <t>Lire, utiliser et produire, à l’aide d’outils de représentation numérique, des choix de solutions sous forme de dessins ou de schémas.</t>
  </si>
  <si>
    <t>OTSCIS.2.2.1</t>
  </si>
  <si>
    <t>Outils numériques de description des objets techniques.</t>
  </si>
  <si>
    <t>Compétences travaillées</t>
  </si>
  <si>
    <t>organisées en 7 parties, CT1.1 à CT7.2 (colonne B)</t>
  </si>
  <si>
    <t>Analyser le fonctionnement et la structure d’un objet.</t>
  </si>
  <si>
    <t>Utiliser une modélisation et simuler le comportement d’un objet.</t>
  </si>
  <si>
    <t>MSOST.1</t>
  </si>
  <si>
    <t>Analyser le fonctionnement et la structure d’un objet</t>
  </si>
  <si>
    <t>Programme</t>
  </si>
  <si>
    <t>Respecter une procédure de travail garantissant un résultat en respectant les règles de sécurité et d’utilisation des outils mis à disposition.</t>
  </si>
  <si>
    <t>MSOST.1.1.1</t>
  </si>
  <si>
    <t>Procédures, protocoles.</t>
  </si>
  <si>
    <t>Un modèle numérique est une représentation virtuelle d’un objet technique, réalisée en vue de valider des éléments de solutions préalablement imaginés ou d’en étudier certains aspects. Il ne s’agit pas « d’apprendre des modèles » mais d’apprendre à utiliser des modèles, voire à créer un modèle géométrique.
Dans un premier temps, les activités de modélisation seront conduites sur des objets techniques connus des élèves. On privilégiera tout d’abord les modèles à valeur explicative puis les modèles pour construire.
En fin de cycle, l’accent sera mis sur les hypothèses retenues pour utiliser une modélisation de comportement fournie et sur la nécessité de prendre en compte ces hypothèses pour interpréter les résultats de la simulation. Il sera pertinent de montrer l’influence d’un ou deux paramètres sur les résultats obtenus afin d’initier une réflexion sur la validité des résultats.</t>
  </si>
  <si>
    <r>
      <t>Les objectifs de formation du cycle 4 en technologie s’organisent autour de</t>
    </r>
    <r>
      <rPr>
        <b/>
        <sz val="11"/>
        <color rgb="FF000000"/>
        <rFont val="Arial"/>
        <family val="2"/>
        <charset val="1"/>
      </rPr>
      <t>trois grandes thématiques </t>
    </r>
    <r>
      <rPr>
        <sz val="11"/>
        <color rgb="FF000000"/>
        <rFont val="Arial"/>
        <family val="2"/>
        <charset val="1"/>
      </rPr>
      <t>issues de trois dimensions</t>
    </r>
    <r>
      <rPr>
        <b/>
        <sz val="11"/>
        <color rgb="FF000000"/>
        <rFont val="Arial"/>
        <family val="2"/>
        <charset val="1"/>
      </rPr>
      <t>: le design, l’innovation, la créativité</t>
    </r>
    <r>
      <rPr>
        <sz val="11"/>
        <color rgb="FF000000"/>
        <rFont val="Arial"/>
        <family val="2"/>
        <charset val="1"/>
      </rPr>
      <t>;</t>
    </r>
    <r>
      <rPr>
        <b/>
        <sz val="11"/>
        <color rgb="FF000000"/>
        <rFont val="Arial"/>
        <family val="2"/>
        <charset val="1"/>
      </rPr>
      <t>les objets techniques, les services et les changements induits dans la société ; la modélisation et la simulation des objets techniques. Un enseignement d’informatique est dispensé à la fois dans le cadre des mathématiques et de la technologie (considéré comme une 4</t>
    </r>
    <r>
      <rPr>
        <b/>
        <vertAlign val="superscript"/>
        <sz val="11"/>
        <color rgb="FF000000"/>
        <rFont val="Arial"/>
        <family val="2"/>
        <charset val="1"/>
      </rPr>
      <t>e</t>
    </r>
    <r>
      <rPr>
        <b/>
        <sz val="11"/>
        <color rgb="FF000000"/>
        <rFont val="Arial"/>
        <family val="2"/>
        <charset val="1"/>
      </rPr>
      <t>thématique)</t>
    </r>
  </si>
  <si>
    <t>MSOST.1.1.2</t>
  </si>
  <si>
    <t>Ergonomie.</t>
  </si>
  <si>
    <t>Associer des solutions techniques à des fonctions.</t>
  </si>
  <si>
    <t>MSOST.1.2.1</t>
  </si>
  <si>
    <t>Analyse fonctionnelle systémique.</t>
  </si>
  <si>
    <t>Analyser le fonctionnement et la structure d’un objet, identifier les entrées et sorties.</t>
  </si>
  <si>
    <t>MSOST.1.3.1</t>
  </si>
  <si>
    <t>Représentation fonctionnelle des systèmes.</t>
  </si>
  <si>
    <t>MSOST.1.3.2</t>
  </si>
  <si>
    <t>Structure des systèmes.</t>
  </si>
  <si>
    <t>MSOST.1.3.3</t>
  </si>
  <si>
    <t>Chaîne d’énergie.</t>
  </si>
  <si>
    <t>MSOST.1.3.4</t>
  </si>
  <si>
    <t>Chaîne d’information.</t>
  </si>
  <si>
    <t>Identifier le(s) matériau(x), les flux d’énergie et d’information sur un objet et décrire les transformations qui s’opèrent.</t>
  </si>
  <si>
    <t>MSOST.1.4.1</t>
  </si>
  <si>
    <t>Familles de matériaux avec leurs principales caractéristiques.</t>
  </si>
  <si>
    <t>repérées CS1.5 à CS5.7 (colonne B)</t>
  </si>
  <si>
    <t>MSOST.1.4.2</t>
  </si>
  <si>
    <t>Sources d’énergies.</t>
  </si>
  <si>
    <t>Connaissances associées aux compétences</t>
  </si>
  <si>
    <t>MSOST.1.4.3</t>
  </si>
  <si>
    <t>Chaîne d’énergie.</t>
  </si>
  <si>
    <t>repérées DIC.1.1.1… (colonne K)</t>
  </si>
  <si>
    <t>MSOST.1.4.4</t>
  </si>
  <si>
    <t>Décrire, en utilisant les outils et langages de descriptions adaptés, le fonctionnement, la structure et le comportement des objets.</t>
  </si>
  <si>
    <t>MSOST.1.5.1</t>
  </si>
  <si>
    <t>Outils de description d’un fonctionnement, d’une structure et d’un comportement.</t>
  </si>
  <si>
    <t>Mesurer des grandeurs de manière directe ou indirecte.</t>
  </si>
  <si>
    <t>MSOST.1.6.1</t>
  </si>
  <si>
    <t>Instruments de mesure usuels.</t>
  </si>
  <si>
    <t>MSOST.1.6.2</t>
  </si>
  <si>
    <t>Principe de fonctionnement d’un capteur, d’un codeur, d’un détecteur.</t>
  </si>
  <si>
    <t>MSOST.1.6.3</t>
  </si>
  <si>
    <t>Nature du signal : analogique ou numérique.</t>
  </si>
  <si>
    <t>MSOST.1.6.4</t>
  </si>
  <si>
    <t>Nature d’une information : logique ou analogique.</t>
  </si>
  <si>
    <t>Interpréter des résultats expérimentaux, en tirer une conclusion et la communiquer en argumentant.</t>
  </si>
  <si>
    <t>MSOST.1.7.1</t>
  </si>
  <si>
    <t>Notions d’écarts entre les attentes fixées par le cahier des charges et les résultats de l’expérimentation.</t>
  </si>
  <si>
    <t>MSOST.2</t>
  </si>
  <si>
    <t>Utiliser une modélisation et simuler le comportement d’un objet</t>
  </si>
  <si>
    <t>Utiliser une modélisation pour comprendre, formaliser, partager, construire, investiguer, prouver.</t>
  </si>
  <si>
    <t>MSOST.2.1.1</t>
  </si>
  <si>
    <t>Outils de description d’un fonctionnement, d’une structure et d’un comportement.</t>
  </si>
  <si>
    <t>Simuler numériquement la structure et/ou le comportement d’un objet. Interpréter le comportement de l’objet technique et le communiquer en argumentant.</t>
  </si>
  <si>
    <t>MSOST.2.2.1</t>
  </si>
  <si>
    <t>Notions d’écarts entre les attentes fixées par le cahier des charges et les résultats de la simulation.</t>
  </si>
  <si>
    <t>Comprendre le fonctionnement d’un réseau informatique.</t>
  </si>
  <si>
    <t>Écrire, mettre au point et exécuter un programme.</t>
  </si>
  <si>
    <t>IP.1</t>
  </si>
  <si>
    <t>Comprendre le fonctionnement d’un réseau informatique</t>
  </si>
  <si>
    <t>Repères de progressivité :</t>
  </si>
  <si>
    <t>Comprendre le fonctionnement d'un réseau informatique</t>
  </si>
  <si>
    <t>IP.1.1.1</t>
  </si>
  <si>
    <t>Composants d'un réseau, architecture d'un réseau local, moyens de connexion d’un moyen informatique.</t>
  </si>
  <si>
    <r>
      <t>En 5</t>
    </r>
    <r>
      <rPr>
        <vertAlign val="superscript"/>
        <sz val="11"/>
        <color rgb="FF000000"/>
        <rFont val="Calibri"/>
        <family val="2"/>
        <charset val="1"/>
      </rPr>
      <t>e</t>
    </r>
    <r>
      <rPr>
        <sz val="11"/>
        <color rgb="FF000000"/>
        <rFont val="Calibri"/>
        <family val="2"/>
        <charset val="1"/>
      </rPr>
      <t> : traitement, mise au point et exécution de programmes simples avec un nombre limité de variables d’entrée et de sortie, développement de programmes avec des boucles itératives.</t>
    </r>
  </si>
  <si>
    <t>IP.1.1.2</t>
  </si>
  <si>
    <t>Notion de protocole, d'organisation de protocoles en couche, d'algorithme de routage, Internet.</t>
  </si>
  <si>
    <t>IP.2</t>
  </si>
  <si>
    <t>Écrire, mettre au point et exécuter un programme</t>
  </si>
  <si>
    <r>
      <t>En 4</t>
    </r>
    <r>
      <rPr>
        <vertAlign val="superscript"/>
        <sz val="11"/>
        <color rgb="FF000000"/>
        <rFont val="Calibri"/>
        <family val="2"/>
        <charset val="1"/>
      </rPr>
      <t>e</t>
    </r>
    <r>
      <rPr>
        <sz val="11"/>
        <color rgb="FF000000"/>
        <rFont val="Calibri"/>
        <family val="2"/>
        <charset val="1"/>
      </rPr>
      <t> : traitement, mise au point et exécution de programmes avec introduction de plusieurs variables d’entrée et de sortie.</t>
    </r>
  </si>
  <si>
    <t>Analyser le comportement attendu d’un système réel et décomposer le problème posé en sous-problèmes afin de structurer un programme de commande.</t>
  </si>
  <si>
    <t>Écrire, mettre au point (tester, corriger) et exécuter un programme commandant un système réel et vérifier le comportement attendu.</t>
  </si>
  <si>
    <r>
      <t>En 3</t>
    </r>
    <r>
      <rPr>
        <vertAlign val="superscript"/>
        <sz val="11"/>
        <color rgb="FF000000"/>
        <rFont val="Calibri"/>
        <family val="2"/>
        <charset val="1"/>
      </rPr>
      <t>e</t>
    </r>
    <r>
      <rPr>
        <sz val="11"/>
        <color rgb="FF000000"/>
        <rFont val="Calibri"/>
        <family val="2"/>
        <charset val="1"/>
      </rPr>
      <t> : introduction du comptage et de plusieurs boucles conditionnelles imbriquées, décomposition en plusieurs sous-problèmes.</t>
    </r>
  </si>
  <si>
    <t>Écrire un programme dans lequel des actions sont déclenchées par des événements extérieurs.</t>
  </si>
  <si>
    <t>IP.2.3.1</t>
  </si>
  <si>
    <t>Notions d’algorithme et de programme.</t>
  </si>
  <si>
    <t>IP.2.3.2</t>
  </si>
  <si>
    <t>Notion de variable informatique.</t>
  </si>
  <si>
    <t>IP.2.3.3</t>
  </si>
  <si>
    <t>Déclenchement d'une action par un événement, séquences d'instructions, boucles, instructions conditionnelles.</t>
  </si>
  <si>
    <t>IP.2.3.4</t>
  </si>
  <si>
    <t>Systèmes embarqués.</t>
  </si>
  <si>
    <t>IP.2.3.5</t>
  </si>
  <si>
    <t>Forme et transmission du signal.</t>
  </si>
  <si>
    <t>IP.2.3.6</t>
  </si>
  <si>
    <t>Capteur, actionneur, interface.</t>
  </si>
  <si>
    <t>Problématiques / compétences                                     Cycle 4</t>
  </si>
  <si>
    <t>Séquences en attente de placement</t>
  </si>
  <si>
    <t>Chronologie dans la progression</t>
  </si>
  <si>
    <t>Nombre de compétences développées</t>
  </si>
  <si>
    <t>Imaginer, synthétiser, formaliser et respecter une procédure, un protocole.</t>
  </si>
  <si>
    <t>Rechercher des solutions techniques à un problème posé, expliciter ses choix et les communiquer en argumentant.</t>
  </si>
  <si>
    <t>Participer à l’organisation et au déroulement de projets.</t>
  </si>
  <si>
    <t>Identifier un besoin et énoncer un problème technique, identifier les conditions, contraintes (normes et règlements) et ressources correspondantes.</t>
  </si>
  <si>
    <t>Identifier le(s) matériau(x), les flux d’énergie et d’information dans le cadre d’une production technique sur un objet et décrire les transformations qui s’opèrent.</t>
  </si>
  <si>
    <t>S’approprier un cahier des charges.</t>
  </si>
  <si>
    <t>Imaginer des solutions en réponse au besoin.</t>
  </si>
  <si>
    <t>Réaliser, de manière collaborative, le prototype de tout ou partie d’un objet pour valider une solution.</t>
  </si>
  <si>
    <t>Imaginer, concevoir et programmer des applications informatiques nomades.</t>
  </si>
  <si>
    <t>Exprimer sa pensée à l’aide d’outils de description adaptés : croquis, schémas, graphes, diagrammes, tableaux (représentations non normées).</t>
  </si>
  <si>
    <t>Traduire, à l’aide d’outils de représentation numérique, des choix de solutions sous forme de croquis, de dessins ou de schémas.</t>
  </si>
  <si>
    <t>Décrire, en utilisant les outils et langages de descriptions adaptés, la structure et le comportement des objets.</t>
  </si>
  <si>
    <t>Appliquer les principes élémentaires de l’algorithmique et du codage à la résolution d’un problème simple.</t>
  </si>
  <si>
    <t>Simuler numériquement la structure et/ou le comportement d’un objet.</t>
  </si>
  <si>
    <t>Lire, utiliser et produire des représentations numériques d’objets.</t>
  </si>
  <si>
    <t>Piloter un système connecté localement ou à distance.</t>
  </si>
  <si>
    <t>Modifier ou paramétrer le fonctionnement d’un objet communicant.</t>
  </si>
  <si>
    <t>Analyser l’impact environnemental d’un objet et de ses constituants.</t>
  </si>
  <si>
    <t>Analyser le cycle de vie d’un objet.</t>
  </si>
  <si>
    <t>Thème de séquence</t>
  </si>
  <si>
    <t>Problématiques proposées                       Cycle 4</t>
  </si>
  <si>
    <t>Nombre de séquences où la compétence est travaillée</t>
  </si>
  <si>
    <t>1) Stabilité d'une structure</t>
  </si>
  <si>
    <t>x</t>
  </si>
  <si>
    <t>2) Franchir un obstacle</t>
  </si>
  <si>
    <t>3) Assurer le confort dans un milieu urbain</t>
  </si>
  <si>
    <t>4) Programmer un objet</t>
  </si>
  <si>
    <t>5) Découvrir son environnement</t>
  </si>
  <si>
    <t>6) Se déplacer sur terre, air, mer</t>
  </si>
  <si>
    <t>7) Préserver les ressources (économiser l'énergie et préserver l'environnement)</t>
  </si>
  <si>
    <t>8) Acquérir et transmettre des informations ou des données</t>
  </si>
  <si>
    <t>9) Aménager un espace</t>
  </si>
  <si>
    <t>10) Préserver la santé et aider l'homme</t>
  </si>
  <si>
    <t>11) Thème libre</t>
  </si>
  <si>
    <t>12) Thème libre</t>
  </si>
  <si>
    <t>13) Thème libre</t>
  </si>
  <si>
    <t>Projet 1  : Automatiser le fonctionnement d'une serre aquaponique</t>
  </si>
  <si>
    <t>s13</t>
  </si>
  <si>
    <t>Recherche de solutions</t>
  </si>
  <si>
    <t>s14</t>
  </si>
  <si>
    <t>Réalisation, tests et validation</t>
  </si>
  <si>
    <t>s15</t>
  </si>
  <si>
    <t>Projet 3 : Le chariot autonome</t>
  </si>
  <si>
    <t>s23</t>
  </si>
  <si>
    <t>Projet 4 :</t>
  </si>
  <si>
    <t>Progression du cycle</t>
  </si>
  <si>
    <t>Progression pédagogique technologie cycle 4</t>
  </si>
  <si>
    <t>Les objets et systèmes techniques et les changements induits dans la société</t>
  </si>
  <si>
    <t>La modélisation et la simulation des objets et systèmes techniques</t>
  </si>
  <si>
    <t>Nombre d'itérations de la compétence</t>
  </si>
  <si>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</si>
  <si>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</si>
  <si>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</si>
  <si>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</si>
  <si>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</si>
  <si>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</si>
  <si>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</si>
  <si>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</si>
  <si>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</si>
  <si>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</si>
  <si>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</si>
  <si>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</si>
  <si>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</si>
  <si>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</si>
  <si>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</si>
  <si>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</si>
  <si>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</si>
  <si>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</si>
  <si>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</si>
  <si>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</si>
  <si>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</si>
  <si>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</si>
  <si>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</si>
  <si>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</si>
  <si>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</si>
  <si>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</si>
  <si>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</si>
  <si>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</si>
  <si>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</si>
  <si>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</si>
  <si>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</si>
  <si>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Répartition sur le cycle</t>
  </si>
  <si>
    <t>Lien avec les enseignements pratiques interdisciplinaires (EPI)</t>
  </si>
  <si>
    <t>Imaginer, synthétiser, formaliser et respecter une procédure, un protocole.</t>
  </si>
  <si>
    <t>DIC.1.3</t>
  </si>
  <si>
    <t>Mesurer des grandeurs de manière directe ou indirecte.</t>
  </si>
  <si>
    <t>DIC.1.1       DIC.1.2</t>
  </si>
  <si>
    <t>Identifier le(s) matériau(x), les flux d’énergie et d’information dans le cadre d’une production technique sur un objet et décrire les transformations qui s’opèrent.</t>
  </si>
  <si>
    <t>S’approprier un cahier des charges.</t>
  </si>
  <si>
    <t>Imaginer des solutions en réponse au besoin.</t>
  </si>
  <si>
    <t>Imaginer, concevoir et programmer des applications informatiques nomades.</t>
  </si>
  <si>
    <t>Problématique</t>
  </si>
  <si>
    <t>Thématiques du programme</t>
  </si>
  <si>
    <t>Connaissances</t>
  </si>
  <si>
    <t>Présentation de la séquence</t>
  </si>
  <si>
    <t>Situation déclenchante possible</t>
  </si>
  <si>
    <t>Éléments pour la synthèse de la séquence (objectifs)</t>
  </si>
  <si>
    <t>Piste d'évaluation</t>
  </si>
  <si>
    <t>Positionnement dans le cycle 4</t>
  </si>
  <si>
    <t>Liens possibles avec les EPI ou les parcours (Avenir, Citoyen, PEAC)</t>
  </si>
  <si>
    <t>Prérequis</t>
  </si>
  <si>
    <t>Proposition de déroulé</t>
  </si>
  <si>
    <t>Séance 1</t>
  </si>
  <si>
    <t>Séance 2</t>
  </si>
  <si>
    <t>Séance 3</t>
  </si>
  <si>
    <t>Question directrice</t>
  </si>
  <si>
    <t>Activités</t>
  </si>
  <si>
    <t>Démarche pédagogique</t>
  </si>
  <si>
    <t>Conclusion / bilan</t>
  </si>
  <si>
    <t>Ressources</t>
  </si>
  <si>
    <t/>
  </si>
  <si>
    <t>Démarche d'investigation</t>
  </si>
  <si>
    <t>Résolution de problème</t>
  </si>
  <si>
    <t>Classe de 4ème</t>
  </si>
  <si>
    <t>Utilisation des machines et outils de la classe</t>
  </si>
  <si>
    <t>Rôle et évolution de l'éclairage public - mode de représentation
Les impacts environnementaux et économiques de l'éclairage public
Besoin, cahier des charges, contraintes, performances</t>
  </si>
  <si>
    <t>A quoi sert l'éclairage public et depuis quand existe t-il ?</t>
  </si>
  <si>
    <t>Pourquoi les villes s'intéressent-elles à la gestion de leur éclairage public ?</t>
  </si>
  <si>
    <t>Besoin - cahier des charges - contraintes - performances</t>
  </si>
  <si>
    <t>Suite du projet…</t>
  </si>
  <si>
    <t>les métiers du design
EPI : les types de signaux (Sciences Physiques) - le design (Arts Plastiques)</t>
  </si>
  <si>
    <t>Sur quels leviers agir et comment détecter les informations ?</t>
  </si>
  <si>
    <t>Quels scénarios de fonctionnement pour répondre à la demande ?</t>
  </si>
  <si>
    <t>Quelles formes donner à nos candélabres pour répondre à la demande ?</t>
  </si>
  <si>
    <t>Maquette de 12 capteurs et logiciel de visualisation correspondant</t>
  </si>
  <si>
    <t>Ecriture du programme et des tests associés avant validation du travail et comparaison entre les attendus et le réel
L'impression 3D et ses applications - la chaîne de fabrication
La démarche de projet</t>
  </si>
  <si>
    <t>Comment saisir ces scénarios sous Mblock ?</t>
  </si>
  <si>
    <t>Comment vérifier la conformité de notre travail et valider celui-ci ?</t>
  </si>
  <si>
    <t>Ecriture du programme et des tests associés avant validation du travail et comparaison entre les attendus et le réel</t>
  </si>
  <si>
    <t>La démarche de projet</t>
  </si>
  <si>
    <t>Appropriation du cahier des charges</t>
  </si>
  <si>
    <t>Présentation</t>
  </si>
  <si>
    <t>Utilisation de Mblock</t>
  </si>
  <si>
    <t xml:space="preserve">Cette séquence vise, en mode collaboratif, à acquérir les connaissances permettant de s'approprier le cahier des charges du projet.
Elle est organisée autour de 3 problématiques :
 - A quoi sert un éclairage public ?
 - Comment a évolué l’éclairage public en France ?
 - Pourquoi les villes s’intéressent-elles à leur éclairage public ?
Les élèves vont dans un premier temps déterminer les rôles de l'éclairage public et retracer son histoire afin de commenter son évolution sous différents points de vue. Ils investigueront ensuite sur les impacts environnementaux et économiques de celui-ci afin de comprendre la demande de la mairie définissant le but du projet et de rédiger le cahier des charges pour se l'approprier. </t>
  </si>
  <si>
    <t>Séance 1 et 2</t>
  </si>
  <si>
    <r>
      <rPr>
        <b/>
        <sz val="9"/>
        <color rgb="FF000000"/>
        <rFont val="Arial"/>
        <family val="2"/>
      </rPr>
      <t>Problématique 1</t>
    </r>
    <r>
      <rPr>
        <sz val="9"/>
        <color rgb="FF000000"/>
        <rFont val="Arial"/>
        <family val="2"/>
        <charset val="1"/>
      </rPr>
      <t xml:space="preserve"> : A quoi sert un éclairage public ?
Présentation de la photo du centre de Mons la nuit, de l’opéra de Francfort et de la vidéo du syndicat de l'éclairage
Mise en avant de l'éclairage public et de la problématique 1
Mise en groupe rapide pour réflexion sur le sujet
Échange sur les réponses des différents groupes
Bilan
</t>
    </r>
    <r>
      <rPr>
        <b/>
        <sz val="9"/>
        <color rgb="FF000000"/>
        <rFont val="Arial"/>
        <family val="2"/>
      </rPr>
      <t>Problématique 2</t>
    </r>
    <r>
      <rPr>
        <sz val="9"/>
        <color rgb="FF000000"/>
        <rFont val="Arial"/>
        <family val="2"/>
        <charset val="1"/>
      </rPr>
      <t xml:space="preserve"> : Comment a évolué l’éclairage public en France ?
Présentation de divers photos liées à l'évolution de l’éclairage public
Mise en avant par échanges oraux de l'évolution des principes d'éclairage public (sources d'énergie – forme – puissance – etc.)
Présentation du travail =&gt; A partir de la carte heuristique (version élèves) de l'évolution de l'éclairage public (dates, photos et descriptifs faits), chaque groupe indiquera pour 3 types d'éclairage donnés par le professeur (pour gain de temps) les avantages ou inconvénients par rapport au système précédent et le pourquoi de cette évolution ou autres infos utiles et ce grâce au site phozagora.free.fr (page « Histoire de l'éclairage public en France ») où l’on trouve : 
    - la description du fonctionnement/principe - la puissance d'éclairage
    - l'aspect environnemental    - l'aspect social
    - l'aspect économique
Mise en groupe pour réalisation du travail, imprim-écran et impression de la période traitée.
Présentation orale des travaux permettant de balayer l’évolution complète et prise de notes des élèves.
Mise à jour de la carte mentale avec réponse des élèves et impression
Réflexion en groupe des différentes raisons qui expliquent les grandes évolutions de l’éclairage public en France
Bilan des travaux </t>
    </r>
  </si>
  <si>
    <t>Présentation de la vidéo « Les allumés » et du nombre important d'articles de presse traitant de la gestion et de la modernisation de l'éclairage public
Présentation de la problématique
Investigation sur le sujet en groupe à l’aide de la vidéo et des articles de presse issus du Net
Présentation orale des travaux
Bilan des travaux (aspect environnemental et économique de l'éclairage public)
Présentation du courrier de la mairie de Mons en Baroeul
Mise en groupe pour analyse de celui-ci (ou devoir maison si en retard) et résumé de la demande
Echange rapide sur celle-ci et établissement du cahier des charges (texte + carte heuristique ou syslm)
Planification des activités à réaliser par échange à l’aide la carte heuristique précédente.
Revue de projet 1</t>
  </si>
  <si>
    <t>Les métiers d'antan et actuels dans l'éclairage public</t>
  </si>
  <si>
    <t>Problématique 1 : Démarche d'investigation</t>
  </si>
  <si>
    <t>Problématique 2 : Démarche d'investigation</t>
  </si>
  <si>
    <t xml:space="preserve">Rôle de l'éclairage public </t>
  </si>
  <si>
    <t xml:space="preserve">Evolution de l'éclairage public - Les impacts environnementaux, sociaux et économiques de l'éclairage public - les familles et lignées </t>
  </si>
  <si>
    <t>Photos diverses de nuit</t>
  </si>
  <si>
    <t>Document / Site "Histoire de l'éclairage public en France" - Logiciel de carte mentale</t>
  </si>
  <si>
    <t>Articles de presse sur l'éclairage public de nos jours - vidéo "les allumés"
Courrier de la mairie</t>
  </si>
  <si>
    <t>Photos de lieux de nuit - Photos de divers éclairage public au cours des âges (séance 1&amp;2)
Photos d'articles de presse sur les villes et leurs éclairages publics et vidéo "Les allumés" - Courrier de la mairie (séance 3)</t>
  </si>
  <si>
    <t xml:space="preserve">Cette séquence vise, en mode collaboratif, à rechercher des formes pour les candélabres et des scénarios permettant de piloter l'éclairage public de la rue d’Auvergne en vue de répondre au cahier des charges.
Elle est organisée autour de 3 problématiques :
 - Quelles formes donner à nos candélabres pour répondre à la demande ?
 - Sur quels leviers agir et comment détecter les informations ?
 - Quels scénarios de fonctionnement pour répondre à la demande ?
Les élèves vont dans un premier temps réfléchir à la forme à donner aux candélabres afin de limiter la pollution lumineuse et de respecter une démarche « Design ». Le professeur d'Arts plastiques peut intervenir dans le cadre des EPI. Suite à cela, ils détermineront les leviers sur lesquels ils peuvent agir pour diminuer la consommation de l'éclairage actuel et étudier différents capteurs afin de choisir les plus adaptés à la situation. Cela fait, ils établiront un scénario utilisant les informations des capteurs choisis afin de répondre au cahier des charges. </t>
  </si>
  <si>
    <t>Séquence réalisable en partenariat avec le professeur d'Arts plastiques
Retour sur les contraintes du cahier des charges
Mise en avant de la problématique de la pollution lumineuse et de l’intégration d’une dimension design
Echanges sur la pollution lumineuse et détermination des zones à éclairer (rue + trottoir uniquement)
Echanges et questionnement sur la démarche "Design" + bilan
Présentation des planches tendance et échanges sur les codes à respecter.
Réalisation de candélabres simples en carton – pâte fimo… pour simuler cette éclairage sur la maquette et déterminer des formes adaptées possibles (lien avec les Arts Plastiques)
Présentation des résultats (revue de projet intermédiaire)</t>
  </si>
  <si>
    <t>Retour sur le cahier des charges et mise en avant de la problématique
Mise en groupe pour échanges rapides et propositions de solutions avec critiques de celles-ci
Présentation orale des travaux
Bilan sur les possibilités d'actions (élimination des solutions non pertinentes ou pas en lien avec le courrier)
Mise en avant de la nécessité de détecter la luminosité, les piétons et les véhicules dans une partie des solutions retenues
Retour sur les travaux effectués en 5ème sur la programmation des volets de la serre aquaponique et rappel des capteurs utilisés =&gt; sont-ils adaptés à cette situation ?
Présentation de la maquette des 9 capteurs et de l'interface graphique de Mblock correspondante
Mise en groupe pour étude des capteurs proposés avec détermination de leur dénomination, des données fournies et comparaison des types de données pour ensuite retenir des capteurs pour le projet.
Présentation des travaux sous forme d'une revue de projet
Bilan sur :
         - les types de capteurs et les formes du signal
         - les choix possibles pour les données à acquérir
=&gt; fin de séquence réalisable en partenariat avec le professeur de Sciences physique (type d'ondes (IR – Ultrason…)</t>
  </si>
  <si>
    <t xml:space="preserve">Retour sur les travaux de la séance précédente
Présentation du travail : Revoir ses idées ou piocher parmi celles des autres groupes et réaliser un scénario utilisant des capteurs au choix afin que le système prenne en compte son environnement (présence de piéton, véhicule, luminosité (jour, nuit avec et sans pleine lune) et remplisse la fonction souhaité (CDCF)
Mise en groupe pour établissement d'un scénario possible pour gérer l'éclairage public de la rue d’Auvergne ou de la rue Lanoy en vue de respecter les contraintes du CDCF avec une contrainte au niveau du nombre de capteurs et mise en forme de celui-ci sous forme littérale, puis de logigramme avec définition des variables liées aux capteurs
Revue de projet 2
</t>
  </si>
  <si>
    <t>Les types de capteurs et formes du signal - mesure directe</t>
  </si>
  <si>
    <t>L'intégration Design dans la conception des objets</t>
  </si>
  <si>
    <t>Planches tendances
Le design dans la conception des objets
Maquette du mât et de la lampe avec délémitation des zones à éclairer</t>
  </si>
  <si>
    <t>Maquette de la rue</t>
  </si>
  <si>
    <t>La diversité des solutions</t>
  </si>
  <si>
    <t>Cette séquence vise, en mode collaboratif à modéliser/scanner et à imprimer en 3D les candélabres, à saisir le scénario sous le logiciel Mblock et le tester,  pour ensuite présenter les différents projets devant les demandeurs (mairie) afin de mettre en avant les étapes grâce aux revues de projets et le fonctionnement de leurs productions (programme et candélabres) sur la maquette de la rue. La classe sera là pour valider ou non les projets. 
Elle est organisée autour de 3 problématiques :
 - Comment modéliser et imprimer en 3D nos candélabres ?
 - Comment saisir ces scénarios sous Mblock ? 
 - Comment vérifier la conformité de notre travail et valider celui-ci ?</t>
  </si>
  <si>
    <t>Types de capteurs et formes du signal (mesure directe)
Les différentes approches dans la conceptions d'un projet (Démarche Design)
Nouveaux aspects de la programmation</t>
  </si>
  <si>
    <t>Comment modéliser et imprimer en 3D nos candélabres ?</t>
  </si>
  <si>
    <t>Retour sur les travaux réalisés
Présentation du logiciel de modélisation Solidworks
Démonstration rapide de la création d'un candélabre.
Découverte des fiches ressources
Modélisation en groupe des candélabres en respectant les prototypes réalisés.
Enregistrement des fichiers de modélisation 3D au format .STL
Démonstration de la préparation d'impression avec le logiciel Cura
Réalisation des fichiers d'impression
Impression des prototypes
Bilan sur le diaporama de la revue de projet</t>
  </si>
  <si>
    <t>Rappel des travaux déjà réalisés sous Mblock (2 Séquences au niveau 5ème et 1 en 4ème) et rappel des grands principes.
Présentation du programme de base et des sous programmes.
Saisie des scénarios sous le logiciel Mblock (interface graphique et costumes des ampoules + procédures d'allumage déjà saisies) (chaque groupe possèdent son interface Arduino et les capteurs choisis)
Tests et corrections
Bilan sur l'écriture du programme et des tests associés avant validation du travail et comparaison entre les attendus et le réel
Revue de projet 3</t>
  </si>
  <si>
    <t>Présentation de la problématique et retour sur le courrier de la mairie
Mise en avant de la nécessité de présenter les diverses revues de projets comme demandé et de mettre en fonction sur la maquette de la mairie leur programme après avoir placé les capteurs et les candélabres
Présentation de la grille d’évaluation type Brevet
Préparation, puis présentation des travaux : Revues de projet – Programme et candélabres en fonctionnement
Validation ou non des projets (établissements d’une grille d’évaluation pour les candélabres) et bilan des projets présentés.
Bilan de fin de séquence</t>
  </si>
  <si>
    <t xml:space="preserve">L'impression 3D et ses applications - la chaîne de fabrication
</t>
  </si>
  <si>
    <t xml:space="preserve">Logiciel Solidworks - imprimante 3D et tutoriels
</t>
  </si>
  <si>
    <t>Logiciel Mblock et tutoriel simplifié + programme de base de la maquette</t>
  </si>
  <si>
    <t>Maquette de la rue, revues de projet et matériel de vidéoprojection - candélabres imprimés</t>
  </si>
  <si>
    <t>Projet 2 : Adapter un éclairage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</si>
</sst>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C]General"/>
  </numFmts>
  <fonts count="62" x14ac:knownFonts="1">
    <font>
      <sz val="11"/>
      <color rgb="FF000000"/>
      <name val="Calibri"/>
      <family val="2"/>
      <charset val="1"/>
    </font>
    <font>
      <b/>
      <sz val="14"/>
      <color rgb="FF000000"/>
      <name val="Calibri"/>
      <family val="2"/>
      <charset val="1"/>
    </font>
    <font>
      <sz val="16"/>
      <color rgb="FF000000"/>
      <name val="Calibri"/>
      <family val="2"/>
      <charset val="1"/>
    </font>
    <font>
      <b/>
      <sz val="16"/>
      <color rgb="FF000000"/>
      <name val="Calibri"/>
      <family val="2"/>
      <charset val="1"/>
    </font>
    <font>
      <b/>
      <sz val="11"/>
      <color rgb="FF000000"/>
      <name val="Calibri"/>
      <family val="2"/>
      <charset val="1"/>
    </font>
    <font>
      <vertAlign val="superscript"/>
      <sz val="11"/>
      <color rgb="FF000000"/>
      <name val="Calibri"/>
      <family val="2"/>
      <charset val="1"/>
    </font>
    <font>
      <i/>
      <sz val="11"/>
      <color rgb="FF000000"/>
      <name val="Calibri"/>
      <family val="2"/>
      <charset val="1"/>
    </font>
    <font>
      <sz val="11"/>
      <color rgb="FFFF0000"/>
      <name val="Calibri"/>
      <family val="2"/>
      <charset val="1"/>
    </font>
    <font>
      <sz val="11"/>
      <name val="Calibri"/>
      <family val="2"/>
      <charset val="1"/>
    </font>
    <font>
      <b/>
      <sz val="11"/>
      <name val="Calibri"/>
      <family val="2"/>
      <charset val="1"/>
    </font>
    <font>
      <b/>
      <i/>
      <sz val="11"/>
      <color rgb="FF000000"/>
      <name val="Calibri"/>
      <family val="2"/>
      <charset val="1"/>
    </font>
    <font>
      <b/>
      <sz val="12"/>
      <color rgb="FF31849B"/>
      <name val="Calibri"/>
      <family val="2"/>
      <charset val="1"/>
    </font>
    <font>
      <b/>
      <sz val="12"/>
      <color rgb="FF000000"/>
      <name val="Calibri"/>
      <family val="2"/>
      <charset val="1"/>
    </font>
    <font>
      <b/>
      <sz val="10"/>
      <color rgb="FF000000"/>
      <name val="Calibri"/>
      <family val="2"/>
      <charset val="1"/>
    </font>
    <font>
      <sz val="10"/>
      <color rgb="FF000000"/>
      <name val="Calibri"/>
      <family val="2"/>
      <charset val="1"/>
    </font>
    <font>
      <sz val="10"/>
      <color rgb="FF00000A"/>
      <name val="Calibri"/>
      <family val="2"/>
      <charset val="1"/>
    </font>
    <font>
      <sz val="9"/>
      <color rgb="FF00000A"/>
      <name val="Calibri"/>
      <family val="2"/>
      <charset val="1"/>
    </font>
    <font>
      <sz val="9"/>
      <color rgb="FF000000"/>
      <name val="Calibri"/>
      <family val="2"/>
      <charset val="1"/>
    </font>
    <font>
      <sz val="11"/>
      <color rgb="FFFFFFFF"/>
      <name val="Calibri"/>
      <family val="2"/>
      <charset val="1"/>
    </font>
    <font>
      <vertAlign val="superscript"/>
      <sz val="10"/>
      <color rgb="FF000000"/>
      <name val="Calibri"/>
      <family val="2"/>
      <charset val="1"/>
    </font>
    <font>
      <sz val="11"/>
      <color rgb="FF00000A"/>
      <name val="Calibri"/>
      <family val="2"/>
      <charset val="1"/>
    </font>
    <font>
      <i/>
      <sz val="11"/>
      <color rgb="FF000000"/>
      <name val="Arial"/>
      <family val="2"/>
      <charset val="1"/>
    </font>
    <font>
      <b/>
      <sz val="11"/>
      <color rgb="FF00000A"/>
      <name val="Calibri"/>
      <family val="2"/>
      <charset val="1"/>
    </font>
    <font>
      <b/>
      <i/>
      <sz val="11"/>
      <color rgb="FF000000"/>
      <name val="Arial"/>
      <family val="2"/>
      <charset val="1"/>
    </font>
    <font>
      <sz val="11"/>
      <color rgb="FF000000"/>
      <name val="Arial"/>
      <family val="2"/>
      <charset val="1"/>
    </font>
    <font>
      <b/>
      <sz val="11"/>
      <color rgb="FF31849B"/>
      <name val="Calibri"/>
      <family val="2"/>
      <charset val="1"/>
    </font>
    <font>
      <b/>
      <sz val="11"/>
      <color rgb="FF000000"/>
      <name val="Arial"/>
      <family val="2"/>
      <charset val="1"/>
    </font>
    <font>
      <b/>
      <vertAlign val="superscript"/>
      <sz val="11"/>
      <color rgb="FF000000"/>
      <name val="Arial"/>
      <family val="2"/>
      <charset val="1"/>
    </font>
    <font>
      <sz val="10"/>
      <color rgb="FF000000"/>
      <name val="Arial"/>
      <family val="2"/>
      <charset val="1"/>
    </font>
    <font>
      <sz val="11"/>
      <color rgb="FF000000"/>
      <name val="Times New Roman"/>
      <family val="1"/>
      <charset val="1"/>
    </font>
    <font>
      <b/>
      <sz val="11"/>
      <color rgb="FF000000"/>
      <name val="Times New Roman"/>
      <family val="1"/>
      <charset val="1"/>
    </font>
    <font>
      <b/>
      <sz val="22"/>
      <color rgb="FF000000"/>
      <name val="Times New Roman"/>
      <family val="1"/>
      <charset val="1"/>
    </font>
    <font>
      <b/>
      <sz val="10"/>
      <color rgb="FF000000"/>
      <name val="Times New Roman"/>
      <family val="1"/>
      <charset val="1"/>
    </font>
    <font>
      <sz val="11"/>
      <color rgb="FF00000A"/>
      <name val="Times New Roman"/>
      <family val="1"/>
      <charset val="1"/>
    </font>
    <font>
      <sz val="9"/>
      <color rgb="FF000000"/>
      <name val="Times New Roman"/>
      <family val="1"/>
      <charset val="1"/>
    </font>
    <font>
      <sz val="6"/>
      <color rgb="FF000000"/>
      <name val="Times New Roman"/>
      <family val="1"/>
      <charset val="1"/>
    </font>
    <font>
      <sz val="8"/>
      <color rgb="FF000000"/>
      <name val="Times New Roman"/>
      <family val="1"/>
      <charset val="1"/>
    </font>
    <font>
      <b/>
      <sz val="11"/>
      <color rgb="FF4F81BD"/>
      <name val="Times New Roman"/>
      <family val="1"/>
      <charset val="1"/>
    </font>
    <font>
      <sz val="11"/>
      <name val="Times New Roman"/>
      <family val="1"/>
      <charset val="1"/>
    </font>
    <font>
      <b/>
      <sz val="9"/>
      <name val="Times New Roman"/>
      <family val="1"/>
      <charset val="1"/>
    </font>
    <font>
      <b/>
      <sz val="11"/>
      <name val="Times New Roman"/>
      <family val="1"/>
      <charset val="1"/>
    </font>
    <font>
      <b/>
      <sz val="9"/>
      <color rgb="FF000000"/>
      <name val="Times New Roman"/>
      <family val="1"/>
      <charset val="1"/>
    </font>
    <font>
      <b/>
      <sz val="6"/>
      <color rgb="FF000000"/>
      <name val="Calibri"/>
      <family val="2"/>
      <charset val="1"/>
    </font>
    <font>
      <b/>
      <sz val="20"/>
      <color rgb="FF000000"/>
      <name val="Calibri"/>
      <family val="2"/>
      <charset val="1"/>
    </font>
    <font>
      <sz val="10"/>
      <color rgb="FF7030A0"/>
      <name val="Calibri"/>
      <family val="2"/>
      <charset val="1"/>
    </font>
    <font>
      <b/>
      <sz val="9"/>
      <color rgb="FF000000"/>
      <name val="Calibri"/>
      <family val="2"/>
      <charset val="1"/>
    </font>
    <font>
      <b/>
      <sz val="10"/>
      <color rgb="FF000000"/>
      <name val="Arial"/>
      <family val="2"/>
      <charset val="1"/>
    </font>
    <font>
      <sz val="8"/>
      <color rgb="FF000000"/>
      <name val="Arial"/>
      <family val="2"/>
      <charset val="1"/>
    </font>
    <font>
      <sz val="7"/>
      <color rgb="FF000000"/>
      <name val="Arial"/>
      <family val="2"/>
      <charset val="1"/>
    </font>
    <font>
      <b/>
      <sz val="12"/>
      <color rgb="FF000000"/>
      <name val="Arial"/>
      <family val="2"/>
      <charset val="1"/>
    </font>
    <font>
      <sz val="9"/>
      <color rgb="FF000000"/>
      <name val="Arial"/>
      <family val="2"/>
      <charset val="1"/>
    </font>
    <font>
      <sz val="11"/>
      <color rgb="FF000000"/>
      <name val="Calibri"/>
      <family val="2"/>
      <charset val="1"/>
    </font>
    <font>
      <sz val="11"/>
      <color theme="1"/>
      <name val="Calibri"/>
      <family val="2"/>
      <charset val="1"/>
    </font>
    <font>
      <sz val="11"/>
      <color rgb="FF000000"/>
      <name val="Calibri"/>
      <family val="2"/>
    </font>
    <font>
      <b/>
      <sz val="10"/>
      <color theme="1"/>
      <name val="Arial"/>
      <family val="2"/>
    </font>
    <font>
      <sz val="8"/>
      <color theme="1"/>
      <name val="Arial"/>
      <family val="2"/>
    </font>
    <font>
      <sz val="10"/>
      <color theme="1"/>
      <name val="Arial"/>
      <family val="2"/>
    </font>
    <font>
      <b/>
      <sz val="11"/>
      <color theme="1"/>
      <name val="Times New Roman"/>
      <family val="1"/>
      <charset val="1"/>
    </font>
    <font>
      <sz val="11"/>
      <color theme="4"/>
      <name val="Times New Roman"/>
      <family val="1"/>
      <charset val="1"/>
    </font>
    <font>
      <sz val="11"/>
      <color theme="4" tint="0.39997558519241921"/>
      <name val="Times New Roman"/>
      <family val="1"/>
      <charset val="1"/>
    </font>
    <font>
      <b/>
      <sz val="9"/>
      <color rgb="FF000000"/>
      <name val="Arial"/>
      <family val="2"/>
    </font>
    <font>
      <sz val="9"/>
      <color rgb="FF000000"/>
      <name val="Arial"/>
      <family val="2"/>
    </font>
  </fonts>
  <fills count="33">
    <fill>
      <patternFill patternType="none"/>
    </fill>
    <fill>
      <patternFill patternType="gray125"/>
    </fill>
    <fill>
      <patternFill patternType="solid">
        <fgColor rgb="FFF2F2F2"/>
        <bgColor rgb="FFEBF1DE"/>
      </patternFill>
    </fill>
    <fill>
      <patternFill patternType="solid">
        <fgColor rgb="FFFCD5B5"/>
        <bgColor rgb="FFFDEADA"/>
      </patternFill>
    </fill>
    <fill>
      <patternFill patternType="solid">
        <fgColor rgb="FFFFFF00"/>
        <bgColor rgb="FFFFFFCC"/>
      </patternFill>
    </fill>
    <fill>
      <patternFill patternType="solid">
        <fgColor rgb="FFB7DEE8"/>
        <bgColor rgb="FFB6DDE8"/>
      </patternFill>
    </fill>
    <fill>
      <patternFill patternType="solid">
        <fgColor rgb="FFFAC090"/>
        <bgColor rgb="FFFCD5B5"/>
      </patternFill>
    </fill>
    <fill>
      <patternFill patternType="solid">
        <fgColor rgb="FFDAEEF3"/>
        <bgColor rgb="FFDBEEF4"/>
      </patternFill>
    </fill>
    <fill>
      <patternFill patternType="solid">
        <fgColor rgb="FF92CDDC"/>
        <bgColor rgb="FF8EB4E3"/>
      </patternFill>
    </fill>
    <fill>
      <patternFill patternType="solid">
        <fgColor rgb="FFD7E4BD"/>
        <bgColor rgb="FFEBF1DE"/>
      </patternFill>
    </fill>
    <fill>
      <patternFill patternType="solid">
        <fgColor rgb="FFFFFFFF"/>
        <bgColor rgb="FFF2F2F2"/>
      </patternFill>
    </fill>
    <fill>
      <patternFill patternType="solid">
        <fgColor rgb="FFB6DDE8"/>
        <bgColor rgb="FFB7DEE8"/>
      </patternFill>
    </fill>
    <fill>
      <patternFill patternType="solid">
        <fgColor rgb="FFDBEEF4"/>
        <bgColor rgb="FFDAEEF3"/>
      </patternFill>
    </fill>
    <fill>
      <patternFill patternType="solid">
        <fgColor rgb="FF92D050"/>
        <bgColor rgb="FF9BBB59"/>
      </patternFill>
    </fill>
    <fill>
      <patternFill patternType="solid">
        <fgColor rgb="FFFDEADA"/>
        <bgColor rgb="FFFFF2CC"/>
      </patternFill>
    </fill>
    <fill>
      <patternFill patternType="solid">
        <fgColor rgb="FF8EB4E3"/>
        <bgColor rgb="FF95B3D7"/>
      </patternFill>
    </fill>
    <fill>
      <patternFill patternType="solid">
        <fgColor rgb="FF95B3D7"/>
        <bgColor rgb="FF8EB4E3"/>
      </patternFill>
    </fill>
    <fill>
      <patternFill patternType="solid">
        <fgColor rgb="FFC6D9F1"/>
        <bgColor rgb="FFB7DEE8"/>
      </patternFill>
    </fill>
    <fill>
      <patternFill patternType="solid">
        <fgColor rgb="FFDEEBF7"/>
        <bgColor rgb="FFDBEEF4"/>
      </patternFill>
    </fill>
    <fill>
      <patternFill patternType="solid">
        <fgColor rgb="FFFFF2CC"/>
        <bgColor rgb="FFFDEADA"/>
      </patternFill>
    </fill>
    <fill>
      <patternFill patternType="solid">
        <fgColor rgb="FFFFFFCC"/>
        <bgColor rgb="FFFFF2CC"/>
      </patternFill>
    </fill>
    <fill>
      <patternFill patternType="solid">
        <fgColor rgb="FFEBF1DE"/>
        <bgColor rgb="FFF2F2F2"/>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rgb="FF9BBB59"/>
      </patternFill>
    </fill>
    <fill>
      <patternFill patternType="solid">
        <fgColor theme="0"/>
        <bgColor indexed="64"/>
      </patternFill>
    </fill>
    <fill>
      <patternFill patternType="solid">
        <fgColor theme="8" tint="0.39997558519241921"/>
        <bgColor rgb="FFFFFFCC"/>
      </patternFill>
    </fill>
    <fill>
      <patternFill patternType="solid">
        <fgColor theme="8" tint="0.39997558519241921"/>
        <bgColor rgb="FFDAEEF3"/>
      </patternFill>
    </fill>
    <fill>
      <patternFill patternType="solid">
        <fgColor theme="8" tint="0.39997558519241921"/>
        <bgColor rgb="FFF2F2F2"/>
      </patternFill>
    </fill>
    <fill>
      <patternFill patternType="solid">
        <fgColor theme="0"/>
        <bgColor rgb="FFFAC090"/>
      </patternFill>
    </fill>
    <fill>
      <patternFill patternType="solid">
        <fgColor theme="0"/>
        <bgColor rgb="FFF2F2F2"/>
      </patternFill>
    </fill>
    <fill>
      <patternFill patternType="solid">
        <fgColor theme="0"/>
        <bgColor rgb="FFFFFFCC"/>
      </patternFill>
    </fill>
    <fill>
      <patternFill patternType="solid">
        <fgColor theme="0"/>
        <bgColor rgb="FF92D050"/>
      </patternFill>
    </fill>
  </fills>
  <borders count="5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style="thin">
        <color auto="1"/>
      </right>
      <top/>
      <bottom/>
      <diagonal/>
    </border>
    <border>
      <left style="medium">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medium">
        <color indexed="64"/>
      </right>
      <top/>
      <bottom style="thin">
        <color indexed="64"/>
      </bottom>
      <diagonal/>
    </border>
    <border>
      <left/>
      <right style="thin">
        <color indexed="64"/>
      </right>
      <top/>
      <bottom style="medium">
        <color indexed="64"/>
      </bottom>
      <diagonal/>
    </border>
  </borders>
  <cellStyleXfs count="3">
    <xf numFmtId="0" fontId="0" fillId="0" borderId="0"/>
    <xf numFmtId="0" fontId="51" fillId="0" borderId="0"/>
    <xf numFmtId="165" fontId="53" fillId="0" borderId="0"/>
  </cellStyleXfs>
  <cellXfs count="56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2" fillId="0" borderId="4" xfId="0" applyFont="1" applyBorder="1" applyAlignment="1">
      <alignment horizontal="center"/>
    </xf>
    <xf numFmtId="0" fontId="2" fillId="0" borderId="0" xfId="0" applyFont="1" applyBorder="1" applyAlignment="1">
      <alignment horizontal="center"/>
    </xf>
    <xf numFmtId="0" fontId="3" fillId="0" borderId="0" xfId="0" applyFont="1" applyBorder="1" applyAlignment="1">
      <alignment horizontal="center"/>
    </xf>
    <xf numFmtId="0" fontId="2" fillId="0" borderId="5" xfId="0" applyFont="1" applyBorder="1" applyAlignment="1">
      <alignment horizontal="center"/>
    </xf>
    <xf numFmtId="0" fontId="0" fillId="0" borderId="9" xfId="0" applyFont="1" applyBorder="1"/>
    <xf numFmtId="0" fontId="0" fillId="0" borderId="10" xfId="0" applyFont="1" applyBorder="1"/>
    <xf numFmtId="0" fontId="0" fillId="0" borderId="11" xfId="0" applyFont="1" applyBorder="1"/>
    <xf numFmtId="0" fontId="0" fillId="0" borderId="12" xfId="0" applyBorder="1"/>
    <xf numFmtId="0" fontId="0" fillId="0" borderId="13" xfId="0" applyBorder="1"/>
    <xf numFmtId="0" fontId="0" fillId="0" borderId="14" xfId="0" applyFont="1" applyBorder="1"/>
    <xf numFmtId="0" fontId="0" fillId="0" borderId="15" xfId="0" applyBorder="1"/>
    <xf numFmtId="0" fontId="0" fillId="0" borderId="17" xfId="0" applyFont="1" applyBorder="1"/>
    <xf numFmtId="0" fontId="0" fillId="0" borderId="18" xfId="0" applyFont="1" applyBorder="1"/>
    <xf numFmtId="0" fontId="0" fillId="0" borderId="20" xfId="0" applyFont="1" applyBorder="1"/>
    <xf numFmtId="0" fontId="0" fillId="0" borderId="16" xfId="0" applyFont="1" applyBorder="1"/>
    <xf numFmtId="0" fontId="0" fillId="0" borderId="21" xfId="0" applyFont="1" applyBorder="1"/>
    <xf numFmtId="0" fontId="0" fillId="0" borderId="22" xfId="0" applyFont="1" applyBorder="1"/>
    <xf numFmtId="0" fontId="0" fillId="0" borderId="23" xfId="0" applyFont="1" applyBorder="1"/>
    <xf numFmtId="0" fontId="0" fillId="0" borderId="24" xfId="0" applyFont="1" applyBorder="1"/>
    <xf numFmtId="0" fontId="0" fillId="0" borderId="19" xfId="0" applyBorder="1"/>
    <xf numFmtId="0" fontId="0" fillId="0" borderId="10" xfId="0" applyFont="1" applyBorder="1" applyAlignment="1">
      <alignment horizontal="center"/>
    </xf>
    <xf numFmtId="0" fontId="0" fillId="0" borderId="0" xfId="0" applyBorder="1" applyAlignment="1">
      <alignment horizontal="center"/>
    </xf>
    <xf numFmtId="0" fontId="0" fillId="0" borderId="19" xfId="0" applyFont="1" applyBorder="1" applyAlignment="1">
      <alignment horizontal="center"/>
    </xf>
    <xf numFmtId="0" fontId="0" fillId="0" borderId="20" xfId="0" applyFont="1" applyBorder="1" applyAlignment="1"/>
    <xf numFmtId="0" fontId="0" fillId="0" borderId="14" xfId="0" applyFont="1" applyBorder="1" applyAlignment="1"/>
    <xf numFmtId="0" fontId="0" fillId="0" borderId="17" xfId="0" applyFont="1" applyBorder="1" applyAlignment="1"/>
    <xf numFmtId="0" fontId="0" fillId="0" borderId="28" xfId="0" applyBorder="1"/>
    <xf numFmtId="0" fontId="0" fillId="0" borderId="29" xfId="0" applyBorder="1"/>
    <xf numFmtId="0" fontId="0" fillId="0" borderId="30" xfId="0" applyBorder="1"/>
    <xf numFmtId="0" fontId="0" fillId="2" borderId="31" xfId="0" applyFont="1" applyFill="1" applyBorder="1"/>
    <xf numFmtId="0" fontId="0" fillId="2" borderId="32" xfId="0" applyFill="1" applyBorder="1"/>
    <xf numFmtId="0" fontId="6" fillId="0" borderId="0" xfId="0" applyFont="1"/>
    <xf numFmtId="0" fontId="4" fillId="4" borderId="8" xfId="0" applyFont="1" applyFill="1" applyBorder="1"/>
    <xf numFmtId="0" fontId="4" fillId="0" borderId="0" xfId="0" applyFont="1"/>
    <xf numFmtId="0" fontId="7" fillId="0" borderId="0" xfId="0" applyFont="1"/>
    <xf numFmtId="0" fontId="8" fillId="0" borderId="0" xfId="0" applyFont="1"/>
    <xf numFmtId="0" fontId="9" fillId="0" borderId="33" xfId="0" applyFont="1" applyBorder="1" applyAlignment="1">
      <alignment horizontal="left"/>
    </xf>
    <xf numFmtId="0" fontId="0" fillId="0" borderId="34" xfId="0" applyBorder="1"/>
    <xf numFmtId="0" fontId="4" fillId="0" borderId="0" xfId="0" applyFont="1" applyBorder="1"/>
    <xf numFmtId="0" fontId="6" fillId="0" borderId="0" xfId="0" applyFont="1"/>
    <xf numFmtId="0" fontId="0" fillId="0" borderId="0" xfId="0" applyFont="1"/>
    <xf numFmtId="0" fontId="4" fillId="6" borderId="8" xfId="0" applyFont="1" applyFill="1" applyBorder="1"/>
    <xf numFmtId="0" fontId="0" fillId="0" borderId="0" xfId="0"/>
    <xf numFmtId="0" fontId="6" fillId="0" borderId="0" xfId="0" applyFont="1" applyBorder="1"/>
    <xf numFmtId="0" fontId="0" fillId="0" borderId="0" xfId="0" applyFont="1" applyBorder="1"/>
    <xf numFmtId="0" fontId="8" fillId="0" borderId="0" xfId="0" applyFont="1" applyBorder="1"/>
    <xf numFmtId="0" fontId="1" fillId="0" borderId="8" xfId="0" applyFont="1" applyBorder="1"/>
    <xf numFmtId="0" fontId="1" fillId="0" borderId="31" xfId="0" applyFont="1" applyBorder="1"/>
    <xf numFmtId="0" fontId="11" fillId="4" borderId="20" xfId="0" applyFont="1" applyFill="1" applyBorder="1" applyAlignment="1">
      <alignment horizontal="center"/>
    </xf>
    <xf numFmtId="0" fontId="12" fillId="7" borderId="8" xfId="0" applyFont="1" applyFill="1" applyBorder="1" applyAlignment="1">
      <alignment horizontal="center" vertical="top" wrapText="1"/>
    </xf>
    <xf numFmtId="0" fontId="3" fillId="0" borderId="0" xfId="0" applyFont="1" applyAlignment="1">
      <alignment horizontal="center" vertical="center"/>
    </xf>
    <xf numFmtId="0" fontId="11" fillId="0" borderId="0" xfId="0" applyFont="1" applyAlignment="1">
      <alignment horizontal="justify"/>
    </xf>
    <xf numFmtId="0" fontId="11" fillId="5" borderId="14" xfId="0" applyFont="1" applyFill="1" applyBorder="1" applyAlignment="1">
      <alignment horizontal="center"/>
    </xf>
    <xf numFmtId="0" fontId="13" fillId="7" borderId="6" xfId="0" applyFont="1" applyFill="1" applyBorder="1" applyAlignment="1">
      <alignment horizontal="right" vertical="top" wrapText="1"/>
    </xf>
    <xf numFmtId="0" fontId="13" fillId="7" borderId="6" xfId="0" applyFont="1" applyFill="1" applyBorder="1" applyAlignment="1">
      <alignment vertical="top" wrapText="1"/>
    </xf>
    <xf numFmtId="0" fontId="4" fillId="0" borderId="1" xfId="0" applyFont="1" applyBorder="1" applyAlignment="1">
      <alignment horizontal="center"/>
    </xf>
    <xf numFmtId="0" fontId="4" fillId="0" borderId="35" xfId="0" applyFont="1" applyBorder="1" applyAlignment="1">
      <alignment horizontal="center" wrapText="1"/>
    </xf>
    <xf numFmtId="0" fontId="4" fillId="0" borderId="35" xfId="0" applyFont="1" applyBorder="1" applyAlignment="1">
      <alignment horizontal="center"/>
    </xf>
    <xf numFmtId="0" fontId="4" fillId="0" borderId="3" xfId="0" applyFont="1" applyBorder="1" applyAlignment="1">
      <alignment horizontal="center"/>
    </xf>
    <xf numFmtId="0" fontId="4" fillId="8" borderId="8" xfId="0" applyFont="1" applyFill="1" applyBorder="1" applyAlignment="1">
      <alignment horizontal="justify" vertical="top" wrapText="1"/>
    </xf>
    <xf numFmtId="0" fontId="11" fillId="3" borderId="14" xfId="0" applyFont="1" applyFill="1" applyBorder="1" applyAlignment="1">
      <alignment horizontal="center"/>
    </xf>
    <xf numFmtId="0" fontId="14" fillId="7" borderId="5" xfId="0" applyFont="1" applyFill="1" applyBorder="1" applyAlignment="1">
      <alignment horizontal="center" vertical="top" wrapText="1"/>
    </xf>
    <xf numFmtId="0" fontId="15" fillId="7" borderId="5" xfId="0" applyFont="1" applyFill="1" applyBorder="1" applyAlignment="1">
      <alignment horizontal="left" vertical="top" wrapText="1" indent="1"/>
    </xf>
    <xf numFmtId="0" fontId="0" fillId="4" borderId="14" xfId="0" applyFont="1" applyFill="1" applyBorder="1" applyAlignment="1">
      <alignment horizontal="center"/>
    </xf>
    <xf numFmtId="0" fontId="0" fillId="3" borderId="16" xfId="0" applyFont="1" applyFill="1" applyBorder="1" applyAlignment="1">
      <alignment horizontal="center" vertical="center"/>
    </xf>
    <xf numFmtId="0" fontId="0" fillId="0" borderId="6" xfId="0" applyFont="1" applyBorder="1" applyAlignment="1">
      <alignment horizontal="justify" vertical="top" wrapText="1"/>
    </xf>
    <xf numFmtId="0" fontId="11" fillId="9" borderId="17" xfId="0" applyFont="1" applyFill="1" applyBorder="1" applyAlignment="1">
      <alignment horizontal="center"/>
    </xf>
    <xf numFmtId="0" fontId="11" fillId="0" borderId="18" xfId="0" applyFont="1" applyBorder="1"/>
    <xf numFmtId="0" fontId="14" fillId="7" borderId="6" xfId="0" applyFont="1" applyFill="1" applyBorder="1" applyAlignment="1">
      <alignment horizontal="center" vertical="top" wrapText="1"/>
    </xf>
    <xf numFmtId="0" fontId="15" fillId="7" borderId="6" xfId="0" applyFont="1" applyFill="1" applyBorder="1" applyAlignment="1">
      <alignment horizontal="left" vertical="top" wrapText="1" indent="1"/>
    </xf>
    <xf numFmtId="0" fontId="0" fillId="3" borderId="16" xfId="0" applyFont="1" applyFill="1" applyBorder="1" applyAlignment="1">
      <alignment horizontal="center"/>
    </xf>
    <xf numFmtId="0" fontId="0" fillId="0" borderId="7" xfId="0" applyFont="1" applyBorder="1" applyAlignment="1">
      <alignment horizontal="justify" vertical="top" wrapText="1"/>
    </xf>
    <xf numFmtId="0" fontId="6" fillId="0" borderId="33" xfId="0" applyFont="1" applyBorder="1"/>
    <xf numFmtId="0" fontId="6" fillId="0" borderId="36" xfId="0" applyFont="1" applyBorder="1"/>
    <xf numFmtId="0" fontId="6" fillId="0" borderId="34" xfId="0" applyFont="1" applyBorder="1"/>
    <xf numFmtId="0" fontId="14" fillId="7" borderId="30" xfId="0" applyFont="1" applyFill="1" applyBorder="1" applyAlignment="1">
      <alignment horizontal="center" vertical="top" wrapText="1"/>
    </xf>
    <xf numFmtId="0" fontId="16" fillId="7" borderId="30" xfId="0" applyFont="1" applyFill="1" applyBorder="1" applyAlignment="1">
      <alignment horizontal="left" vertical="top" wrapText="1" indent="1"/>
    </xf>
    <xf numFmtId="0" fontId="4" fillId="4" borderId="22" xfId="0" applyFont="1" applyFill="1" applyBorder="1"/>
    <xf numFmtId="0" fontId="4" fillId="4" borderId="5" xfId="0" applyFont="1" applyFill="1" applyBorder="1"/>
    <xf numFmtId="0" fontId="4" fillId="4" borderId="0" xfId="0" applyFont="1" applyFill="1" applyBorder="1"/>
    <xf numFmtId="0" fontId="0" fillId="4" borderId="34" xfId="0" applyFont="1" applyFill="1" applyBorder="1"/>
    <xf numFmtId="0" fontId="0" fillId="4" borderId="16" xfId="0" applyFont="1" applyFill="1" applyBorder="1" applyAlignment="1">
      <alignment vertical="center"/>
    </xf>
    <xf numFmtId="0" fontId="8" fillId="0" borderId="37" xfId="0" applyFont="1" applyBorder="1" applyAlignment="1">
      <alignment vertical="top" wrapText="1"/>
    </xf>
    <xf numFmtId="0" fontId="8" fillId="0" borderId="12" xfId="0" applyFont="1" applyBorder="1" applyAlignment="1">
      <alignment horizontal="left" vertical="top" wrapText="1"/>
    </xf>
    <xf numFmtId="0" fontId="14" fillId="7" borderId="5" xfId="0" applyFont="1" applyFill="1" applyBorder="1" applyAlignment="1">
      <alignment horizontal="left" vertical="top" wrapText="1" indent="1"/>
    </xf>
    <xf numFmtId="0" fontId="0" fillId="4" borderId="11" xfId="0" applyFont="1" applyFill="1" applyBorder="1" applyAlignment="1">
      <alignment horizontal="center" vertical="center" wrapText="1"/>
    </xf>
    <xf numFmtId="0" fontId="18" fillId="0" borderId="12" xfId="0" applyFont="1" applyBorder="1" applyAlignment="1">
      <alignment horizontal="center" vertical="center"/>
    </xf>
    <xf numFmtId="0" fontId="0" fillId="4" borderId="12" xfId="0" applyFont="1" applyFill="1" applyBorder="1" applyAlignment="1">
      <alignment vertical="center"/>
    </xf>
    <xf numFmtId="0" fontId="14" fillId="0" borderId="0" xfId="0" applyFont="1" applyBorder="1" applyAlignment="1">
      <alignment vertical="top" wrapText="1"/>
    </xf>
    <xf numFmtId="0" fontId="0" fillId="4" borderId="21" xfId="0" applyFont="1" applyFill="1" applyBorder="1" applyAlignment="1">
      <alignment horizontal="center" vertical="center" wrapText="1"/>
    </xf>
    <xf numFmtId="0" fontId="0" fillId="0" borderId="22" xfId="0" applyBorder="1" applyAlignment="1">
      <alignment horizontal="center" vertical="center"/>
    </xf>
    <xf numFmtId="0" fontId="0" fillId="4" borderId="40" xfId="0" applyFill="1" applyBorder="1" applyAlignment="1">
      <alignment vertical="center"/>
    </xf>
    <xf numFmtId="0" fontId="0" fillId="4" borderId="40" xfId="0" applyFont="1" applyFill="1" applyBorder="1" applyAlignment="1">
      <alignment vertical="center"/>
    </xf>
    <xf numFmtId="0" fontId="14" fillId="7" borderId="6" xfId="0" applyFont="1" applyFill="1" applyBorder="1" applyAlignment="1">
      <alignment horizontal="left" vertical="top" wrapText="1" indent="1"/>
    </xf>
    <xf numFmtId="0" fontId="0" fillId="0" borderId="14" xfId="0" applyBorder="1"/>
    <xf numFmtId="0" fontId="8" fillId="0" borderId="16" xfId="0" applyFont="1" applyBorder="1"/>
    <xf numFmtId="0" fontId="0" fillId="0" borderId="12" xfId="0" applyFont="1" applyBorder="1" applyAlignment="1">
      <alignment horizontal="left" vertical="top" wrapText="1"/>
    </xf>
    <xf numFmtId="0" fontId="0" fillId="4" borderId="22" xfId="0" applyFill="1" applyBorder="1" applyAlignment="1">
      <alignment vertical="center"/>
    </xf>
    <xf numFmtId="0" fontId="20" fillId="0" borderId="33" xfId="0" applyFont="1" applyBorder="1" applyAlignment="1">
      <alignment vertical="top" wrapText="1"/>
    </xf>
    <xf numFmtId="0" fontId="14" fillId="7" borderId="30" xfId="0" applyFont="1" applyFill="1" applyBorder="1" applyAlignment="1">
      <alignment horizontal="left" vertical="top" wrapText="1" indent="1"/>
    </xf>
    <xf numFmtId="0" fontId="0" fillId="9" borderId="15" xfId="0" applyFont="1" applyFill="1" applyBorder="1" applyAlignment="1">
      <alignment horizontal="center"/>
    </xf>
    <xf numFmtId="0" fontId="0" fillId="0" borderId="15" xfId="0" applyFont="1" applyBorder="1"/>
    <xf numFmtId="0" fontId="0" fillId="5" borderId="16" xfId="0" applyFont="1" applyFill="1" applyBorder="1" applyAlignment="1">
      <alignment horizontal="center"/>
    </xf>
    <xf numFmtId="0" fontId="0" fillId="0" borderId="12" xfId="0" applyFont="1" applyBorder="1" applyAlignment="1">
      <alignment horizontal="left" vertical="top" wrapText="1"/>
    </xf>
    <xf numFmtId="0" fontId="8" fillId="0" borderId="33" xfId="0" applyFont="1" applyBorder="1" applyAlignment="1">
      <alignment vertical="top" wrapText="1"/>
    </xf>
    <xf numFmtId="0" fontId="13" fillId="7" borderId="35" xfId="0" applyFont="1" applyFill="1" applyBorder="1" applyAlignment="1">
      <alignment horizontal="center" vertical="center" wrapText="1"/>
    </xf>
    <xf numFmtId="0" fontId="20" fillId="4" borderId="41" xfId="0" applyFont="1" applyFill="1" applyBorder="1" applyAlignment="1">
      <alignment vertical="center" wrapText="1"/>
    </xf>
    <xf numFmtId="0" fontId="14" fillId="7" borderId="5" xfId="0" applyFont="1" applyFill="1" applyBorder="1" applyAlignment="1">
      <alignment horizontal="center" vertical="center" wrapText="1"/>
    </xf>
    <xf numFmtId="0" fontId="0" fillId="4" borderId="41" xfId="0" applyFont="1" applyFill="1" applyBorder="1" applyAlignment="1">
      <alignment vertical="center"/>
    </xf>
    <xf numFmtId="0" fontId="14" fillId="7" borderId="30" xfId="0" applyFont="1" applyFill="1" applyBorder="1" applyAlignment="1">
      <alignment horizontal="center" vertical="center" wrapText="1"/>
    </xf>
    <xf numFmtId="0" fontId="4" fillId="4" borderId="42" xfId="0" applyFont="1" applyFill="1" applyBorder="1" applyAlignment="1">
      <alignment vertical="center"/>
    </xf>
    <xf numFmtId="0" fontId="8" fillId="0" borderId="16" xfId="0" applyFont="1" applyBorder="1" applyAlignment="1">
      <alignment wrapText="1"/>
    </xf>
    <xf numFmtId="0" fontId="0" fillId="0" borderId="0" xfId="0" applyFont="1"/>
    <xf numFmtId="0" fontId="20" fillId="0" borderId="6" xfId="0" applyFont="1" applyBorder="1" applyAlignment="1">
      <alignment horizontal="justify" vertical="top" wrapText="1"/>
    </xf>
    <xf numFmtId="0" fontId="13" fillId="7" borderId="35" xfId="0" applyFont="1" applyFill="1" applyBorder="1" applyAlignment="1">
      <alignment horizontal="center" vertical="top" wrapText="1"/>
    </xf>
    <xf numFmtId="0" fontId="13" fillId="7" borderId="6" xfId="0" applyFont="1" applyFill="1" applyBorder="1" applyAlignment="1">
      <alignment horizontal="center" vertical="top" wrapText="1"/>
    </xf>
    <xf numFmtId="0" fontId="14" fillId="7" borderId="6" xfId="0" applyFont="1" applyFill="1" applyBorder="1" applyAlignment="1">
      <alignment vertical="top" wrapText="1"/>
    </xf>
    <xf numFmtId="0" fontId="14" fillId="7" borderId="7" xfId="0" applyFont="1" applyFill="1" applyBorder="1" applyAlignment="1">
      <alignment vertical="top" wrapText="1"/>
    </xf>
    <xf numFmtId="0" fontId="4" fillId="5" borderId="16" xfId="0" applyFont="1" applyFill="1" applyBorder="1" applyAlignment="1">
      <alignment vertical="center"/>
    </xf>
    <xf numFmtId="0" fontId="4" fillId="5" borderId="33" xfId="0" applyFont="1" applyFill="1" applyBorder="1" applyAlignment="1">
      <alignment vertical="center" wrapText="1"/>
    </xf>
    <xf numFmtId="0" fontId="0" fillId="0" borderId="36" xfId="0" applyBorder="1" applyAlignment="1">
      <alignment vertical="center"/>
    </xf>
    <xf numFmtId="0" fontId="0" fillId="0" borderId="34" xfId="0" applyBorder="1" applyAlignment="1">
      <alignment vertical="center"/>
    </xf>
    <xf numFmtId="0" fontId="0" fillId="5" borderId="40" xfId="0" applyFont="1" applyFill="1" applyBorder="1" applyAlignment="1">
      <alignment vertical="center"/>
    </xf>
    <xf numFmtId="0" fontId="20" fillId="0" borderId="40" xfId="0" applyFont="1" applyBorder="1" applyAlignment="1">
      <alignment vertical="top" wrapText="1"/>
    </xf>
    <xf numFmtId="0" fontId="0" fillId="0" borderId="40" xfId="0" applyFont="1" applyBorder="1" applyAlignment="1">
      <alignment horizontal="left" vertical="top" wrapText="1"/>
    </xf>
    <xf numFmtId="0" fontId="0" fillId="0" borderId="40" xfId="0" applyFont="1" applyBorder="1"/>
    <xf numFmtId="0" fontId="0" fillId="5" borderId="12" xfId="0" applyFont="1" applyFill="1" applyBorder="1" applyAlignment="1">
      <alignment vertical="center"/>
    </xf>
    <xf numFmtId="0" fontId="15" fillId="7" borderId="30" xfId="0" applyFont="1" applyFill="1" applyBorder="1" applyAlignment="1">
      <alignment horizontal="left" vertical="top" wrapText="1" indent="1"/>
    </xf>
    <xf numFmtId="0" fontId="0" fillId="5" borderId="18" xfId="0" applyFont="1" applyFill="1" applyBorder="1" applyAlignment="1">
      <alignment horizontal="center" wrapText="1"/>
    </xf>
    <xf numFmtId="0" fontId="0" fillId="5" borderId="22" xfId="0" applyFill="1" applyBorder="1" applyAlignment="1">
      <alignment vertical="center"/>
    </xf>
    <xf numFmtId="0" fontId="0" fillId="10" borderId="37" xfId="0" applyFont="1" applyFill="1" applyBorder="1" applyAlignment="1">
      <alignment vertical="center"/>
    </xf>
    <xf numFmtId="0" fontId="0" fillId="0" borderId="43" xfId="0" applyFont="1" applyBorder="1" applyAlignment="1">
      <alignment horizontal="left" vertical="top" wrapText="1"/>
    </xf>
    <xf numFmtId="0" fontId="0" fillId="5" borderId="16" xfId="0" applyFont="1" applyFill="1" applyBorder="1" applyAlignment="1">
      <alignment vertical="center"/>
    </xf>
    <xf numFmtId="0" fontId="0" fillId="10" borderId="42" xfId="0" applyFont="1" applyFill="1" applyBorder="1" applyAlignment="1">
      <alignment vertical="center"/>
    </xf>
    <xf numFmtId="0" fontId="0" fillId="0" borderId="44" xfId="0" applyFont="1" applyBorder="1" applyAlignment="1">
      <alignment horizontal="left" vertical="top" wrapText="1"/>
    </xf>
    <xf numFmtId="0" fontId="0" fillId="10" borderId="0" xfId="0" applyFill="1" applyBorder="1" applyAlignment="1">
      <alignment wrapText="1"/>
    </xf>
    <xf numFmtId="0" fontId="0" fillId="0" borderId="16" xfId="0" applyFont="1" applyBorder="1" applyAlignment="1">
      <alignment horizontal="center" vertical="center"/>
    </xf>
    <xf numFmtId="0" fontId="20" fillId="0" borderId="16" xfId="0" applyFont="1" applyBorder="1" applyAlignment="1">
      <alignment vertical="top" wrapText="1"/>
    </xf>
    <xf numFmtId="0" fontId="0" fillId="0" borderId="22" xfId="0" applyFont="1" applyBorder="1" applyAlignment="1">
      <alignment horizontal="justify" vertical="top" wrapText="1"/>
    </xf>
    <xf numFmtId="0" fontId="0" fillId="10" borderId="0" xfId="0" applyFill="1" applyBorder="1"/>
    <xf numFmtId="0" fontId="0" fillId="10" borderId="16" xfId="0" applyFont="1" applyFill="1" applyBorder="1" applyAlignment="1">
      <alignment horizontal="center" vertical="center" wrapText="1"/>
    </xf>
    <xf numFmtId="0" fontId="15" fillId="0" borderId="16" xfId="0" applyFont="1" applyBorder="1" applyAlignment="1">
      <alignment vertical="center" wrapText="1"/>
    </xf>
    <xf numFmtId="0" fontId="0" fillId="5" borderId="40" xfId="0" applyFill="1" applyBorder="1"/>
    <xf numFmtId="0" fontId="22" fillId="11" borderId="33" xfId="0" applyFont="1" applyFill="1" applyBorder="1" applyAlignment="1">
      <alignment vertical="center" wrapText="1"/>
    </xf>
    <xf numFmtId="0" fontId="0" fillId="0" borderId="36" xfId="0" applyBorder="1" applyAlignment="1">
      <alignment vertical="center" wrapText="1"/>
    </xf>
    <xf numFmtId="0" fontId="0" fillId="0" borderId="34" xfId="0" applyBorder="1" applyAlignment="1">
      <alignment vertical="center" wrapText="1"/>
    </xf>
    <xf numFmtId="0" fontId="0" fillId="10" borderId="16" xfId="0" applyFont="1" applyFill="1" applyBorder="1" applyAlignment="1">
      <alignment horizontal="center" vertical="center"/>
    </xf>
    <xf numFmtId="0" fontId="14" fillId="0" borderId="16" xfId="0" applyFont="1" applyBorder="1" applyAlignment="1">
      <alignment horizontal="left" vertical="center" wrapText="1"/>
    </xf>
    <xf numFmtId="0" fontId="0" fillId="9" borderId="16" xfId="0" applyFont="1" applyFill="1" applyBorder="1" applyAlignment="1">
      <alignment horizontal="center" vertical="center"/>
    </xf>
    <xf numFmtId="0" fontId="14" fillId="0" borderId="16" xfId="0" applyFont="1" applyBorder="1" applyAlignment="1">
      <alignment horizontal="justify" vertical="center" wrapText="1"/>
    </xf>
    <xf numFmtId="0" fontId="0" fillId="0" borderId="16" xfId="0" applyFont="1" applyBorder="1" applyAlignment="1">
      <alignment horizontal="left" vertical="top" wrapText="1"/>
    </xf>
    <xf numFmtId="0" fontId="23" fillId="0" borderId="0" xfId="0" applyFont="1"/>
    <xf numFmtId="0" fontId="24" fillId="0" borderId="0" xfId="0" applyFont="1"/>
    <xf numFmtId="0" fontId="25" fillId="0" borderId="0" xfId="0" applyFont="1" applyAlignment="1">
      <alignment horizontal="justify"/>
    </xf>
    <xf numFmtId="0" fontId="26" fillId="0" borderId="16" xfId="0" applyFont="1" applyBorder="1" applyAlignment="1">
      <alignment horizontal="center"/>
    </xf>
    <xf numFmtId="0" fontId="21" fillId="0" borderId="16" xfId="0" applyFont="1" applyBorder="1"/>
    <xf numFmtId="0" fontId="24" fillId="0" borderId="16" xfId="0" applyFont="1" applyBorder="1"/>
    <xf numFmtId="0" fontId="24" fillId="10" borderId="41" xfId="0" applyFont="1" applyFill="1" applyBorder="1" applyAlignment="1"/>
    <xf numFmtId="0" fontId="24" fillId="0" borderId="0" xfId="0" applyFont="1" applyBorder="1" applyAlignment="1"/>
    <xf numFmtId="0" fontId="24" fillId="0" borderId="45" xfId="0" applyFont="1" applyBorder="1"/>
    <xf numFmtId="0" fontId="20" fillId="0" borderId="7" xfId="0" applyFont="1" applyBorder="1" applyAlignment="1">
      <alignment horizontal="justify" vertical="top" wrapText="1"/>
    </xf>
    <xf numFmtId="0" fontId="6" fillId="0" borderId="37" xfId="0" applyFont="1" applyBorder="1"/>
    <xf numFmtId="0" fontId="6" fillId="0" borderId="16" xfId="0" applyFont="1" applyBorder="1"/>
    <xf numFmtId="0" fontId="4" fillId="3" borderId="16" xfId="0" applyFont="1" applyFill="1" applyBorder="1" applyAlignment="1">
      <alignment vertical="center"/>
    </xf>
    <xf numFmtId="0" fontId="22" fillId="3" borderId="36" xfId="0" applyFont="1" applyFill="1" applyBorder="1" applyAlignment="1">
      <alignment vertical="center" wrapText="1"/>
    </xf>
    <xf numFmtId="0" fontId="23" fillId="0" borderId="0" xfId="0" applyFont="1" applyBorder="1"/>
    <xf numFmtId="0" fontId="0" fillId="3" borderId="22" xfId="0" applyFont="1" applyFill="1" applyBorder="1" applyAlignment="1">
      <alignment vertical="center"/>
    </xf>
    <xf numFmtId="0" fontId="20" fillId="0" borderId="46" xfId="0" applyFont="1" applyBorder="1" applyAlignment="1">
      <alignment vertical="top" wrapText="1"/>
    </xf>
    <xf numFmtId="0" fontId="0" fillId="0" borderId="22" xfId="0" applyFont="1" applyBorder="1" applyAlignment="1">
      <alignment horizontal="left" vertical="top" wrapText="1"/>
    </xf>
    <xf numFmtId="0" fontId="0" fillId="3" borderId="16" xfId="0" applyFont="1" applyFill="1" applyBorder="1" applyAlignment="1">
      <alignment vertical="center"/>
    </xf>
    <xf numFmtId="0" fontId="20" fillId="0" borderId="36" xfId="0" applyFont="1" applyBorder="1" applyAlignment="1">
      <alignment vertical="top" wrapText="1"/>
    </xf>
    <xf numFmtId="0" fontId="28" fillId="0" borderId="0" xfId="0" applyFont="1"/>
    <xf numFmtId="0" fontId="26" fillId="0" borderId="0" xfId="0" applyFont="1" applyAlignment="1">
      <alignment horizontal="center"/>
    </xf>
    <xf numFmtId="0" fontId="24" fillId="0" borderId="41" xfId="0" applyFont="1" applyBorder="1"/>
    <xf numFmtId="0" fontId="26" fillId="0" borderId="16" xfId="0" applyFont="1" applyBorder="1"/>
    <xf numFmtId="0" fontId="26" fillId="0" borderId="16" xfId="0" applyFont="1" applyBorder="1" applyAlignment="1">
      <alignment horizontal="center" vertical="center"/>
    </xf>
    <xf numFmtId="0" fontId="0" fillId="3" borderId="40" xfId="0" applyFont="1" applyFill="1" applyBorder="1" applyAlignment="1">
      <alignment vertical="center"/>
    </xf>
    <xf numFmtId="0" fontId="25" fillId="0" borderId="0" xfId="0" applyFont="1"/>
    <xf numFmtId="0" fontId="0" fillId="0" borderId="6" xfId="0" applyFont="1" applyBorder="1" applyAlignment="1">
      <alignment vertical="top" wrapText="1"/>
    </xf>
    <xf numFmtId="0" fontId="6" fillId="0" borderId="45" xfId="0" applyFont="1" applyBorder="1"/>
    <xf numFmtId="0" fontId="4" fillId="9" borderId="16" xfId="0" applyFont="1" applyFill="1" applyBorder="1" applyAlignment="1">
      <alignment vertical="center"/>
    </xf>
    <xf numFmtId="0" fontId="4" fillId="9" borderId="36" xfId="0" applyFont="1" applyFill="1" applyBorder="1" applyAlignment="1">
      <alignment vertical="top" wrapText="1"/>
    </xf>
    <xf numFmtId="0" fontId="0" fillId="0" borderId="36" xfId="0" applyBorder="1" applyAlignment="1"/>
    <xf numFmtId="0" fontId="0" fillId="0" borderId="34" xfId="0" applyBorder="1" applyAlignment="1"/>
    <xf numFmtId="0" fontId="0" fillId="9" borderId="12" xfId="0" applyFont="1" applyFill="1" applyBorder="1" applyAlignment="1">
      <alignment vertical="center"/>
    </xf>
    <xf numFmtId="0" fontId="0" fillId="0" borderId="0" xfId="0" applyFont="1" applyAlignment="1">
      <alignment vertical="top"/>
    </xf>
    <xf numFmtId="0" fontId="0" fillId="9" borderId="22" xfId="0" applyFont="1" applyFill="1" applyBorder="1"/>
    <xf numFmtId="0" fontId="0" fillId="0" borderId="47" xfId="0" applyFont="1" applyBorder="1" applyAlignment="1">
      <alignment horizontal="left" vertical="top" wrapText="1"/>
    </xf>
    <xf numFmtId="0" fontId="0" fillId="9" borderId="40" xfId="0" applyFill="1" applyBorder="1" applyAlignment="1">
      <alignment vertical="center"/>
    </xf>
    <xf numFmtId="0" fontId="0" fillId="9" borderId="12" xfId="0" applyFont="1" applyFill="1" applyBorder="1"/>
    <xf numFmtId="0" fontId="0" fillId="9" borderId="22" xfId="0" applyFont="1" applyFill="1" applyBorder="1" applyAlignment="1">
      <alignment vertical="center"/>
    </xf>
    <xf numFmtId="0" fontId="4" fillId="9" borderId="22" xfId="0" applyFont="1" applyFill="1" applyBorder="1" applyAlignment="1">
      <alignment horizontal="center" vertical="top" wrapText="1"/>
    </xf>
    <xf numFmtId="0" fontId="0" fillId="9" borderId="16" xfId="0" applyFont="1" applyFill="1" applyBorder="1" applyAlignment="1">
      <alignment vertical="center"/>
    </xf>
    <xf numFmtId="0" fontId="0" fillId="0" borderId="16" xfId="0" applyFont="1" applyBorder="1" applyAlignment="1">
      <alignment horizontal="justify" vertical="top" wrapText="1"/>
    </xf>
    <xf numFmtId="0" fontId="0" fillId="9" borderId="16" xfId="0" applyFont="1" applyFill="1" applyBorder="1"/>
    <xf numFmtId="0" fontId="0" fillId="9" borderId="16" xfId="0" applyFont="1" applyFill="1" applyBorder="1" applyAlignment="1">
      <alignment horizontal="left" vertical="center"/>
    </xf>
    <xf numFmtId="0" fontId="29" fillId="0" borderId="0" xfId="0" applyFont="1" applyAlignment="1">
      <alignment wrapText="1"/>
    </xf>
    <xf numFmtId="0" fontId="29" fillId="0" borderId="0" xfId="0" applyFont="1"/>
    <xf numFmtId="0" fontId="29" fillId="0" borderId="0" xfId="0" applyFont="1" applyAlignment="1">
      <alignment horizontal="center"/>
    </xf>
    <xf numFmtId="0" fontId="29" fillId="0" borderId="0" xfId="0" applyFont="1" applyAlignment="1">
      <alignment horizontal="center"/>
    </xf>
    <xf numFmtId="0" fontId="30" fillId="0" borderId="16" xfId="0" applyFont="1" applyBorder="1" applyAlignment="1">
      <alignment horizontal="center" wrapText="1"/>
    </xf>
    <xf numFmtId="0" fontId="31" fillId="0" borderId="16" xfId="0" applyFont="1" applyBorder="1" applyAlignment="1">
      <alignment horizontal="center" vertical="center" wrapText="1"/>
    </xf>
    <xf numFmtId="0" fontId="32" fillId="0" borderId="16" xfId="0" applyFont="1" applyBorder="1" applyAlignment="1">
      <alignment horizontal="center" vertical="center" textRotation="90" wrapText="1"/>
    </xf>
    <xf numFmtId="0" fontId="30" fillId="3" borderId="16" xfId="0" applyFont="1" applyFill="1" applyBorder="1" applyAlignment="1">
      <alignment horizontal="center" vertical="center" textRotation="90"/>
    </xf>
    <xf numFmtId="0" fontId="30" fillId="13" borderId="16" xfId="0" applyFont="1" applyFill="1" applyBorder="1" applyAlignment="1">
      <alignment horizontal="center" vertical="center" textRotation="90"/>
    </xf>
    <xf numFmtId="0" fontId="33" fillId="10" borderId="16" xfId="0" applyFont="1" applyFill="1" applyBorder="1" applyAlignment="1">
      <alignment textRotation="45" wrapText="1"/>
    </xf>
    <xf numFmtId="0" fontId="33" fillId="10" borderId="16" xfId="0" applyFont="1" applyFill="1" applyBorder="1" applyAlignment="1">
      <alignment horizontal="left" textRotation="45" wrapText="1"/>
    </xf>
    <xf numFmtId="0" fontId="33" fillId="0" borderId="16" xfId="0" applyFont="1" applyBorder="1" applyAlignment="1">
      <alignment horizontal="left" textRotation="45" wrapText="1"/>
    </xf>
    <xf numFmtId="0" fontId="29" fillId="0" borderId="16" xfId="0" applyFont="1" applyBorder="1" applyAlignment="1">
      <alignment horizontal="left" textRotation="45" wrapText="1"/>
    </xf>
    <xf numFmtId="0" fontId="29" fillId="10" borderId="16" xfId="0" applyFont="1" applyFill="1" applyBorder="1" applyAlignment="1">
      <alignment horizontal="left" textRotation="45" wrapText="1"/>
    </xf>
    <xf numFmtId="0" fontId="29" fillId="10" borderId="16" xfId="0" applyFont="1" applyFill="1" applyBorder="1" applyAlignment="1">
      <alignment horizontal="center" textRotation="45" wrapText="1"/>
    </xf>
    <xf numFmtId="0" fontId="33" fillId="10" borderId="16" xfId="0" applyFont="1" applyFill="1" applyBorder="1" applyAlignment="1">
      <alignment horizontal="center" textRotation="45" wrapText="1"/>
    </xf>
    <xf numFmtId="0" fontId="33" fillId="0" borderId="16" xfId="0" applyFont="1" applyBorder="1" applyAlignment="1">
      <alignment horizontal="left" textRotation="45" wrapText="1"/>
    </xf>
    <xf numFmtId="0" fontId="29" fillId="0" borderId="16" xfId="0" applyFont="1" applyBorder="1" applyAlignment="1">
      <alignment horizontal="left"/>
    </xf>
    <xf numFmtId="0" fontId="29" fillId="10" borderId="16" xfId="0" applyFont="1" applyFill="1" applyBorder="1" applyAlignment="1">
      <alignment horizontal="left" textRotation="45"/>
    </xf>
    <xf numFmtId="0" fontId="34" fillId="10" borderId="16" xfId="0" applyFont="1" applyFill="1" applyBorder="1" applyAlignment="1">
      <alignment horizontal="left" vertical="center" textRotation="45"/>
    </xf>
    <xf numFmtId="0" fontId="34" fillId="10" borderId="16" xfId="0" applyFont="1" applyFill="1" applyBorder="1" applyAlignment="1">
      <alignment horizontal="left" vertical="center" textRotation="45" wrapText="1"/>
    </xf>
    <xf numFmtId="0" fontId="30" fillId="14" borderId="16" xfId="0" applyFont="1" applyFill="1" applyBorder="1" applyAlignment="1">
      <alignment horizontal="center" wrapText="1"/>
    </xf>
    <xf numFmtId="0" fontId="30" fillId="14" borderId="16" xfId="0" applyFont="1" applyFill="1" applyBorder="1" applyAlignment="1">
      <alignment horizontal="center"/>
    </xf>
    <xf numFmtId="0" fontId="30" fillId="14" borderId="34" xfId="0" applyFont="1" applyFill="1" applyBorder="1" applyAlignment="1">
      <alignment horizontal="center"/>
    </xf>
    <xf numFmtId="0" fontId="29" fillId="13" borderId="16" xfId="0" applyFont="1" applyFill="1" applyBorder="1" applyAlignment="1">
      <alignment horizontal="center"/>
    </xf>
    <xf numFmtId="0" fontId="29" fillId="10" borderId="16" xfId="0" applyFont="1" applyFill="1" applyBorder="1" applyAlignment="1">
      <alignment horizontal="center" vertical="top" wrapText="1"/>
    </xf>
    <xf numFmtId="0" fontId="29" fillId="0" borderId="33" xfId="0" applyFont="1" applyBorder="1" applyAlignment="1">
      <alignment horizontal="center" vertical="top" wrapText="1"/>
    </xf>
    <xf numFmtId="0" fontId="29" fillId="10" borderId="16" xfId="0" applyFont="1" applyFill="1" applyBorder="1" applyAlignment="1">
      <alignment horizontal="center" vertical="center" wrapText="1"/>
    </xf>
    <xf numFmtId="0" fontId="29" fillId="10" borderId="33" xfId="0" applyFont="1" applyFill="1" applyBorder="1" applyAlignment="1">
      <alignment horizontal="center" vertical="top" wrapText="1"/>
    </xf>
    <xf numFmtId="0" fontId="29" fillId="0" borderId="16" xfId="0" applyFont="1" applyBorder="1"/>
    <xf numFmtId="0" fontId="29" fillId="0" borderId="16" xfId="0" applyFont="1" applyBorder="1" applyAlignment="1">
      <alignment horizontal="center"/>
    </xf>
    <xf numFmtId="0" fontId="29" fillId="0" borderId="16" xfId="1" applyFont="1" applyBorder="1" applyAlignment="1">
      <alignment horizontal="center" vertical="center"/>
    </xf>
    <xf numFmtId="0" fontId="35" fillId="0" borderId="16" xfId="1" applyFont="1" applyBorder="1" applyAlignment="1">
      <alignment horizontal="center" vertical="center"/>
    </xf>
    <xf numFmtId="0" fontId="29" fillId="2" borderId="34" xfId="0" applyFont="1" applyFill="1" applyBorder="1" applyAlignment="1">
      <alignment wrapText="1"/>
    </xf>
    <xf numFmtId="0" fontId="29" fillId="2" borderId="33" xfId="0" applyFont="1" applyFill="1" applyBorder="1" applyAlignment="1">
      <alignment horizontal="center"/>
    </xf>
    <xf numFmtId="0" fontId="29" fillId="2" borderId="16" xfId="1" applyFont="1" applyFill="1" applyBorder="1" applyAlignment="1">
      <alignment horizontal="center" vertical="center"/>
    </xf>
    <xf numFmtId="0" fontId="36" fillId="0" borderId="16" xfId="1" applyFont="1" applyBorder="1" applyAlignment="1">
      <alignment horizontal="center" vertical="center"/>
    </xf>
    <xf numFmtId="0" fontId="29" fillId="15" borderId="16" xfId="0" applyFont="1" applyFill="1" applyBorder="1" applyAlignment="1">
      <alignment wrapText="1"/>
    </xf>
    <xf numFmtId="0" fontId="29" fillId="0" borderId="16" xfId="0" applyFont="1" applyBorder="1" applyAlignment="1">
      <alignment horizontal="center" vertical="center"/>
    </xf>
    <xf numFmtId="0" fontId="29" fillId="13" borderId="33" xfId="1" applyFont="1" applyFill="1" applyBorder="1" applyAlignment="1">
      <alignment horizontal="center"/>
    </xf>
    <xf numFmtId="0" fontId="29" fillId="0" borderId="16" xfId="1" applyFont="1" applyBorder="1" applyAlignment="1">
      <alignment horizontal="center" vertical="center"/>
    </xf>
    <xf numFmtId="0" fontId="29" fillId="0" borderId="33" xfId="1" applyFont="1" applyBorder="1" applyAlignment="1">
      <alignment horizontal="center" vertical="center"/>
    </xf>
    <xf numFmtId="0" fontId="29" fillId="0" borderId="0" xfId="0" applyFont="1" applyBorder="1"/>
    <xf numFmtId="0" fontId="30" fillId="10" borderId="16" xfId="0" applyFont="1" applyFill="1" applyBorder="1" applyAlignment="1">
      <alignment horizontal="center"/>
    </xf>
    <xf numFmtId="0" fontId="29" fillId="15" borderId="22" xfId="1" applyFont="1" applyFill="1" applyBorder="1" applyAlignment="1">
      <alignment horizontal="left" wrapText="1"/>
    </xf>
    <xf numFmtId="0" fontId="29" fillId="0" borderId="16" xfId="1" applyFont="1" applyBorder="1" applyAlignment="1">
      <alignment horizontal="center" vertical="center" wrapText="1"/>
    </xf>
    <xf numFmtId="0" fontId="30" fillId="10" borderId="16" xfId="1" applyFont="1" applyFill="1" applyBorder="1" applyAlignment="1">
      <alignment horizontal="center" vertical="center"/>
    </xf>
    <xf numFmtId="0" fontId="29" fillId="0" borderId="16" xfId="0" applyFont="1" applyBorder="1" applyAlignment="1">
      <alignment horizontal="center" vertical="center"/>
    </xf>
    <xf numFmtId="0" fontId="29" fillId="0" borderId="33" xfId="0" applyFont="1" applyBorder="1" applyAlignment="1">
      <alignment horizontal="center" vertical="center"/>
    </xf>
    <xf numFmtId="0" fontId="30" fillId="10" borderId="16" xfId="0" applyFont="1" applyFill="1" applyBorder="1" applyAlignment="1">
      <alignment horizontal="center" vertical="center"/>
    </xf>
    <xf numFmtId="0" fontId="29" fillId="15" borderId="16" xfId="1" applyFont="1" applyFill="1" applyBorder="1" applyAlignment="1">
      <alignment horizontal="left" wrapText="1"/>
    </xf>
    <xf numFmtId="0" fontId="29" fillId="12" borderId="16" xfId="0" applyFont="1" applyFill="1" applyBorder="1" applyAlignment="1">
      <alignment wrapText="1"/>
    </xf>
    <xf numFmtId="0" fontId="29" fillId="12" borderId="16" xfId="1" applyFont="1" applyFill="1" applyBorder="1" applyAlignment="1">
      <alignment horizontal="left" wrapText="1"/>
    </xf>
    <xf numFmtId="0" fontId="37" fillId="10" borderId="16" xfId="1" applyFont="1" applyFill="1" applyBorder="1" applyAlignment="1">
      <alignment horizontal="center" vertical="center"/>
    </xf>
    <xf numFmtId="0" fontId="38" fillId="12" borderId="16" xfId="0" applyFont="1" applyFill="1" applyBorder="1" applyAlignment="1">
      <alignment wrapText="1"/>
    </xf>
    <xf numFmtId="0" fontId="38" fillId="0" borderId="16" xfId="1" applyFont="1" applyBorder="1" applyAlignment="1">
      <alignment horizontal="center" vertical="center"/>
    </xf>
    <xf numFmtId="0" fontId="38" fillId="0" borderId="16" xfId="0" applyFont="1" applyBorder="1" applyAlignment="1">
      <alignment horizontal="center" vertical="center"/>
    </xf>
    <xf numFmtId="0" fontId="38" fillId="0" borderId="33" xfId="0" applyFont="1" applyBorder="1" applyAlignment="1">
      <alignment horizontal="center" vertical="center"/>
    </xf>
    <xf numFmtId="0" fontId="38" fillId="0" borderId="16" xfId="0" applyFont="1" applyBorder="1"/>
    <xf numFmtId="0" fontId="29" fillId="12" borderId="16" xfId="0" applyFont="1" applyFill="1" applyBorder="1" applyAlignment="1">
      <alignment vertical="center" wrapText="1"/>
    </xf>
    <xf numFmtId="0" fontId="29" fillId="10" borderId="16" xfId="0" applyFont="1" applyFill="1" applyBorder="1" applyAlignment="1">
      <alignment horizontal="center" vertical="center"/>
    </xf>
    <xf numFmtId="0" fontId="29" fillId="10" borderId="33" xfId="0" applyFont="1" applyFill="1" applyBorder="1" applyAlignment="1">
      <alignment horizontal="center" vertical="center"/>
    </xf>
    <xf numFmtId="0" fontId="29" fillId="10" borderId="16" xfId="0" applyFont="1" applyFill="1" applyBorder="1"/>
    <xf numFmtId="0" fontId="29" fillId="15" borderId="0" xfId="0" applyFont="1" applyFill="1"/>
    <xf numFmtId="0" fontId="29" fillId="0" borderId="33" xfId="0" applyFont="1" applyBorder="1" applyAlignment="1">
      <alignment horizontal="center"/>
    </xf>
    <xf numFmtId="0" fontId="39" fillId="0" borderId="0" xfId="1" applyFont="1" applyBorder="1" applyAlignment="1">
      <alignment horizontal="center" vertical="center"/>
    </xf>
    <xf numFmtId="0" fontId="40" fillId="10" borderId="16" xfId="1" applyFont="1" applyFill="1" applyBorder="1" applyAlignment="1">
      <alignment horizontal="center" vertical="center"/>
    </xf>
    <xf numFmtId="0" fontId="29" fillId="0" borderId="33" xfId="1" applyFont="1" applyBorder="1" applyAlignment="1">
      <alignment horizontal="center" vertical="center"/>
    </xf>
    <xf numFmtId="0" fontId="29" fillId="0" borderId="16" xfId="0" applyFont="1" applyBorder="1"/>
    <xf numFmtId="0" fontId="29" fillId="12" borderId="0" xfId="0" applyFont="1" applyFill="1" applyAlignment="1">
      <alignment wrapText="1"/>
    </xf>
    <xf numFmtId="0" fontId="29" fillId="4" borderId="16" xfId="0" applyFont="1" applyFill="1" applyBorder="1" applyAlignment="1">
      <alignment horizontal="center" vertical="center"/>
    </xf>
    <xf numFmtId="0" fontId="37" fillId="10" borderId="16" xfId="0" applyFont="1" applyFill="1" applyBorder="1" applyAlignment="1">
      <alignment horizontal="center" vertical="center"/>
    </xf>
    <xf numFmtId="0" fontId="29" fillId="10" borderId="16" xfId="1" applyFont="1" applyFill="1" applyBorder="1" applyAlignment="1">
      <alignment horizontal="center" vertical="center"/>
    </xf>
    <xf numFmtId="0" fontId="41" fillId="0" borderId="0" xfId="1" applyFont="1" applyBorder="1" applyAlignment="1">
      <alignment horizontal="center" vertical="center"/>
    </xf>
    <xf numFmtId="0" fontId="30" fillId="0" borderId="16" xfId="1" applyFont="1" applyBorder="1" applyAlignment="1">
      <alignment horizontal="center" vertical="center"/>
    </xf>
    <xf numFmtId="0" fontId="29" fillId="10" borderId="33" xfId="1" applyFont="1" applyFill="1" applyBorder="1" applyAlignment="1">
      <alignment horizontal="center" vertical="center"/>
    </xf>
    <xf numFmtId="0" fontId="38" fillId="0" borderId="33" xfId="1" applyFont="1" applyBorder="1" applyAlignment="1">
      <alignment horizontal="center" vertical="center"/>
    </xf>
    <xf numFmtId="0" fontId="29" fillId="16" borderId="16" xfId="0" applyFont="1" applyFill="1" applyBorder="1" applyAlignment="1">
      <alignment vertical="center" wrapText="1"/>
    </xf>
    <xf numFmtId="0" fontId="29" fillId="17" borderId="16" xfId="1" applyFont="1" applyFill="1" applyBorder="1" applyAlignment="1">
      <alignment horizontal="left" wrapText="1"/>
    </xf>
    <xf numFmtId="0" fontId="29" fillId="4" borderId="16" xfId="1" applyFont="1" applyFill="1" applyBorder="1" applyAlignment="1">
      <alignment horizontal="left" wrapText="1"/>
    </xf>
    <xf numFmtId="0" fontId="29" fillId="10" borderId="16" xfId="1" applyFont="1" applyFill="1" applyBorder="1" applyAlignment="1">
      <alignment horizontal="left" wrapText="1"/>
    </xf>
    <xf numFmtId="0" fontId="29" fillId="10" borderId="16" xfId="0" applyFont="1" applyFill="1" applyBorder="1" applyAlignment="1">
      <alignment wrapText="1"/>
    </xf>
    <xf numFmtId="0" fontId="29" fillId="10" borderId="16" xfId="0" applyFont="1" applyFill="1" applyBorder="1" applyAlignment="1">
      <alignment horizontal="left" wrapText="1"/>
    </xf>
    <xf numFmtId="0" fontId="42" fillId="0" borderId="1" xfId="1" applyFont="1" applyBorder="1" applyAlignment="1">
      <alignment horizontal="center" vertical="center"/>
    </xf>
    <xf numFmtId="0" fontId="0" fillId="0" borderId="9" xfId="0" applyBorder="1" applyAlignment="1" applyProtection="1">
      <alignment horizontal="center"/>
    </xf>
    <xf numFmtId="0" fontId="1" fillId="18" borderId="24" xfId="1" applyFont="1" applyFill="1" applyBorder="1" applyAlignment="1">
      <alignment horizontal="center" vertical="center" textRotation="90"/>
    </xf>
    <xf numFmtId="0" fontId="1" fillId="18" borderId="49" xfId="1" applyFont="1" applyFill="1" applyBorder="1" applyAlignment="1">
      <alignment horizontal="center" vertical="center" textRotation="90" wrapText="1"/>
    </xf>
    <xf numFmtId="0" fontId="1" fillId="18" borderId="50" xfId="1" applyFont="1" applyFill="1" applyBorder="1" applyAlignment="1">
      <alignment horizontal="center" vertical="center" textRotation="90" wrapText="1"/>
    </xf>
    <xf numFmtId="0" fontId="14" fillId="13" borderId="0" xfId="1" applyFont="1" applyFill="1" applyBorder="1" applyAlignment="1">
      <alignment textRotation="90" wrapText="1"/>
    </xf>
    <xf numFmtId="0" fontId="28" fillId="19" borderId="16" xfId="1" applyFont="1" applyFill="1" applyBorder="1" applyAlignment="1">
      <alignment horizontal="left" textRotation="90" wrapText="1"/>
    </xf>
    <xf numFmtId="0" fontId="0" fillId="0" borderId="0" xfId="1" applyFont="1" applyAlignment="1">
      <alignment horizontal="center"/>
    </xf>
    <xf numFmtId="0" fontId="0" fillId="0" borderId="45" xfId="1" applyFont="1" applyBorder="1" applyAlignment="1">
      <alignment horizontal="center"/>
    </xf>
    <xf numFmtId="0" fontId="0" fillId="0" borderId="43" xfId="1" applyFont="1" applyBorder="1" applyAlignment="1">
      <alignment horizontal="center"/>
    </xf>
    <xf numFmtId="0" fontId="14" fillId="13" borderId="46" xfId="1" applyFont="1" applyFill="1" applyBorder="1" applyAlignment="1">
      <alignment textRotation="90" wrapText="1"/>
    </xf>
    <xf numFmtId="0" fontId="45" fillId="4" borderId="33" xfId="1" applyFont="1" applyFill="1" applyBorder="1" applyAlignment="1" applyProtection="1">
      <alignment vertical="center"/>
      <protection locked="0"/>
    </xf>
    <xf numFmtId="0" fontId="45" fillId="4" borderId="36" xfId="1" applyFont="1" applyFill="1" applyBorder="1" applyAlignment="1" applyProtection="1">
      <alignment vertical="center"/>
      <protection locked="0"/>
    </xf>
    <xf numFmtId="0" fontId="45" fillId="4" borderId="34" xfId="1" applyFont="1" applyFill="1" applyBorder="1" applyAlignment="1" applyProtection="1">
      <alignment vertical="center"/>
      <protection locked="0"/>
    </xf>
    <xf numFmtId="0" fontId="45" fillId="10" borderId="0" xfId="1" applyFont="1" applyFill="1" applyBorder="1" applyAlignment="1">
      <alignment horizontal="center" vertical="center"/>
    </xf>
    <xf numFmtId="0" fontId="4" fillId="7" borderId="7" xfId="0" applyFont="1" applyFill="1" applyBorder="1" applyAlignment="1">
      <alignment horizontal="center" vertical="top" wrapText="1"/>
    </xf>
    <xf numFmtId="0" fontId="13" fillId="7" borderId="16" xfId="0" applyFont="1" applyFill="1" applyBorder="1" applyAlignment="1">
      <alignment vertical="top" wrapText="1"/>
    </xf>
    <xf numFmtId="0" fontId="0" fillId="10" borderId="0" xfId="0" applyFill="1"/>
    <xf numFmtId="0" fontId="4" fillId="7" borderId="6" xfId="0" applyFont="1" applyFill="1" applyBorder="1" applyAlignment="1">
      <alignment horizontal="right" vertical="top" wrapText="1"/>
    </xf>
    <xf numFmtId="0" fontId="4" fillId="7" borderId="6" xfId="0" applyFont="1" applyFill="1" applyBorder="1" applyAlignment="1">
      <alignment vertical="top" wrapText="1"/>
    </xf>
    <xf numFmtId="0" fontId="45" fillId="10" borderId="0" xfId="1" applyFont="1" applyFill="1" applyBorder="1" applyAlignment="1">
      <alignment vertical="center"/>
    </xf>
    <xf numFmtId="0" fontId="0" fillId="7" borderId="5" xfId="0" applyFont="1" applyFill="1" applyBorder="1" applyAlignment="1">
      <alignment horizontal="center" vertical="top" wrapText="1"/>
    </xf>
    <xf numFmtId="0" fontId="20" fillId="7" borderId="5" xfId="0" applyFont="1" applyFill="1" applyBorder="1" applyAlignment="1">
      <alignment horizontal="left" vertical="top" wrapText="1" indent="1"/>
    </xf>
    <xf numFmtId="0" fontId="14" fillId="4" borderId="14" xfId="0" applyFont="1" applyFill="1" applyBorder="1" applyAlignment="1">
      <alignment horizontal="center" vertical="center"/>
    </xf>
    <xf numFmtId="0" fontId="14" fillId="0" borderId="16" xfId="0" applyFont="1" applyBorder="1" applyAlignment="1">
      <alignment vertical="center"/>
    </xf>
    <xf numFmtId="0" fontId="14" fillId="3" borderId="16" xfId="0" applyFont="1" applyFill="1" applyBorder="1" applyAlignment="1">
      <alignment horizontal="center" vertical="center"/>
    </xf>
    <xf numFmtId="0" fontId="14" fillId="0" borderId="15" xfId="0" applyFont="1" applyBorder="1" applyAlignment="1">
      <alignment vertical="center"/>
    </xf>
    <xf numFmtId="0" fontId="17" fillId="0" borderId="34" xfId="0" applyFont="1" applyBorder="1" applyAlignment="1">
      <alignment horizontal="center" vertical="center"/>
    </xf>
    <xf numFmtId="164" fontId="0" fillId="0" borderId="34" xfId="0" applyNumberFormat="1" applyBorder="1" applyAlignment="1">
      <alignment horizontal="center" vertical="center"/>
    </xf>
    <xf numFmtId="0" fontId="0" fillId="7" borderId="6" xfId="0" applyFont="1" applyFill="1" applyBorder="1" applyAlignment="1">
      <alignment horizontal="center" vertical="top" wrapText="1"/>
    </xf>
    <xf numFmtId="0" fontId="20" fillId="7" borderId="6" xfId="0" applyFont="1" applyFill="1" applyBorder="1" applyAlignment="1">
      <alignment horizontal="left" vertical="top" wrapText="1" indent="1"/>
    </xf>
    <xf numFmtId="0" fontId="14" fillId="0" borderId="14" xfId="0" applyFont="1" applyBorder="1" applyAlignment="1">
      <alignment vertical="center"/>
    </xf>
    <xf numFmtId="0" fontId="0" fillId="7" borderId="30" xfId="0" applyFont="1" applyFill="1" applyBorder="1" applyAlignment="1">
      <alignment horizontal="center" vertical="top" wrapText="1"/>
    </xf>
    <xf numFmtId="0" fontId="20" fillId="7" borderId="30" xfId="0" applyFont="1" applyFill="1" applyBorder="1" applyAlignment="1">
      <alignment horizontal="left" vertical="top" wrapText="1" indent="1"/>
    </xf>
    <xf numFmtId="0" fontId="0" fillId="7" borderId="5" xfId="0" applyFont="1" applyFill="1" applyBorder="1" applyAlignment="1">
      <alignment horizontal="left" vertical="top" wrapText="1" indent="1"/>
    </xf>
    <xf numFmtId="0" fontId="14" fillId="4" borderId="14" xfId="0" applyFont="1" applyFill="1" applyBorder="1" applyAlignment="1">
      <alignment horizontal="center" vertical="center" wrapText="1"/>
    </xf>
    <xf numFmtId="0" fontId="0" fillId="7" borderId="6" xfId="0" applyFont="1" applyFill="1" applyBorder="1" applyAlignment="1">
      <alignment horizontal="left" vertical="top" wrapText="1" indent="1"/>
    </xf>
    <xf numFmtId="0" fontId="0" fillId="7" borderId="30" xfId="0" applyFont="1" applyFill="1" applyBorder="1" applyAlignment="1">
      <alignment horizontal="left" vertical="top" wrapText="1" indent="1"/>
    </xf>
    <xf numFmtId="0" fontId="14" fillId="9" borderId="15" xfId="0" applyFont="1" applyFill="1" applyBorder="1" applyAlignment="1">
      <alignment horizontal="center" vertical="center"/>
    </xf>
    <xf numFmtId="0" fontId="14" fillId="5" borderId="16" xfId="0" applyFont="1" applyFill="1" applyBorder="1" applyAlignment="1">
      <alignment horizontal="center" vertical="center"/>
    </xf>
    <xf numFmtId="0" fontId="4" fillId="7" borderId="35" xfId="0" applyFont="1" applyFill="1" applyBorder="1" applyAlignment="1">
      <alignment horizontal="center" vertical="center" wrapText="1"/>
    </xf>
    <xf numFmtId="0" fontId="0" fillId="12" borderId="14" xfId="0" applyFill="1" applyBorder="1"/>
    <xf numFmtId="0" fontId="0" fillId="12" borderId="16" xfId="0" applyFill="1" applyBorder="1"/>
    <xf numFmtId="0" fontId="0" fillId="12" borderId="15" xfId="0" applyFill="1" applyBorder="1"/>
    <xf numFmtId="0" fontId="17" fillId="12" borderId="34" xfId="0" applyFont="1" applyFill="1" applyBorder="1" applyAlignment="1">
      <alignment horizontal="center" vertical="center"/>
    </xf>
    <xf numFmtId="164" fontId="0" fillId="12" borderId="34" xfId="0" applyNumberFormat="1" applyFill="1" applyBorder="1" applyAlignment="1">
      <alignment horizontal="center"/>
    </xf>
    <xf numFmtId="0" fontId="0" fillId="7" borderId="6" xfId="0" applyFont="1" applyFill="1" applyBorder="1" applyAlignment="1">
      <alignment vertical="center" wrapText="1"/>
    </xf>
    <xf numFmtId="0" fontId="0" fillId="7" borderId="5"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7" borderId="30" xfId="0" applyFont="1" applyFill="1" applyBorder="1" applyAlignment="1">
      <alignment horizontal="center" vertical="center" wrapText="1"/>
    </xf>
    <xf numFmtId="0" fontId="4" fillId="7" borderId="35" xfId="0" applyFont="1" applyFill="1" applyBorder="1" applyAlignment="1">
      <alignment horizontal="center" vertical="top" wrapText="1"/>
    </xf>
    <xf numFmtId="0" fontId="4" fillId="7" borderId="6" xfId="0" applyFont="1" applyFill="1" applyBorder="1" applyAlignment="1">
      <alignment horizontal="center" vertical="top" wrapText="1"/>
    </xf>
    <xf numFmtId="0" fontId="0" fillId="7" borderId="6" xfId="0" applyFont="1" applyFill="1" applyBorder="1" applyAlignment="1">
      <alignment vertical="top" wrapText="1"/>
    </xf>
    <xf numFmtId="0" fontId="0" fillId="7" borderId="7" xfId="0" applyFont="1" applyFill="1" applyBorder="1" applyAlignment="1">
      <alignment vertical="top" wrapText="1"/>
    </xf>
    <xf numFmtId="0" fontId="14" fillId="0" borderId="17" xfId="0" applyFont="1" applyBorder="1" applyAlignment="1">
      <alignment vertical="center"/>
    </xf>
    <xf numFmtId="0" fontId="14" fillId="5" borderId="18" xfId="0" applyFont="1" applyFill="1" applyBorder="1" applyAlignment="1">
      <alignment horizontal="center" vertical="center" wrapText="1"/>
    </xf>
    <xf numFmtId="0" fontId="14" fillId="0" borderId="18" xfId="0" applyFont="1" applyBorder="1" applyAlignment="1">
      <alignment vertical="center"/>
    </xf>
    <xf numFmtId="0" fontId="14" fillId="0" borderId="19" xfId="0" applyFont="1" applyBorder="1" applyAlignment="1">
      <alignment vertical="center"/>
    </xf>
    <xf numFmtId="0" fontId="0" fillId="0" borderId="34" xfId="0" applyBorder="1" applyAlignment="1">
      <alignment horizontal="center" vertical="center"/>
    </xf>
    <xf numFmtId="0" fontId="20" fillId="0" borderId="16" xfId="0" applyFont="1" applyBorder="1" applyAlignment="1">
      <alignment vertical="center" wrapText="1"/>
    </xf>
    <xf numFmtId="0" fontId="0" fillId="0" borderId="16" xfId="0" applyFont="1" applyBorder="1" applyAlignment="1">
      <alignment horizontal="left" vertical="center" wrapText="1"/>
    </xf>
    <xf numFmtId="0" fontId="14" fillId="0" borderId="16" xfId="0" applyFont="1" applyBorder="1" applyAlignment="1">
      <alignment horizontal="center" vertical="center"/>
    </xf>
    <xf numFmtId="0" fontId="14" fillId="9" borderId="16" xfId="0" applyFont="1" applyFill="1" applyBorder="1" applyAlignment="1">
      <alignment horizontal="center" vertical="center"/>
    </xf>
    <xf numFmtId="0" fontId="0" fillId="0" borderId="16" xfId="0" applyFont="1" applyBorder="1" applyAlignment="1">
      <alignment horizontal="justify" vertical="center" wrapText="1"/>
    </xf>
    <xf numFmtId="0" fontId="46" fillId="5" borderId="1" xfId="0" applyFont="1" applyFill="1" applyBorder="1" applyAlignment="1">
      <alignment horizontal="left"/>
    </xf>
    <xf numFmtId="0" fontId="0" fillId="5" borderId="2" xfId="0" applyFill="1" applyBorder="1"/>
    <xf numFmtId="0" fontId="0" fillId="5" borderId="3" xfId="0" applyFill="1" applyBorder="1"/>
    <xf numFmtId="0" fontId="46" fillId="5" borderId="2" xfId="0" applyFont="1" applyFill="1" applyBorder="1" applyAlignment="1">
      <alignment vertical="center"/>
    </xf>
    <xf numFmtId="0" fontId="28" fillId="5" borderId="2" xfId="0" applyFont="1" applyFill="1" applyBorder="1" applyAlignment="1">
      <alignment vertical="center" wrapText="1"/>
    </xf>
    <xf numFmtId="0" fontId="28" fillId="5" borderId="3" xfId="0" applyFont="1" applyFill="1" applyBorder="1" applyAlignment="1">
      <alignment vertical="center" wrapText="1"/>
    </xf>
    <xf numFmtId="0" fontId="28" fillId="12" borderId="28" xfId="0" applyFont="1" applyFill="1" applyBorder="1" applyAlignment="1">
      <alignment vertical="center"/>
    </xf>
    <xf numFmtId="0" fontId="28" fillId="12" borderId="29" xfId="0" applyFont="1" applyFill="1" applyBorder="1" applyAlignment="1">
      <alignment vertical="center" wrapText="1"/>
    </xf>
    <xf numFmtId="0" fontId="28" fillId="12" borderId="30" xfId="0" applyFont="1" applyFill="1" applyBorder="1" applyAlignment="1">
      <alignment vertical="center" wrapText="1"/>
    </xf>
    <xf numFmtId="0" fontId="28" fillId="5" borderId="0" xfId="0" applyFont="1" applyFill="1" applyBorder="1" applyAlignment="1">
      <alignment vertical="center" wrapText="1"/>
    </xf>
    <xf numFmtId="164" fontId="47" fillId="5" borderId="0" xfId="0" applyNumberFormat="1" applyFont="1" applyFill="1" applyBorder="1" applyAlignment="1">
      <alignment vertical="center"/>
    </xf>
    <xf numFmtId="0" fontId="46" fillId="5" borderId="4" xfId="0" applyFont="1" applyFill="1" applyBorder="1" applyAlignment="1">
      <alignment horizontal="left"/>
    </xf>
    <xf numFmtId="0" fontId="46" fillId="5" borderId="0" xfId="0" applyFont="1" applyFill="1" applyBorder="1" applyAlignment="1">
      <alignment vertical="center" wrapText="1"/>
    </xf>
    <xf numFmtId="0" fontId="46" fillId="5" borderId="41" xfId="0" applyFont="1" applyFill="1" applyBorder="1" applyAlignment="1">
      <alignment vertical="center"/>
    </xf>
    <xf numFmtId="0" fontId="28" fillId="5" borderId="5" xfId="0" applyFont="1" applyFill="1" applyBorder="1" applyAlignment="1">
      <alignment vertical="center" wrapText="1"/>
    </xf>
    <xf numFmtId="0" fontId="46" fillId="5" borderId="4" xfId="0" applyFont="1" applyFill="1" applyBorder="1" applyAlignment="1">
      <alignment horizontal="left" vertical="center"/>
    </xf>
    <xf numFmtId="0" fontId="47" fillId="5" borderId="4" xfId="0" applyFont="1" applyFill="1" applyBorder="1" applyAlignment="1">
      <alignment vertical="center" wrapText="1"/>
    </xf>
    <xf numFmtId="164" fontId="47" fillId="5" borderId="52" xfId="0" applyNumberFormat="1" applyFont="1" applyFill="1" applyBorder="1" applyAlignment="1">
      <alignment vertical="center"/>
    </xf>
    <xf numFmtId="164" fontId="47" fillId="12" borderId="46" xfId="0" applyNumberFormat="1" applyFont="1" applyFill="1" applyBorder="1" applyAlignment="1">
      <alignment vertical="center"/>
    </xf>
    <xf numFmtId="164" fontId="28" fillId="12" borderId="46" xfId="0" applyNumberFormat="1" applyFont="1" applyFill="1" applyBorder="1" applyAlignment="1">
      <alignment vertical="center" wrapText="1"/>
    </xf>
    <xf numFmtId="0" fontId="47" fillId="5" borderId="52" xfId="0" applyFont="1" applyFill="1" applyBorder="1" applyAlignment="1">
      <alignment vertical="center" wrapText="1"/>
    </xf>
    <xf numFmtId="0" fontId="0" fillId="5" borderId="46" xfId="0" applyFill="1" applyBorder="1" applyAlignment="1">
      <alignment vertical="center"/>
    </xf>
    <xf numFmtId="0" fontId="0" fillId="12" borderId="46" xfId="0" applyFill="1" applyBorder="1" applyAlignment="1">
      <alignment vertical="center"/>
    </xf>
    <xf numFmtId="0" fontId="46" fillId="5" borderId="52" xfId="0" applyFont="1" applyFill="1" applyBorder="1" applyAlignment="1">
      <alignment horizontal="left" vertical="center"/>
    </xf>
    <xf numFmtId="0" fontId="47" fillId="12" borderId="46" xfId="1" applyFont="1" applyFill="1" applyBorder="1" applyAlignment="1">
      <alignment horizontal="left" vertical="center" wrapText="1"/>
    </xf>
    <xf numFmtId="0" fontId="46" fillId="0" borderId="1" xfId="0" applyFont="1" applyBorder="1" applyAlignment="1" applyProtection="1">
      <alignment horizontal="left"/>
      <protection locked="0"/>
    </xf>
    <xf numFmtId="0" fontId="28" fillId="0" borderId="2" xfId="1" applyFont="1" applyBorder="1" applyAlignment="1" applyProtection="1">
      <alignment horizontal="left" wrapText="1"/>
      <protection locked="0"/>
    </xf>
    <xf numFmtId="0" fontId="0" fillId="0" borderId="2" xfId="0" applyBorder="1" applyProtection="1">
      <protection locked="0"/>
    </xf>
    <xf numFmtId="0" fontId="46" fillId="0" borderId="2" xfId="0" applyFont="1" applyBorder="1" applyAlignment="1" applyProtection="1">
      <alignment vertical="center" wrapText="1"/>
      <protection locked="0"/>
    </xf>
    <xf numFmtId="0" fontId="0" fillId="0" borderId="3" xfId="0" applyBorder="1" applyProtection="1">
      <protection locked="0"/>
    </xf>
    <xf numFmtId="0" fontId="46" fillId="0" borderId="2" xfId="0" applyFont="1" applyBorder="1" applyAlignment="1" applyProtection="1">
      <alignment vertical="center"/>
      <protection locked="0"/>
    </xf>
    <xf numFmtId="0" fontId="28" fillId="0" borderId="2" xfId="0" applyFont="1" applyBorder="1" applyAlignment="1" applyProtection="1">
      <alignment vertical="center" wrapText="1"/>
      <protection locked="0"/>
    </xf>
    <xf numFmtId="0" fontId="28" fillId="0" borderId="3" xfId="0" applyFont="1" applyBorder="1" applyAlignment="1" applyProtection="1">
      <alignment vertical="center" wrapText="1"/>
      <protection locked="0"/>
    </xf>
    <xf numFmtId="0" fontId="46" fillId="0" borderId="4" xfId="0" applyFont="1" applyBorder="1" applyAlignment="1" applyProtection="1">
      <alignment horizontal="left"/>
      <protection locked="0"/>
    </xf>
    <xf numFmtId="0" fontId="48" fillId="0" borderId="0" xfId="1" applyFont="1" applyBorder="1" applyAlignment="1" applyProtection="1">
      <alignment horizontal="left" wrapText="1"/>
      <protection locked="0"/>
    </xf>
    <xf numFmtId="0" fontId="28" fillId="0" borderId="0" xfId="1" applyFont="1" applyBorder="1" applyAlignment="1" applyProtection="1">
      <alignment horizontal="left" wrapText="1"/>
      <protection locked="0"/>
    </xf>
    <xf numFmtId="0" fontId="0" fillId="0" borderId="0" xfId="0" applyBorder="1" applyProtection="1">
      <protection locked="0"/>
    </xf>
    <xf numFmtId="0" fontId="46" fillId="0" borderId="0" xfId="0" applyFont="1" applyBorder="1" applyAlignment="1" applyProtection="1">
      <alignment vertical="center" wrapText="1"/>
      <protection locked="0"/>
    </xf>
    <xf numFmtId="0" fontId="0" fillId="0" borderId="5" xfId="0" applyBorder="1" applyProtection="1">
      <protection locked="0"/>
    </xf>
    <xf numFmtId="0" fontId="46" fillId="0" borderId="0" xfId="0" applyFont="1" applyBorder="1" applyAlignment="1" applyProtection="1">
      <alignment vertical="center"/>
      <protection locked="0"/>
    </xf>
    <xf numFmtId="0" fontId="28" fillId="0" borderId="0" xfId="0" applyFont="1" applyBorder="1" applyAlignment="1" applyProtection="1">
      <alignment vertical="center" wrapText="1"/>
      <protection locked="0"/>
    </xf>
    <xf numFmtId="0" fontId="28" fillId="0" borderId="5" xfId="0" applyFont="1" applyBorder="1" applyAlignment="1" applyProtection="1">
      <alignment vertical="center" wrapText="1"/>
      <protection locked="0"/>
    </xf>
    <xf numFmtId="0" fontId="46" fillId="0" borderId="1" xfId="0" applyFont="1" applyBorder="1" applyAlignment="1" applyProtection="1">
      <alignment horizontal="left" vertical="center"/>
      <protection locked="0"/>
    </xf>
    <xf numFmtId="0" fontId="46" fillId="0" borderId="3" xfId="0" applyFont="1" applyBorder="1" applyAlignment="1" applyProtection="1">
      <alignment vertical="center" wrapText="1"/>
      <protection locked="0"/>
    </xf>
    <xf numFmtId="0" fontId="46" fillId="0" borderId="28" xfId="0" applyFont="1" applyBorder="1" applyAlignment="1" applyProtection="1">
      <alignment horizontal="left"/>
      <protection locked="0"/>
    </xf>
    <xf numFmtId="0" fontId="28" fillId="0" borderId="29" xfId="0" applyFont="1" applyBorder="1" applyAlignment="1" applyProtection="1">
      <alignment vertical="center" wrapText="1"/>
      <protection locked="0"/>
    </xf>
    <xf numFmtId="0" fontId="0" fillId="0" borderId="29" xfId="0" applyBorder="1" applyProtection="1">
      <protection locked="0"/>
    </xf>
    <xf numFmtId="0" fontId="46" fillId="0" borderId="29" xfId="0" applyFont="1" applyBorder="1" applyAlignment="1" applyProtection="1">
      <alignment vertical="center" wrapText="1"/>
      <protection locked="0"/>
    </xf>
    <xf numFmtId="0" fontId="46" fillId="0" borderId="30" xfId="0" applyFont="1" applyBorder="1" applyAlignment="1" applyProtection="1">
      <alignment vertical="center" wrapText="1"/>
      <protection locked="0"/>
    </xf>
    <xf numFmtId="0" fontId="28" fillId="0" borderId="0" xfId="0" applyFont="1" applyBorder="1" applyAlignment="1" applyProtection="1">
      <alignment horizontal="left"/>
      <protection locked="0"/>
    </xf>
    <xf numFmtId="0" fontId="46" fillId="0" borderId="0" xfId="0" applyFont="1" applyBorder="1" applyAlignment="1" applyProtection="1">
      <alignment horizontal="center" vertical="center" wrapText="1"/>
      <protection locked="0"/>
    </xf>
    <xf numFmtId="0" fontId="28" fillId="0" borderId="0" xfId="1" applyFont="1" applyBorder="1" applyAlignment="1" applyProtection="1">
      <alignment horizontal="left" vertical="center" wrapText="1"/>
      <protection locked="0"/>
    </xf>
    <xf numFmtId="0" fontId="28" fillId="0" borderId="0" xfId="0" applyFont="1" applyProtection="1">
      <protection locked="0"/>
    </xf>
    <xf numFmtId="0" fontId="0" fillId="0" borderId="0" xfId="0" applyProtection="1">
      <protection locked="0"/>
    </xf>
    <xf numFmtId="0" fontId="28" fillId="0" borderId="2" xfId="0" applyFont="1" applyBorder="1" applyAlignment="1" applyProtection="1">
      <alignment horizontal="center" vertical="center" wrapText="1"/>
      <protection locked="0"/>
    </xf>
    <xf numFmtId="0" fontId="46" fillId="0" borderId="28" xfId="0" applyFont="1" applyBorder="1" applyAlignment="1" applyProtection="1">
      <alignment horizontal="left" vertical="center"/>
      <protection locked="0"/>
    </xf>
    <xf numFmtId="0" fontId="28" fillId="0" borderId="29" xfId="0" applyFont="1" applyBorder="1" applyAlignment="1" applyProtection="1">
      <alignment horizontal="center" vertical="center" wrapText="1"/>
      <protection locked="0"/>
    </xf>
    <xf numFmtId="0" fontId="54" fillId="22" borderId="4" xfId="0" applyFont="1" applyFill="1" applyBorder="1" applyAlignment="1">
      <alignment horizontal="left" vertical="center"/>
    </xf>
    <xf numFmtId="0" fontId="55" fillId="22" borderId="4" xfId="0" applyFont="1" applyFill="1" applyBorder="1" applyAlignment="1">
      <alignment vertical="center" wrapText="1"/>
    </xf>
    <xf numFmtId="164" fontId="55" fillId="22" borderId="52" xfId="0" applyNumberFormat="1" applyFont="1" applyFill="1" applyBorder="1" applyAlignment="1">
      <alignment vertical="center"/>
    </xf>
    <xf numFmtId="164" fontId="55" fillId="23" borderId="46" xfId="0" applyNumberFormat="1" applyFont="1" applyFill="1" applyBorder="1" applyAlignment="1">
      <alignment vertical="center"/>
    </xf>
    <xf numFmtId="164" fontId="56" fillId="23" borderId="46" xfId="0" applyNumberFormat="1" applyFont="1" applyFill="1" applyBorder="1" applyAlignment="1">
      <alignment vertical="center" wrapText="1"/>
    </xf>
    <xf numFmtId="0" fontId="55" fillId="22" borderId="52" xfId="0" applyFont="1" applyFill="1" applyBorder="1" applyAlignment="1">
      <alignment vertical="center" wrapText="1"/>
    </xf>
    <xf numFmtId="0" fontId="52" fillId="22" borderId="46" xfId="0" applyFont="1" applyFill="1" applyBorder="1" applyAlignment="1">
      <alignment vertical="center"/>
    </xf>
    <xf numFmtId="0" fontId="52" fillId="23" borderId="46" xfId="0" applyFont="1" applyFill="1" applyBorder="1" applyAlignment="1">
      <alignment vertical="center"/>
    </xf>
    <xf numFmtId="0" fontId="54" fillId="22" borderId="52" xfId="0" applyFont="1" applyFill="1" applyBorder="1" applyAlignment="1">
      <alignment horizontal="left" vertical="center"/>
    </xf>
    <xf numFmtId="165" fontId="55" fillId="23" borderId="46" xfId="2" applyFont="1" applyFill="1" applyBorder="1" applyAlignment="1">
      <alignment horizontal="left" vertical="center" wrapText="1"/>
    </xf>
    <xf numFmtId="0" fontId="29" fillId="24" borderId="16" xfId="1" applyFont="1" applyFill="1" applyBorder="1" applyAlignment="1">
      <alignment horizontal="center" vertical="center"/>
    </xf>
    <xf numFmtId="0" fontId="57" fillId="10" borderId="16" xfId="1" applyFont="1" applyFill="1" applyBorder="1" applyAlignment="1">
      <alignment horizontal="center" vertical="center"/>
    </xf>
    <xf numFmtId="0" fontId="29" fillId="24" borderId="16" xfId="0" applyFont="1" applyFill="1" applyBorder="1" applyAlignment="1">
      <alignment horizontal="center" vertical="center"/>
    </xf>
    <xf numFmtId="0" fontId="29" fillId="25" borderId="16" xfId="0" applyFont="1" applyFill="1" applyBorder="1" applyAlignment="1">
      <alignment horizontal="center" vertical="center"/>
    </xf>
    <xf numFmtId="0" fontId="58" fillId="15" borderId="16" xfId="1" applyFont="1" applyFill="1" applyBorder="1" applyAlignment="1">
      <alignment horizontal="left" wrapText="1"/>
    </xf>
    <xf numFmtId="0" fontId="59" fillId="26" borderId="16" xfId="1" applyFont="1" applyFill="1" applyBorder="1" applyAlignment="1">
      <alignment horizontal="left" wrapText="1"/>
    </xf>
    <xf numFmtId="0" fontId="59" fillId="27" borderId="16" xfId="1" applyFont="1" applyFill="1" applyBorder="1" applyAlignment="1">
      <alignment horizontal="left" wrapText="1"/>
    </xf>
    <xf numFmtId="0" fontId="59" fillId="28" borderId="16" xfId="1" applyFont="1" applyFill="1" applyBorder="1" applyAlignment="1">
      <alignment horizontal="left" wrapText="1"/>
    </xf>
    <xf numFmtId="0" fontId="29" fillId="29" borderId="16" xfId="1" applyFont="1" applyFill="1" applyBorder="1" applyAlignment="1">
      <alignment horizontal="center" vertical="center"/>
    </xf>
    <xf numFmtId="0" fontId="29" fillId="30" borderId="16" xfId="1" applyFont="1" applyFill="1" applyBorder="1" applyAlignment="1">
      <alignment horizontal="center" vertical="center"/>
    </xf>
    <xf numFmtId="0" fontId="29" fillId="29" borderId="16" xfId="0" applyFont="1" applyFill="1" applyBorder="1" applyAlignment="1">
      <alignment horizontal="center" vertical="center"/>
    </xf>
    <xf numFmtId="0" fontId="57" fillId="0" borderId="16" xfId="0" applyFont="1" applyBorder="1" applyAlignment="1">
      <alignment horizontal="center"/>
    </xf>
    <xf numFmtId="0" fontId="29" fillId="25" borderId="33" xfId="0" applyFont="1" applyFill="1" applyBorder="1" applyAlignment="1">
      <alignment horizontal="center" vertical="center"/>
    </xf>
    <xf numFmtId="0" fontId="29" fillId="25" borderId="16" xfId="0" applyFont="1" applyFill="1" applyBorder="1"/>
    <xf numFmtId="0" fontId="29" fillId="25" borderId="0" xfId="0" applyFont="1" applyFill="1"/>
    <xf numFmtId="0" fontId="29" fillId="25" borderId="0" xfId="0" applyFont="1" applyFill="1" applyBorder="1"/>
    <xf numFmtId="0" fontId="29" fillId="30" borderId="16" xfId="0" applyFont="1" applyFill="1" applyBorder="1" applyAlignment="1">
      <alignment horizontal="center" vertical="center"/>
    </xf>
    <xf numFmtId="0" fontId="29" fillId="31" borderId="16" xfId="0" applyFont="1" applyFill="1" applyBorder="1" applyAlignment="1">
      <alignment horizontal="center" vertical="center"/>
    </xf>
    <xf numFmtId="0" fontId="30" fillId="30" borderId="16" xfId="0" applyFont="1" applyFill="1" applyBorder="1" applyAlignment="1">
      <alignment horizontal="center" vertical="center"/>
    </xf>
    <xf numFmtId="0" fontId="38" fillId="25" borderId="16" xfId="1" applyFont="1" applyFill="1" applyBorder="1" applyAlignment="1">
      <alignment horizontal="center" vertical="center"/>
    </xf>
    <xf numFmtId="0" fontId="38" fillId="25" borderId="33" xfId="1" applyFont="1" applyFill="1" applyBorder="1" applyAlignment="1">
      <alignment horizontal="center" vertical="center"/>
    </xf>
    <xf numFmtId="0" fontId="29" fillId="13" borderId="33" xfId="1" applyFont="1" applyFill="1" applyBorder="1" applyAlignment="1">
      <alignment horizontal="center" vertical="center"/>
    </xf>
    <xf numFmtId="0" fontId="38" fillId="31" borderId="16" xfId="1" applyFont="1" applyFill="1" applyBorder="1" applyAlignment="1">
      <alignment horizontal="center" vertical="center"/>
    </xf>
    <xf numFmtId="0" fontId="38" fillId="30" borderId="16" xfId="1" applyFont="1" applyFill="1" applyBorder="1" applyAlignment="1">
      <alignment horizontal="center" vertical="center"/>
    </xf>
    <xf numFmtId="0" fontId="38" fillId="24" borderId="16" xfId="1" applyFont="1" applyFill="1" applyBorder="1" applyAlignment="1">
      <alignment horizontal="center" vertical="center"/>
    </xf>
    <xf numFmtId="0" fontId="29" fillId="32" borderId="16" xfId="0" applyFont="1" applyFill="1" applyBorder="1" applyAlignment="1">
      <alignment horizontal="center" vertical="center"/>
    </xf>
    <xf numFmtId="0" fontId="29" fillId="25" borderId="16" xfId="1" applyFont="1" applyFill="1" applyBorder="1" applyAlignment="1">
      <alignment horizontal="center" vertical="center"/>
    </xf>
    <xf numFmtId="0" fontId="38" fillId="29" borderId="16" xfId="1" applyFont="1" applyFill="1" applyBorder="1" applyAlignment="1">
      <alignment horizontal="center" vertical="center"/>
    </xf>
    <xf numFmtId="0" fontId="29" fillId="25" borderId="0" xfId="0" applyFont="1" applyFill="1" applyAlignment="1">
      <alignment horizontal="center"/>
    </xf>
    <xf numFmtId="0" fontId="1" fillId="0" borderId="6" xfId="0" applyFont="1" applyBorder="1" applyAlignment="1">
      <alignment horizontal="center"/>
    </xf>
    <xf numFmtId="0" fontId="3" fillId="0" borderId="6" xfId="0" applyFont="1" applyBorder="1" applyAlignment="1">
      <alignment horizontal="center"/>
    </xf>
    <xf numFmtId="0" fontId="4" fillId="0" borderId="0" xfId="0" applyFont="1" applyBorder="1" applyAlignment="1">
      <alignment horizontal="center"/>
    </xf>
    <xf numFmtId="0" fontId="0" fillId="0" borderId="7" xfId="0" applyFont="1" applyBorder="1" applyAlignment="1">
      <alignment horizontal="center"/>
    </xf>
    <xf numFmtId="0" fontId="4" fillId="0" borderId="8" xfId="0" applyFont="1" applyBorder="1" applyAlignment="1">
      <alignment horizontal="center"/>
    </xf>
    <xf numFmtId="0" fontId="0" fillId="2" borderId="16" xfId="0" applyFill="1" applyBorder="1" applyAlignment="1">
      <alignment horizontal="center"/>
    </xf>
    <xf numFmtId="0" fontId="0" fillId="2" borderId="19" xfId="0" applyFill="1" applyBorder="1" applyAlignment="1">
      <alignment horizontal="center"/>
    </xf>
    <xf numFmtId="0" fontId="0" fillId="0" borderId="9" xfId="0" applyFont="1" applyBorder="1" applyAlignment="1">
      <alignment horizontal="center"/>
    </xf>
    <xf numFmtId="0" fontId="0" fillId="0" borderId="16" xfId="0" applyFont="1" applyBorder="1" applyAlignment="1">
      <alignment horizontal="center"/>
    </xf>
    <xf numFmtId="0" fontId="0" fillId="0" borderId="22" xfId="0" applyFont="1" applyBorder="1" applyAlignment="1">
      <alignment horizontal="center"/>
    </xf>
    <xf numFmtId="0" fontId="0" fillId="0" borderId="18" xfId="0" applyBorder="1" applyAlignment="1">
      <alignment horizontal="center"/>
    </xf>
    <xf numFmtId="0" fontId="0" fillId="0" borderId="20" xfId="0" applyFont="1"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14" xfId="0" applyFont="1" applyBorder="1" applyAlignment="1">
      <alignment horizontal="left"/>
    </xf>
    <xf numFmtId="0" fontId="0" fillId="0" borderId="15" xfId="0" applyBorder="1" applyAlignment="1">
      <alignment horizontal="left"/>
    </xf>
    <xf numFmtId="0" fontId="0" fillId="0" borderId="15" xfId="0" applyBorder="1" applyAlignment="1">
      <alignment horizontal="center"/>
    </xf>
    <xf numFmtId="0" fontId="0" fillId="0" borderId="17" xfId="0" applyFont="1" applyBorder="1" applyAlignment="1">
      <alignment horizontal="left"/>
    </xf>
    <xf numFmtId="0" fontId="0" fillId="0" borderId="19" xfId="0" applyBorder="1" applyAlignment="1">
      <alignment horizontal="center"/>
    </xf>
    <xf numFmtId="0" fontId="0" fillId="0" borderId="10" xfId="0" applyBorder="1" applyAlignment="1">
      <alignment horizontal="left"/>
    </xf>
    <xf numFmtId="0" fontId="4" fillId="3" borderId="8" xfId="0" applyFont="1" applyFill="1" applyBorder="1" applyAlignment="1">
      <alignment horizontal="center"/>
    </xf>
    <xf numFmtId="0" fontId="4" fillId="2" borderId="8" xfId="0" applyFont="1" applyFill="1" applyBorder="1" applyAlignment="1">
      <alignment horizontal="left"/>
    </xf>
    <xf numFmtId="0" fontId="4" fillId="3" borderId="8" xfId="0" applyFont="1" applyFill="1" applyBorder="1" applyAlignment="1">
      <alignment horizontal="left"/>
    </xf>
    <xf numFmtId="0" fontId="4" fillId="5" borderId="8" xfId="0" applyFont="1" applyFill="1" applyBorder="1" applyAlignment="1">
      <alignment horizontal="left"/>
    </xf>
    <xf numFmtId="0" fontId="10" fillId="0" borderId="8" xfId="0" applyFont="1" applyBorder="1" applyAlignment="1">
      <alignment horizontal="center"/>
    </xf>
    <xf numFmtId="0" fontId="0" fillId="0" borderId="32" xfId="0" applyFont="1" applyBorder="1" applyAlignment="1">
      <alignment horizontal="center"/>
    </xf>
    <xf numFmtId="0" fontId="11" fillId="0" borderId="10" xfId="0" applyFont="1" applyBorder="1" applyAlignment="1">
      <alignment horizontal="left"/>
    </xf>
    <xf numFmtId="0" fontId="12" fillId="7" borderId="8" xfId="0" applyFont="1" applyFill="1" applyBorder="1" applyAlignment="1">
      <alignment horizontal="center" vertical="top" wrapText="1"/>
    </xf>
    <xf numFmtId="0" fontId="4" fillId="0" borderId="8" xfId="0" applyFont="1" applyBorder="1" applyAlignment="1">
      <alignment horizontal="center" vertical="top" wrapText="1"/>
    </xf>
    <xf numFmtId="0" fontId="11" fillId="0" borderId="15" xfId="0" applyFont="1" applyBorder="1" applyAlignment="1">
      <alignment horizontal="left"/>
    </xf>
    <xf numFmtId="0" fontId="4" fillId="7" borderId="8" xfId="0" applyFont="1" applyFill="1" applyBorder="1" applyAlignment="1">
      <alignment horizontal="center" vertical="top" wrapText="1"/>
    </xf>
    <xf numFmtId="0" fontId="13" fillId="7" borderId="8" xfId="0" applyFont="1" applyFill="1" applyBorder="1" applyAlignment="1">
      <alignment horizontal="center" vertical="top" wrapText="1"/>
    </xf>
    <xf numFmtId="0" fontId="13" fillId="0" borderId="38" xfId="0" applyFont="1" applyBorder="1" applyAlignment="1">
      <alignment horizontal="center" vertical="top" wrapText="1"/>
    </xf>
    <xf numFmtId="0" fontId="8" fillId="0" borderId="16" xfId="0" applyFont="1" applyBorder="1" applyAlignment="1">
      <alignment horizontal="left" vertical="center" wrapText="1"/>
    </xf>
    <xf numFmtId="0" fontId="8" fillId="0" borderId="16" xfId="0" applyFont="1" applyBorder="1" applyAlignment="1">
      <alignment horizontal="left" vertical="top" wrapText="1"/>
    </xf>
    <xf numFmtId="0" fontId="14" fillId="0" borderId="39" xfId="0" applyFont="1" applyBorder="1" applyAlignment="1">
      <alignment horizontal="left" vertical="top" wrapText="1"/>
    </xf>
    <xf numFmtId="0" fontId="20" fillId="0" borderId="16" xfId="0" applyFont="1" applyBorder="1" applyAlignment="1">
      <alignment horizontal="left" vertical="top" wrapText="1"/>
    </xf>
    <xf numFmtId="0" fontId="13" fillId="7" borderId="7" xfId="0" applyFont="1" applyFill="1" applyBorder="1" applyAlignment="1">
      <alignment horizontal="center" vertical="top" wrapText="1"/>
    </xf>
    <xf numFmtId="0" fontId="4" fillId="4" borderId="16" xfId="0" applyFont="1" applyFill="1" applyBorder="1" applyAlignment="1">
      <alignment vertical="center"/>
    </xf>
    <xf numFmtId="0" fontId="13" fillId="0" borderId="38" xfId="0" applyFont="1" applyBorder="1" applyAlignment="1">
      <alignment horizontal="center"/>
    </xf>
    <xf numFmtId="0" fontId="0" fillId="0" borderId="39" xfId="0" applyFont="1" applyBorder="1" applyAlignment="1">
      <alignment horizontal="left" vertical="top" wrapText="1"/>
    </xf>
    <xf numFmtId="0" fontId="21" fillId="10" borderId="8" xfId="0" applyFont="1" applyFill="1" applyBorder="1" applyAlignment="1">
      <alignment horizontal="center" vertical="top" wrapText="1"/>
    </xf>
    <xf numFmtId="0" fontId="12" fillId="7" borderId="8" xfId="0" applyFont="1" applyFill="1" applyBorder="1" applyAlignment="1">
      <alignment horizontal="center" vertical="center" wrapText="1"/>
    </xf>
    <xf numFmtId="0" fontId="0" fillId="5" borderId="16" xfId="0" applyFont="1" applyFill="1" applyBorder="1" applyAlignment="1">
      <alignment horizontal="center" vertical="center"/>
    </xf>
    <xf numFmtId="0" fontId="0" fillId="12" borderId="16" xfId="0" applyFill="1" applyBorder="1" applyAlignment="1">
      <alignment horizontal="center" vertical="center"/>
    </xf>
    <xf numFmtId="0" fontId="4" fillId="0" borderId="38" xfId="0" applyFont="1" applyBorder="1" applyAlignment="1">
      <alignment horizontal="center" vertical="center"/>
    </xf>
    <xf numFmtId="0" fontId="0" fillId="3" borderId="22" xfId="0" applyFont="1" applyFill="1" applyBorder="1" applyAlignment="1">
      <alignment vertical="center"/>
    </xf>
    <xf numFmtId="0" fontId="20" fillId="0" borderId="46" xfId="0" applyFont="1" applyBorder="1" applyAlignment="1">
      <alignment vertical="top" wrapText="1"/>
    </xf>
    <xf numFmtId="0" fontId="24" fillId="0" borderId="8" xfId="0" applyFont="1" applyBorder="1" applyAlignment="1">
      <alignment horizontal="left" vertical="center" wrapText="1"/>
    </xf>
    <xf numFmtId="0" fontId="0" fillId="3" borderId="16" xfId="0" applyFont="1" applyFill="1" applyBorder="1" applyAlignment="1">
      <alignment vertical="center"/>
    </xf>
    <xf numFmtId="0" fontId="20" fillId="0" borderId="36" xfId="0" applyFont="1" applyBorder="1" applyAlignment="1">
      <alignment vertical="top" wrapText="1"/>
    </xf>
    <xf numFmtId="0" fontId="21" fillId="0" borderId="0" xfId="0" applyFont="1" applyBorder="1" applyAlignment="1">
      <alignment horizontal="center" vertical="top" wrapText="1"/>
    </xf>
    <xf numFmtId="0" fontId="22" fillId="3" borderId="34" xfId="0" applyFont="1" applyFill="1" applyBorder="1" applyAlignment="1">
      <alignment horizontal="left" vertical="top" wrapText="1"/>
    </xf>
    <xf numFmtId="0" fontId="4" fillId="0" borderId="38" xfId="0" applyFont="1" applyBorder="1" applyAlignment="1">
      <alignment horizontal="center"/>
    </xf>
    <xf numFmtId="0" fontId="0" fillId="0" borderId="48" xfId="0" applyFont="1" applyBorder="1" applyAlignment="1">
      <alignment horizontal="left" vertical="center" wrapText="1"/>
    </xf>
    <xf numFmtId="0" fontId="0" fillId="0" borderId="39" xfId="0" applyFont="1" applyBorder="1" applyAlignment="1">
      <alignment horizontal="left" vertical="center" wrapText="1"/>
    </xf>
    <xf numFmtId="0" fontId="0" fillId="9" borderId="16" xfId="0" applyFont="1" applyFill="1" applyBorder="1" applyAlignment="1">
      <alignment horizontal="left" vertical="center"/>
    </xf>
    <xf numFmtId="0" fontId="0" fillId="0" borderId="16" xfId="0" applyFont="1" applyBorder="1" applyAlignment="1">
      <alignment horizontal="justify" vertical="top" wrapText="1"/>
    </xf>
    <xf numFmtId="0" fontId="29" fillId="2" borderId="33" xfId="0" applyFont="1" applyFill="1" applyBorder="1" applyAlignment="1">
      <alignment horizontal="center" wrapText="1"/>
    </xf>
    <xf numFmtId="0" fontId="30" fillId="15" borderId="16" xfId="1" applyFont="1" applyFill="1" applyBorder="1" applyAlignment="1">
      <alignment horizontal="left" vertical="center" wrapText="1"/>
    </xf>
    <xf numFmtId="0" fontId="30" fillId="12" borderId="16" xfId="1" applyFont="1" applyFill="1" applyBorder="1" applyAlignment="1">
      <alignment horizontal="left" vertical="center" wrapText="1"/>
    </xf>
    <xf numFmtId="0" fontId="30" fillId="10" borderId="16" xfId="1" applyFont="1" applyFill="1" applyBorder="1" applyAlignment="1">
      <alignment horizontal="left" vertical="center" wrapText="1"/>
    </xf>
    <xf numFmtId="0" fontId="30" fillId="4" borderId="16" xfId="1" applyFont="1" applyFill="1" applyBorder="1" applyAlignment="1">
      <alignment horizontal="left" vertical="center" wrapText="1"/>
    </xf>
    <xf numFmtId="0" fontId="30" fillId="10" borderId="16" xfId="0" applyFont="1" applyFill="1" applyBorder="1" applyAlignment="1">
      <alignment horizontal="left" vertical="center" wrapText="1"/>
    </xf>
    <xf numFmtId="0" fontId="30" fillId="17" borderId="16" xfId="1" applyFont="1" applyFill="1" applyBorder="1" applyAlignment="1">
      <alignment horizontal="left" vertical="center" wrapText="1"/>
    </xf>
    <xf numFmtId="0" fontId="13" fillId="0" borderId="8" xfId="1" applyFont="1" applyBorder="1" applyAlignment="1">
      <alignment horizontal="center" vertical="center"/>
    </xf>
    <xf numFmtId="0" fontId="43" fillId="0" borderId="0" xfId="1" applyFont="1" applyBorder="1" applyAlignment="1">
      <alignment horizontal="center" vertical="center" wrapText="1"/>
    </xf>
    <xf numFmtId="0" fontId="13" fillId="0" borderId="38" xfId="1" applyFont="1" applyBorder="1" applyAlignment="1">
      <alignment horizontal="center" vertical="center" wrapText="1"/>
    </xf>
    <xf numFmtId="0" fontId="13" fillId="20" borderId="16" xfId="1" applyFont="1" applyFill="1" applyBorder="1" applyAlignment="1">
      <alignment horizontal="center" wrapText="1"/>
    </xf>
    <xf numFmtId="0" fontId="14" fillId="20" borderId="16" xfId="1" applyFont="1" applyFill="1" applyBorder="1" applyAlignment="1">
      <alignment horizontal="center" wrapText="1"/>
    </xf>
    <xf numFmtId="0" fontId="14" fillId="14" borderId="15" xfId="1" applyFont="1" applyFill="1" applyBorder="1" applyAlignment="1">
      <alignment horizontal="center" wrapText="1"/>
    </xf>
    <xf numFmtId="0" fontId="44" fillId="21" borderId="14" xfId="1" applyFont="1" applyFill="1" applyBorder="1" applyAlignment="1">
      <alignment horizontal="center" wrapText="1"/>
    </xf>
    <xf numFmtId="0" fontId="13" fillId="4" borderId="38" xfId="1" applyFont="1" applyFill="1" applyBorder="1" applyAlignment="1">
      <alignment horizontal="center" vertical="center" wrapText="1"/>
    </xf>
    <xf numFmtId="0" fontId="4" fillId="7" borderId="7" xfId="0" applyFont="1" applyFill="1" applyBorder="1" applyAlignment="1">
      <alignment horizontal="center" vertical="top" wrapText="1"/>
    </xf>
    <xf numFmtId="0" fontId="13" fillId="7" borderId="14" xfId="0" applyFont="1" applyFill="1" applyBorder="1" applyAlignment="1">
      <alignment horizontal="center" vertical="top" wrapText="1"/>
    </xf>
    <xf numFmtId="0" fontId="13" fillId="7" borderId="11" xfId="0" applyFont="1" applyFill="1" applyBorder="1" applyAlignment="1">
      <alignment horizontal="center" vertical="top" wrapText="1"/>
    </xf>
    <xf numFmtId="0" fontId="28" fillId="13" borderId="31" xfId="0" applyFont="1" applyFill="1" applyBorder="1" applyAlignment="1" applyProtection="1">
      <alignment horizontal="center" vertical="center"/>
      <protection locked="0"/>
    </xf>
    <xf numFmtId="0" fontId="28" fillId="12" borderId="7" xfId="0" applyFont="1" applyFill="1" applyBorder="1" applyAlignment="1">
      <alignment horizontal="left" vertical="center" wrapText="1"/>
    </xf>
    <xf numFmtId="0" fontId="47" fillId="12" borderId="0" xfId="1" applyFont="1" applyFill="1" applyBorder="1" applyAlignment="1">
      <alignment horizontal="left" vertical="center" wrapText="1"/>
    </xf>
    <xf numFmtId="0" fontId="47" fillId="12" borderId="47" xfId="0" applyFont="1" applyFill="1" applyBorder="1" applyAlignment="1">
      <alignment horizontal="left" vertical="center" wrapText="1"/>
    </xf>
    <xf numFmtId="0" fontId="47" fillId="12" borderId="51" xfId="0" applyFont="1" applyFill="1" applyBorder="1" applyAlignment="1">
      <alignment horizontal="left" vertical="center" wrapText="1"/>
    </xf>
    <xf numFmtId="0" fontId="47" fillId="12" borderId="44" xfId="0" applyFont="1" applyFill="1" applyBorder="1" applyAlignment="1">
      <alignment horizontal="left" vertical="center" wrapText="1"/>
    </xf>
    <xf numFmtId="0" fontId="47" fillId="12" borderId="23" xfId="0" applyFont="1" applyFill="1" applyBorder="1" applyAlignment="1">
      <alignment horizontal="left" vertical="center" wrapText="1"/>
    </xf>
    <xf numFmtId="0" fontId="28" fillId="0" borderId="53" xfId="0" applyFont="1" applyBorder="1" applyAlignment="1" applyProtection="1">
      <alignment horizontal="left" vertical="center" wrapText="1"/>
      <protection locked="0"/>
    </xf>
    <xf numFmtId="0" fontId="28" fillId="0" borderId="7" xfId="0" applyFont="1" applyBorder="1" applyAlignment="1" applyProtection="1">
      <alignment horizontal="left" vertical="center" wrapText="1"/>
      <protection locked="0"/>
    </xf>
    <xf numFmtId="0" fontId="46" fillId="0" borderId="31" xfId="0" applyFont="1" applyBorder="1" applyAlignment="1" applyProtection="1">
      <alignment horizontal="center" vertical="center" wrapText="1"/>
      <protection locked="0"/>
    </xf>
    <xf numFmtId="0" fontId="28" fillId="0" borderId="2" xfId="0" applyFont="1" applyBorder="1" applyAlignment="1" applyProtection="1">
      <alignment horizontal="left" vertical="center" wrapText="1"/>
      <protection locked="0"/>
    </xf>
    <xf numFmtId="0" fontId="28" fillId="0" borderId="3" xfId="0" applyFont="1" applyBorder="1" applyAlignment="1" applyProtection="1">
      <alignment horizontal="left" vertical="center" wrapText="1"/>
      <protection locked="0"/>
    </xf>
    <xf numFmtId="0" fontId="28" fillId="0" borderId="29" xfId="0" applyFont="1" applyBorder="1" applyAlignment="1" applyProtection="1">
      <alignment horizontal="left" vertical="center" wrapText="1"/>
      <protection locked="0"/>
    </xf>
    <xf numFmtId="0" fontId="28" fillId="0" borderId="30" xfId="1" applyFont="1" applyBorder="1" applyAlignment="1" applyProtection="1">
      <alignment horizontal="left" vertical="center" wrapText="1"/>
      <protection locked="0"/>
    </xf>
    <xf numFmtId="0" fontId="49" fillId="0" borderId="0" xfId="0" applyFont="1" applyBorder="1" applyAlignment="1" applyProtection="1">
      <alignment horizontal="center"/>
      <protection locked="0"/>
    </xf>
    <xf numFmtId="0" fontId="46" fillId="0" borderId="16" xfId="0" applyFont="1" applyBorder="1" applyAlignment="1" applyProtection="1">
      <alignment horizontal="center"/>
      <protection locked="0"/>
    </xf>
    <xf numFmtId="0" fontId="46" fillId="0" borderId="34" xfId="0" applyFont="1" applyBorder="1" applyAlignment="1" applyProtection="1">
      <alignment horizontal="center"/>
      <protection locked="0"/>
    </xf>
    <xf numFmtId="0" fontId="46" fillId="0" borderId="33" xfId="0" applyFont="1" applyBorder="1" applyAlignment="1" applyProtection="1">
      <alignment horizontal="left" vertical="center" wrapText="1"/>
      <protection locked="0"/>
    </xf>
    <xf numFmtId="0" fontId="50" fillId="0" borderId="16" xfId="0" applyFont="1" applyBorder="1" applyAlignment="1" applyProtection="1">
      <alignment horizontal="left" vertical="center" wrapText="1"/>
      <protection locked="0"/>
    </xf>
    <xf numFmtId="0" fontId="50" fillId="0" borderId="34" xfId="0" applyFont="1" applyBorder="1" applyAlignment="1" applyProtection="1">
      <alignment horizontal="left" vertical="center" wrapText="1"/>
      <protection locked="0"/>
    </xf>
    <xf numFmtId="0" fontId="46" fillId="0" borderId="16" xfId="0" applyFont="1" applyBorder="1" applyAlignment="1" applyProtection="1">
      <alignment horizontal="left" vertical="center"/>
      <protection locked="0"/>
    </xf>
    <xf numFmtId="0" fontId="46" fillId="0" borderId="16" xfId="0" applyFont="1" applyBorder="1" applyAlignment="1" applyProtection="1">
      <alignment horizontal="left" vertical="center" wrapText="1"/>
      <protection locked="0"/>
    </xf>
    <xf numFmtId="165" fontId="55" fillId="23" borderId="0" xfId="2" applyFont="1" applyFill="1" applyBorder="1" applyAlignment="1">
      <alignment horizontal="left" vertical="center" wrapText="1"/>
    </xf>
    <xf numFmtId="0" fontId="55" fillId="23" borderId="0" xfId="0" applyFont="1" applyFill="1" applyBorder="1" applyAlignment="1">
      <alignment horizontal="left" vertical="center" wrapText="1"/>
    </xf>
    <xf numFmtId="0" fontId="55" fillId="23" borderId="47" xfId="0" applyFont="1" applyFill="1" applyBorder="1" applyAlignment="1">
      <alignment horizontal="left" vertical="center" wrapText="1"/>
    </xf>
    <xf numFmtId="0" fontId="55" fillId="23" borderId="41" xfId="0" applyFont="1" applyFill="1" applyBorder="1" applyAlignment="1">
      <alignment horizontal="left" vertical="center" wrapText="1"/>
    </xf>
    <xf numFmtId="0" fontId="55" fillId="23" borderId="5" xfId="0" applyFont="1" applyFill="1" applyBorder="1" applyAlignment="1">
      <alignment horizontal="left" vertical="center" wrapText="1"/>
    </xf>
    <xf numFmtId="0" fontId="55" fillId="23" borderId="46" xfId="0" applyFont="1" applyFill="1" applyBorder="1" applyAlignment="1">
      <alignment horizontal="left" vertical="center" wrapText="1"/>
    </xf>
    <xf numFmtId="0" fontId="55" fillId="23" borderId="44" xfId="0" applyFont="1" applyFill="1" applyBorder="1" applyAlignment="1">
      <alignment horizontal="left" vertical="center" wrapText="1"/>
    </xf>
    <xf numFmtId="0" fontId="55" fillId="23" borderId="42" xfId="0" applyFont="1" applyFill="1" applyBorder="1" applyAlignment="1">
      <alignment horizontal="left" vertical="center" wrapText="1"/>
    </xf>
    <xf numFmtId="0" fontId="55" fillId="23" borderId="54" xfId="0" applyFont="1" applyFill="1" applyBorder="1" applyAlignment="1">
      <alignment horizontal="left" vertical="center" wrapText="1"/>
    </xf>
    <xf numFmtId="0" fontId="55" fillId="23" borderId="29" xfId="0" applyFont="1" applyFill="1" applyBorder="1" applyAlignment="1">
      <alignment horizontal="left" vertical="center" wrapText="1"/>
    </xf>
    <xf numFmtId="0" fontId="55" fillId="23" borderId="55" xfId="0" applyFont="1" applyFill="1" applyBorder="1" applyAlignment="1">
      <alignment horizontal="left" vertical="center" wrapText="1"/>
    </xf>
    <xf numFmtId="0" fontId="28" fillId="0" borderId="3" xfId="0" applyFont="1" applyBorder="1" applyAlignment="1" applyProtection="1">
      <alignment horizontal="center" vertical="center" wrapText="1"/>
      <protection locked="0"/>
    </xf>
    <xf numFmtId="0" fontId="28" fillId="0" borderId="32" xfId="0" applyFont="1" applyBorder="1" applyAlignment="1" applyProtection="1">
      <alignment horizontal="center" vertical="center" wrapText="1"/>
      <protection locked="0"/>
    </xf>
    <xf numFmtId="0" fontId="28" fillId="0" borderId="30" xfId="0" applyFont="1" applyBorder="1" applyAlignment="1" applyProtection="1">
      <alignment horizontal="left" vertical="center" wrapText="1"/>
      <protection locked="0"/>
    </xf>
    <xf numFmtId="0" fontId="46" fillId="0" borderId="33" xfId="0" applyFont="1" applyBorder="1" applyAlignment="1" applyProtection="1">
      <alignment horizontal="center"/>
      <protection locked="0"/>
    </xf>
    <xf numFmtId="0" fontId="46" fillId="0" borderId="36" xfId="0" applyFont="1" applyBorder="1" applyAlignment="1" applyProtection="1">
      <alignment horizontal="center"/>
      <protection locked="0"/>
    </xf>
    <xf numFmtId="0" fontId="50" fillId="0" borderId="33" xfId="0" applyFont="1" applyBorder="1" applyAlignment="1" applyProtection="1">
      <alignment horizontal="left" vertical="center" wrapText="1"/>
      <protection locked="0"/>
    </xf>
    <xf numFmtId="0" fontId="50" fillId="0" borderId="36" xfId="0" applyFont="1" applyBorder="1" applyAlignment="1" applyProtection="1">
      <alignment horizontal="left" vertical="center" wrapText="1"/>
      <protection locked="0"/>
    </xf>
    <xf numFmtId="0" fontId="50" fillId="0" borderId="16" xfId="0" applyFont="1" applyBorder="1" applyAlignment="1" applyProtection="1">
      <alignment horizontal="left" vertical="top" wrapText="1"/>
      <protection locked="0"/>
    </xf>
    <xf numFmtId="0" fontId="61" fillId="0" borderId="33" xfId="0" applyFont="1" applyBorder="1" applyAlignment="1" applyProtection="1">
      <alignment horizontal="left" vertical="top" wrapText="1"/>
      <protection locked="0"/>
    </xf>
    <xf numFmtId="0" fontId="61" fillId="0" borderId="36" xfId="0" applyFont="1" applyBorder="1" applyAlignment="1" applyProtection="1">
      <alignment horizontal="left" vertical="top" wrapText="1"/>
      <protection locked="0"/>
    </xf>
    <xf numFmtId="0" fontId="61" fillId="0" borderId="34" xfId="0" applyFont="1" applyBorder="1" applyAlignment="1" applyProtection="1">
      <alignment horizontal="left" vertical="top" wrapText="1"/>
      <protection locked="0"/>
    </xf>
  </cellXfs>
  <cellStyles count="3">
    <cellStyle name="Excel Built-in Normal" xfId="2" xr:uid="{00000000-0005-0000-0000-000000000000}"/>
    <cellStyle name="Normal" xfId="0" builtinId="0"/>
    <cellStyle name="TableStyleLight1" xfId="1" xr:uid="{00000000-0005-0000-0000-000002000000}"/>
  </cellStyles>
  <dxfs count="2">
    <dxf>
      <alignment horizontal="general" vertical="bottom" textRotation="0" wrapText="0" indent="0" shrinkToFit="0"/>
    </dxf>
    <dxf>
      <alignment horizontal="general" vertical="bottom" textRotation="0" wrapText="0" indent="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B6DDE8"/>
      <rgbColor rgb="FF9BBB59"/>
      <rgbColor rgb="FF8EB4E3"/>
      <rgbColor rgb="FF7030A0"/>
      <rgbColor rgb="FFFFFFCC"/>
      <rgbColor rgb="FFDAEEF3"/>
      <rgbColor rgb="FF660066"/>
      <rgbColor rgb="FFDEEBF7"/>
      <rgbColor rgb="FF0066CC"/>
      <rgbColor rgb="FFC6D9F1"/>
      <rgbColor rgb="FF000080"/>
      <rgbColor rgb="FFFF00FF"/>
      <rgbColor rgb="FFFDEADA"/>
      <rgbColor rgb="FF00FFFF"/>
      <rgbColor rgb="FF800080"/>
      <rgbColor rgb="FF800000"/>
      <rgbColor rgb="FF008080"/>
      <rgbColor rgb="FF0000FF"/>
      <rgbColor rgb="FF00CCFF"/>
      <rgbColor rgb="FFDBEEF4"/>
      <rgbColor rgb="FFEBF1DE"/>
      <rgbColor rgb="FFFFF2CC"/>
      <rgbColor rgb="FF92CDDC"/>
      <rgbColor rgb="FFFCD5B5"/>
      <rgbColor rgb="FFB7DEE8"/>
      <rgbColor rgb="FFFAC090"/>
      <rgbColor rgb="FF3366FF"/>
      <rgbColor rgb="FFF2F2F2"/>
      <rgbColor rgb="FF92D050"/>
      <rgbColor rgb="FFD7E4BD"/>
      <rgbColor rgb="FFF79646"/>
      <rgbColor rgb="FFFF6600"/>
      <rgbColor rgb="FF4F81BD"/>
      <rgbColor rgb="FF95B3D7"/>
      <rgbColor rgb="FF003366"/>
      <rgbColor rgb="FF31849B"/>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2F2F2"/>
  </sheetPr>
  <dimension ref="A1:I63"/>
  <sheetViews>
    <sheetView zoomScale="25" zoomScaleNormal="25" workbookViewId="0">
      <selection activeCell="C9" sqref="C9"/>
    </sheetView>
  </sheetViews>
  <sheetFormatPr baseColWidth="10" defaultColWidth="9.140625" defaultRowHeight="15" x14ac:dyDescent="0.25"/>
  <cols>
    <col min="1" max="1" width="10.7109375"/>
    <col min="2" max="2" width="13.140625"/>
    <col min="3" max="3" width="14"/>
    <col min="4" max="4" width="13.7109375"/>
    <col min="5" max="1025" width="10.7109375"/>
  </cols>
  <sheetData>
    <row r="1" spans="1:9" x14ac:dyDescent="0.25">
      <c r="A1" s="1"/>
      <c r="B1" s="2"/>
      <c r="C1" s="2"/>
      <c r="D1" s="2"/>
      <c r="E1" s="2"/>
      <c r="F1" s="2"/>
      <c r="G1" s="2"/>
      <c r="H1" s="2"/>
      <c r="I1" s="3"/>
    </row>
    <row r="2" spans="1:9" x14ac:dyDescent="0.25">
      <c r="A2" s="4"/>
      <c r="B2" s="1"/>
      <c r="C2" s="2"/>
      <c r="D2" s="2"/>
      <c r="E2" s="2"/>
      <c r="F2" s="2"/>
      <c r="G2" s="2"/>
      <c r="H2" s="3"/>
      <c r="I2" s="5"/>
    </row>
    <row r="3" spans="1:9" ht="18.75" x14ac:dyDescent="0.3">
      <c r="A3" s="4"/>
      <c r="B3" s="446" t="s">
        <v>0</v>
      </c>
      <c r="C3" s="446"/>
      <c r="D3" s="446"/>
      <c r="E3" s="446"/>
      <c r="F3" s="446"/>
      <c r="G3" s="446"/>
      <c r="H3" s="446"/>
      <c r="I3" s="5"/>
    </row>
    <row r="4" spans="1:9" x14ac:dyDescent="0.25">
      <c r="A4" s="4"/>
      <c r="B4" s="4"/>
      <c r="C4" s="6"/>
      <c r="D4" s="6"/>
      <c r="E4" s="6"/>
      <c r="F4" s="6"/>
      <c r="G4" s="6"/>
      <c r="H4" s="5"/>
      <c r="I4" s="5"/>
    </row>
    <row r="5" spans="1:9" ht="21" x14ac:dyDescent="0.35">
      <c r="A5" s="4"/>
      <c r="B5" s="7"/>
      <c r="C5" s="8"/>
      <c r="D5" s="8"/>
      <c r="E5" s="9" t="s">
        <v>1</v>
      </c>
      <c r="F5" s="8"/>
      <c r="G5" s="8"/>
      <c r="H5" s="10"/>
      <c r="I5" s="5"/>
    </row>
    <row r="6" spans="1:9" x14ac:dyDescent="0.25">
      <c r="A6" s="4"/>
      <c r="B6" s="4"/>
      <c r="C6" s="6"/>
      <c r="D6" s="6"/>
      <c r="E6" s="6"/>
      <c r="F6" s="6"/>
      <c r="G6" s="6"/>
      <c r="H6" s="5"/>
      <c r="I6" s="5"/>
    </row>
    <row r="7" spans="1:9" ht="21" x14ac:dyDescent="0.35">
      <c r="A7" s="4"/>
      <c r="B7" s="447" t="s">
        <v>2</v>
      </c>
      <c r="C7" s="447"/>
      <c r="D7" s="447"/>
      <c r="E7" s="447"/>
      <c r="F7" s="447"/>
      <c r="G7" s="447"/>
      <c r="H7" s="447"/>
      <c r="I7" s="5"/>
    </row>
    <row r="8" spans="1:9" x14ac:dyDescent="0.25">
      <c r="A8" s="4"/>
      <c r="B8" s="4"/>
      <c r="C8" s="6"/>
      <c r="D8" s="6"/>
      <c r="E8" s="6"/>
      <c r="F8" s="6"/>
      <c r="G8" s="6"/>
      <c r="H8" s="5"/>
      <c r="I8" s="5"/>
    </row>
    <row r="9" spans="1:9" x14ac:dyDescent="0.25">
      <c r="A9" s="4"/>
      <c r="B9" s="4"/>
      <c r="C9" s="6"/>
      <c r="D9" s="448" t="s">
        <v>3</v>
      </c>
      <c r="E9" s="448"/>
      <c r="F9" s="448"/>
      <c r="G9" s="6"/>
      <c r="H9" s="5"/>
      <c r="I9" s="5"/>
    </row>
    <row r="10" spans="1:9" x14ac:dyDescent="0.25">
      <c r="A10" s="4"/>
      <c r="B10" s="449" t="s">
        <v>4</v>
      </c>
      <c r="C10" s="449"/>
      <c r="D10" s="449"/>
      <c r="E10" s="449"/>
      <c r="F10" s="449"/>
      <c r="G10" s="449"/>
      <c r="H10" s="449"/>
      <c r="I10" s="5"/>
    </row>
    <row r="11" spans="1:9" x14ac:dyDescent="0.25">
      <c r="A11" s="4"/>
      <c r="B11" s="6"/>
      <c r="C11" s="6"/>
      <c r="D11" s="6"/>
      <c r="E11" s="6"/>
      <c r="F11" s="6"/>
      <c r="G11" s="6"/>
      <c r="H11" s="6"/>
      <c r="I11" s="5"/>
    </row>
    <row r="12" spans="1:9" x14ac:dyDescent="0.25">
      <c r="A12" s="4"/>
      <c r="B12" s="450" t="s">
        <v>5</v>
      </c>
      <c r="C12" s="450"/>
      <c r="D12" s="450"/>
      <c r="E12" s="450"/>
      <c r="F12" s="450"/>
      <c r="G12" s="450"/>
      <c r="H12" s="450"/>
      <c r="I12" s="5"/>
    </row>
    <row r="13" spans="1:9" x14ac:dyDescent="0.25">
      <c r="A13" s="4"/>
      <c r="B13" s="6"/>
      <c r="C13" s="6"/>
      <c r="D13" s="6"/>
      <c r="E13" s="6"/>
      <c r="F13" s="6"/>
      <c r="G13" s="6"/>
      <c r="H13" s="6"/>
      <c r="I13" s="5"/>
    </row>
    <row r="14" spans="1:9" ht="17.25" x14ac:dyDescent="0.25">
      <c r="A14" s="4"/>
      <c r="B14" s="6"/>
      <c r="C14" s="1"/>
      <c r="D14" s="11" t="s">
        <v>6</v>
      </c>
      <c r="E14" s="11" t="s">
        <v>7</v>
      </c>
      <c r="F14" s="11" t="s">
        <v>8</v>
      </c>
      <c r="G14" s="12" t="s">
        <v>9</v>
      </c>
      <c r="H14" s="6"/>
      <c r="I14" s="5"/>
    </row>
    <row r="15" spans="1:9" x14ac:dyDescent="0.25">
      <c r="A15" s="4"/>
      <c r="B15" s="6"/>
      <c r="C15" s="13" t="s">
        <v>10</v>
      </c>
      <c r="D15" s="14">
        <v>5</v>
      </c>
      <c r="E15" s="14">
        <v>5</v>
      </c>
      <c r="F15" s="14">
        <v>4</v>
      </c>
      <c r="G15" s="15">
        <v>4</v>
      </c>
      <c r="H15" s="6"/>
      <c r="I15" s="5"/>
    </row>
    <row r="16" spans="1:9" x14ac:dyDescent="0.25">
      <c r="A16" s="4"/>
      <c r="B16" s="6"/>
      <c r="C16" s="16" t="s">
        <v>11</v>
      </c>
      <c r="D16" s="14">
        <v>0</v>
      </c>
      <c r="E16" s="14">
        <v>1</v>
      </c>
      <c r="F16" s="14">
        <v>1</v>
      </c>
      <c r="G16" s="17">
        <v>1</v>
      </c>
      <c r="H16" s="6"/>
      <c r="I16" s="5"/>
    </row>
    <row r="17" spans="1:9" x14ac:dyDescent="0.25">
      <c r="A17" s="4"/>
      <c r="B17" s="6"/>
      <c r="C17" s="16" t="s">
        <v>12</v>
      </c>
      <c r="D17" s="451"/>
      <c r="E17" s="451"/>
      <c r="F17" s="451"/>
      <c r="G17" s="17"/>
      <c r="H17" s="6"/>
      <c r="I17" s="5"/>
    </row>
    <row r="18" spans="1:9" x14ac:dyDescent="0.25">
      <c r="A18" s="4"/>
      <c r="B18" s="6"/>
      <c r="C18" s="18" t="s">
        <v>13</v>
      </c>
      <c r="D18" s="19" t="s">
        <v>14</v>
      </c>
      <c r="E18" s="452"/>
      <c r="F18" s="452"/>
      <c r="G18" s="452"/>
      <c r="H18" s="6"/>
      <c r="I18" s="5"/>
    </row>
    <row r="19" spans="1:9" x14ac:dyDescent="0.25">
      <c r="A19" s="4"/>
      <c r="B19" s="6"/>
      <c r="C19" s="6"/>
      <c r="D19" s="6"/>
      <c r="E19" s="6"/>
      <c r="F19" s="6"/>
      <c r="G19" s="6"/>
      <c r="H19" s="6"/>
      <c r="I19" s="5"/>
    </row>
    <row r="20" spans="1:9" x14ac:dyDescent="0.25">
      <c r="A20" s="4"/>
      <c r="B20" s="450" t="s">
        <v>15</v>
      </c>
      <c r="C20" s="450"/>
      <c r="D20" s="450"/>
      <c r="E20" s="450"/>
      <c r="F20" s="450"/>
      <c r="G20" s="450"/>
      <c r="H20" s="450"/>
      <c r="I20" s="5"/>
    </row>
    <row r="21" spans="1:9" x14ac:dyDescent="0.25">
      <c r="A21" s="4"/>
      <c r="B21" s="6"/>
      <c r="C21" s="6"/>
      <c r="D21" s="6"/>
      <c r="E21" s="6"/>
      <c r="F21" s="6"/>
      <c r="G21" s="6"/>
      <c r="H21" s="6"/>
      <c r="I21" s="5"/>
    </row>
    <row r="22" spans="1:9" x14ac:dyDescent="0.25">
      <c r="A22" s="4"/>
      <c r="B22" s="6"/>
      <c r="C22" s="20" t="s">
        <v>16</v>
      </c>
      <c r="D22" s="453" t="s">
        <v>17</v>
      </c>
      <c r="E22" s="453"/>
      <c r="F22" s="11" t="s">
        <v>18</v>
      </c>
      <c r="G22" s="12" t="s">
        <v>19</v>
      </c>
      <c r="H22" s="6"/>
      <c r="I22" s="5"/>
    </row>
    <row r="23" spans="1:9" x14ac:dyDescent="0.25">
      <c r="A23" s="4"/>
      <c r="B23" s="6"/>
      <c r="C23" s="20" t="s">
        <v>16</v>
      </c>
      <c r="D23" s="454" t="s">
        <v>20</v>
      </c>
      <c r="E23" s="454"/>
      <c r="F23" s="21" t="s">
        <v>18</v>
      </c>
      <c r="G23" s="17" t="s">
        <v>19</v>
      </c>
      <c r="H23" s="6"/>
      <c r="I23" s="5"/>
    </row>
    <row r="24" spans="1:9" x14ac:dyDescent="0.25">
      <c r="A24" s="4"/>
      <c r="B24" s="6"/>
      <c r="C24" s="22" t="s">
        <v>16</v>
      </c>
      <c r="D24" s="455" t="s">
        <v>21</v>
      </c>
      <c r="E24" s="455"/>
      <c r="F24" s="23" t="s">
        <v>18</v>
      </c>
      <c r="G24" s="24" t="s">
        <v>22</v>
      </c>
      <c r="H24" s="6"/>
      <c r="I24" s="5"/>
    </row>
    <row r="25" spans="1:9" x14ac:dyDescent="0.25">
      <c r="A25" s="4"/>
      <c r="B25" s="6"/>
      <c r="C25" s="25" t="s">
        <v>16</v>
      </c>
      <c r="D25" s="456"/>
      <c r="E25" s="456"/>
      <c r="F25" s="19" t="s">
        <v>18</v>
      </c>
      <c r="G25" s="26"/>
      <c r="H25" s="6"/>
      <c r="I25" s="5"/>
    </row>
    <row r="26" spans="1:9" x14ac:dyDescent="0.25">
      <c r="A26" s="4"/>
      <c r="B26" s="6"/>
      <c r="C26" s="6"/>
      <c r="D26" s="6"/>
      <c r="E26" s="6"/>
      <c r="F26" s="6"/>
      <c r="G26" s="6"/>
      <c r="H26" s="6"/>
      <c r="I26" s="5"/>
    </row>
    <row r="27" spans="1:9" x14ac:dyDescent="0.25">
      <c r="A27" s="4"/>
      <c r="B27" s="6"/>
      <c r="C27" s="457" t="s">
        <v>23</v>
      </c>
      <c r="D27" s="457"/>
      <c r="E27" s="27" t="s">
        <v>24</v>
      </c>
      <c r="F27" s="28"/>
      <c r="G27" s="28"/>
      <c r="H27" s="28"/>
      <c r="I27" s="5"/>
    </row>
    <row r="28" spans="1:9" x14ac:dyDescent="0.25">
      <c r="A28" s="4"/>
      <c r="B28" s="6"/>
      <c r="C28" s="18" t="s">
        <v>25</v>
      </c>
      <c r="D28" s="19" t="s">
        <v>26</v>
      </c>
      <c r="E28" s="29" t="s">
        <v>27</v>
      </c>
      <c r="F28" s="6"/>
      <c r="G28" s="6"/>
      <c r="H28" s="6"/>
      <c r="I28" s="5"/>
    </row>
    <row r="29" spans="1:9" x14ac:dyDescent="0.25">
      <c r="A29" s="4"/>
      <c r="B29" s="6"/>
      <c r="C29" s="6"/>
      <c r="D29" s="6"/>
      <c r="E29" s="6"/>
      <c r="F29" s="6"/>
      <c r="G29" s="6"/>
      <c r="H29" s="6"/>
      <c r="I29" s="5"/>
    </row>
    <row r="30" spans="1:9" x14ac:dyDescent="0.25">
      <c r="A30" s="4"/>
      <c r="B30" s="450" t="s">
        <v>28</v>
      </c>
      <c r="C30" s="450"/>
      <c r="D30" s="450"/>
      <c r="E30" s="450"/>
      <c r="F30" s="450"/>
      <c r="G30" s="450"/>
      <c r="H30" s="450"/>
      <c r="I30" s="5"/>
    </row>
    <row r="31" spans="1:9" x14ac:dyDescent="0.25">
      <c r="A31" s="4"/>
      <c r="B31" s="6"/>
      <c r="C31" s="6"/>
      <c r="D31" s="6"/>
      <c r="E31" s="6"/>
      <c r="F31" s="6"/>
      <c r="G31" s="6"/>
      <c r="H31" s="6"/>
      <c r="I31" s="5"/>
    </row>
    <row r="32" spans="1:9" x14ac:dyDescent="0.25">
      <c r="A32" s="4"/>
      <c r="B32" s="6"/>
      <c r="C32" s="30" t="s">
        <v>29</v>
      </c>
      <c r="D32" s="458"/>
      <c r="E32" s="458"/>
      <c r="F32" s="458"/>
      <c r="G32" s="458"/>
      <c r="H32" s="6"/>
      <c r="I32" s="5"/>
    </row>
    <row r="33" spans="1:9" x14ac:dyDescent="0.25">
      <c r="A33" s="4"/>
      <c r="B33" s="6"/>
      <c r="C33" s="31" t="s">
        <v>30</v>
      </c>
      <c r="D33" s="459"/>
      <c r="E33" s="459"/>
      <c r="F33" s="459"/>
      <c r="G33" s="459"/>
      <c r="H33" s="6"/>
      <c r="I33" s="5"/>
    </row>
    <row r="34" spans="1:9" x14ac:dyDescent="0.25">
      <c r="A34" s="4"/>
      <c r="B34" s="6"/>
      <c r="C34" s="32" t="s">
        <v>31</v>
      </c>
      <c r="D34" s="460"/>
      <c r="E34" s="460"/>
      <c r="F34" s="460"/>
      <c r="G34" s="460"/>
      <c r="H34" s="6"/>
      <c r="I34" s="5"/>
    </row>
    <row r="35" spans="1:9" x14ac:dyDescent="0.25">
      <c r="A35" s="4"/>
      <c r="B35" s="6"/>
      <c r="C35" s="6"/>
      <c r="D35" s="6"/>
      <c r="E35" s="6"/>
      <c r="F35" s="6"/>
      <c r="G35" s="6"/>
      <c r="H35" s="6"/>
      <c r="I35" s="5"/>
    </row>
    <row r="36" spans="1:9" x14ac:dyDescent="0.25">
      <c r="A36" s="4"/>
      <c r="B36" s="450" t="s">
        <v>32</v>
      </c>
      <c r="C36" s="450"/>
      <c r="D36" s="450"/>
      <c r="E36" s="450"/>
      <c r="F36" s="450"/>
      <c r="G36" s="450"/>
      <c r="H36" s="450"/>
      <c r="I36" s="5"/>
    </row>
    <row r="37" spans="1:9" x14ac:dyDescent="0.25">
      <c r="A37" s="4"/>
      <c r="B37" s="6"/>
      <c r="C37" s="6"/>
      <c r="D37" s="6"/>
      <c r="E37" s="6"/>
      <c r="F37" s="6"/>
      <c r="G37" s="6"/>
      <c r="H37" s="6"/>
      <c r="I37" s="5"/>
    </row>
    <row r="38" spans="1:9" x14ac:dyDescent="0.25">
      <c r="A38" s="4"/>
      <c r="B38" s="6"/>
      <c r="C38" s="461" t="s">
        <v>33</v>
      </c>
      <c r="D38" s="461"/>
      <c r="E38" s="462"/>
      <c r="F38" s="462"/>
      <c r="G38" s="462"/>
      <c r="H38" s="6"/>
      <c r="I38" s="5"/>
    </row>
    <row r="39" spans="1:9" x14ac:dyDescent="0.25">
      <c r="A39" s="4"/>
      <c r="B39" s="6"/>
      <c r="C39" s="461" t="s">
        <v>34</v>
      </c>
      <c r="D39" s="461"/>
      <c r="E39" s="463"/>
      <c r="F39" s="463"/>
      <c r="G39" s="463"/>
      <c r="H39" s="6"/>
      <c r="I39" s="5"/>
    </row>
    <row r="40" spans="1:9" x14ac:dyDescent="0.25">
      <c r="A40" s="4"/>
      <c r="B40" s="6"/>
      <c r="C40" s="461" t="s">
        <v>35</v>
      </c>
      <c r="D40" s="461"/>
      <c r="E40" s="463"/>
      <c r="F40" s="463"/>
      <c r="G40" s="463"/>
      <c r="H40" s="6"/>
      <c r="I40" s="5"/>
    </row>
    <row r="41" spans="1:9" x14ac:dyDescent="0.25">
      <c r="A41" s="4"/>
      <c r="B41" s="6"/>
      <c r="C41" s="464" t="s">
        <v>36</v>
      </c>
      <c r="D41" s="464"/>
      <c r="E41" s="465"/>
      <c r="F41" s="465"/>
      <c r="G41" s="465"/>
      <c r="H41" s="6"/>
      <c r="I41" s="5"/>
    </row>
    <row r="42" spans="1:9" x14ac:dyDescent="0.25">
      <c r="A42" s="4"/>
      <c r="B42" s="6"/>
      <c r="C42" s="6"/>
      <c r="D42" s="6"/>
      <c r="E42" s="6"/>
      <c r="F42" s="6"/>
      <c r="G42" s="6"/>
      <c r="H42" s="6"/>
      <c r="I42" s="5"/>
    </row>
    <row r="43" spans="1:9" x14ac:dyDescent="0.25">
      <c r="A43" s="4"/>
      <c r="B43" s="450" t="s">
        <v>37</v>
      </c>
      <c r="C43" s="450"/>
      <c r="D43" s="450"/>
      <c r="E43" s="450"/>
      <c r="F43" s="450"/>
      <c r="G43" s="450"/>
      <c r="H43" s="450"/>
      <c r="I43" s="5"/>
    </row>
    <row r="44" spans="1:9" x14ac:dyDescent="0.25">
      <c r="A44" s="4"/>
      <c r="B44" s="6"/>
      <c r="C44" s="6"/>
      <c r="D44" s="6"/>
      <c r="E44" s="6"/>
      <c r="F44" s="6"/>
      <c r="G44" s="6"/>
      <c r="H44" s="6"/>
      <c r="I44" s="5"/>
    </row>
    <row r="45" spans="1:9" x14ac:dyDescent="0.25">
      <c r="A45" s="4"/>
      <c r="B45" s="6"/>
      <c r="C45" s="461" t="s">
        <v>38</v>
      </c>
      <c r="D45" s="461"/>
      <c r="E45" s="462"/>
      <c r="F45" s="462"/>
      <c r="G45" s="462"/>
      <c r="H45" s="6"/>
      <c r="I45" s="5"/>
    </row>
    <row r="46" spans="1:9" x14ac:dyDescent="0.25">
      <c r="A46" s="4"/>
      <c r="B46" s="6"/>
      <c r="C46" s="461" t="s">
        <v>39</v>
      </c>
      <c r="D46" s="461"/>
      <c r="E46" s="463"/>
      <c r="F46" s="463"/>
      <c r="G46" s="463"/>
      <c r="H46" s="6"/>
      <c r="I46" s="5"/>
    </row>
    <row r="47" spans="1:9" x14ac:dyDescent="0.25">
      <c r="A47" s="4"/>
      <c r="B47" s="6"/>
      <c r="C47" s="461" t="s">
        <v>35</v>
      </c>
      <c r="D47" s="461"/>
      <c r="E47" s="463"/>
      <c r="F47" s="463"/>
      <c r="G47" s="463"/>
      <c r="H47" s="6"/>
      <c r="I47" s="5"/>
    </row>
    <row r="48" spans="1:9" x14ac:dyDescent="0.25">
      <c r="A48" s="4"/>
      <c r="B48" s="6"/>
      <c r="C48" s="464" t="s">
        <v>40</v>
      </c>
      <c r="D48" s="464"/>
      <c r="E48" s="465"/>
      <c r="F48" s="465"/>
      <c r="G48" s="465"/>
      <c r="H48" s="6"/>
      <c r="I48" s="5"/>
    </row>
    <row r="49" spans="1:9" x14ac:dyDescent="0.25">
      <c r="A49" s="4"/>
      <c r="B49" s="6"/>
      <c r="C49" s="6"/>
      <c r="D49" s="6"/>
      <c r="E49" s="6"/>
      <c r="F49" s="6"/>
      <c r="G49" s="6"/>
      <c r="H49" s="6"/>
      <c r="I49" s="5"/>
    </row>
    <row r="50" spans="1:9" x14ac:dyDescent="0.25">
      <c r="A50" s="4"/>
      <c r="B50" s="450" t="s">
        <v>41</v>
      </c>
      <c r="C50" s="450"/>
      <c r="D50" s="450"/>
      <c r="E50" s="450"/>
      <c r="F50" s="450"/>
      <c r="G50" s="450"/>
      <c r="H50" s="450"/>
      <c r="I50" s="5"/>
    </row>
    <row r="51" spans="1:9" x14ac:dyDescent="0.25">
      <c r="A51" s="4"/>
      <c r="B51" s="6"/>
      <c r="C51" s="6"/>
      <c r="D51" s="6"/>
      <c r="E51" s="6"/>
      <c r="F51" s="6"/>
      <c r="G51" s="6"/>
      <c r="H51" s="6"/>
      <c r="I51" s="5"/>
    </row>
    <row r="52" spans="1:9" x14ac:dyDescent="0.25">
      <c r="A52" s="4"/>
      <c r="B52" s="6"/>
      <c r="C52" s="457" t="s">
        <v>42</v>
      </c>
      <c r="D52" s="457"/>
      <c r="E52" s="466"/>
      <c r="F52" s="466"/>
      <c r="G52" s="466"/>
      <c r="H52" s="6"/>
      <c r="I52" s="5"/>
    </row>
    <row r="53" spans="1:9" x14ac:dyDescent="0.25">
      <c r="A53" s="4"/>
      <c r="B53" s="6"/>
      <c r="C53" s="461" t="s">
        <v>21</v>
      </c>
      <c r="D53" s="461"/>
      <c r="E53" s="462"/>
      <c r="F53" s="462"/>
      <c r="G53" s="462"/>
      <c r="H53" s="6"/>
      <c r="I53" s="5"/>
    </row>
    <row r="54" spans="1:9" x14ac:dyDescent="0.25">
      <c r="A54" s="4"/>
      <c r="B54" s="6"/>
      <c r="C54" s="461" t="s">
        <v>43</v>
      </c>
      <c r="D54" s="461"/>
      <c r="E54" s="463"/>
      <c r="F54" s="463"/>
      <c r="G54" s="463"/>
      <c r="H54" s="6"/>
      <c r="I54" s="5"/>
    </row>
    <row r="55" spans="1:9" x14ac:dyDescent="0.25">
      <c r="A55" s="4"/>
      <c r="B55" s="6"/>
      <c r="C55" s="464" t="s">
        <v>40</v>
      </c>
      <c r="D55" s="464"/>
      <c r="E55" s="465"/>
      <c r="F55" s="465"/>
      <c r="G55" s="465"/>
      <c r="H55" s="6"/>
      <c r="I55" s="5"/>
    </row>
    <row r="56" spans="1:9" x14ac:dyDescent="0.25">
      <c r="A56" s="4"/>
      <c r="B56" s="6"/>
      <c r="C56" s="6"/>
      <c r="D56" s="6"/>
      <c r="E56" s="6"/>
      <c r="F56" s="6"/>
      <c r="G56" s="6"/>
      <c r="H56" s="6"/>
      <c r="I56" s="5"/>
    </row>
    <row r="57" spans="1:9" x14ac:dyDescent="0.25">
      <c r="A57" s="4"/>
      <c r="B57" s="450" t="s">
        <v>44</v>
      </c>
      <c r="C57" s="450"/>
      <c r="D57" s="450"/>
      <c r="E57" s="450"/>
      <c r="F57" s="450"/>
      <c r="G57" s="450"/>
      <c r="H57" s="450"/>
      <c r="I57" s="5"/>
    </row>
    <row r="58" spans="1:9" x14ac:dyDescent="0.25">
      <c r="A58" s="4"/>
      <c r="B58" s="6"/>
      <c r="C58" s="6"/>
      <c r="D58" s="6"/>
      <c r="E58" s="6"/>
      <c r="F58" s="6"/>
      <c r="G58" s="6"/>
      <c r="H58" s="6"/>
      <c r="I58" s="5"/>
    </row>
    <row r="59" spans="1:9" x14ac:dyDescent="0.25">
      <c r="A59" s="4"/>
      <c r="B59" s="6"/>
      <c r="C59" s="457"/>
      <c r="D59" s="457"/>
      <c r="E59" s="466"/>
      <c r="F59" s="466"/>
      <c r="G59" s="466"/>
      <c r="H59" s="6"/>
      <c r="I59" s="5"/>
    </row>
    <row r="60" spans="1:9" x14ac:dyDescent="0.25">
      <c r="A60" s="4"/>
      <c r="B60" s="6"/>
      <c r="C60" s="461"/>
      <c r="D60" s="461"/>
      <c r="E60" s="462"/>
      <c r="F60" s="462"/>
      <c r="G60" s="462"/>
      <c r="H60" s="6"/>
      <c r="I60" s="5"/>
    </row>
    <row r="61" spans="1:9" x14ac:dyDescent="0.25">
      <c r="A61" s="4"/>
      <c r="B61" s="6"/>
      <c r="C61" s="461"/>
      <c r="D61" s="461"/>
      <c r="E61" s="463"/>
      <c r="F61" s="463"/>
      <c r="G61" s="463"/>
      <c r="H61" s="6"/>
      <c r="I61" s="5"/>
    </row>
    <row r="62" spans="1:9" x14ac:dyDescent="0.25">
      <c r="A62" s="4"/>
      <c r="B62" s="6"/>
      <c r="C62" s="464"/>
      <c r="D62" s="464"/>
      <c r="E62" s="465"/>
      <c r="F62" s="465"/>
      <c r="G62" s="465"/>
      <c r="H62" s="6"/>
      <c r="I62" s="5"/>
    </row>
    <row r="63" spans="1:9" x14ac:dyDescent="0.25">
      <c r="A63" s="33"/>
      <c r="B63" s="34"/>
      <c r="C63" s="34"/>
      <c r="D63" s="34"/>
      <c r="E63" s="34"/>
      <c r="F63" s="34"/>
      <c r="G63" s="34"/>
      <c r="H63" s="34"/>
      <c r="I63" s="35"/>
    </row>
  </sheetData>
  <mergeCells count="53">
    <mergeCell ref="C60:D60"/>
    <mergeCell ref="E60:G60"/>
    <mergeCell ref="C61:D61"/>
    <mergeCell ref="E61:G61"/>
    <mergeCell ref="C62:D62"/>
    <mergeCell ref="E62:G62"/>
    <mergeCell ref="C55:D55"/>
    <mergeCell ref="E55:G55"/>
    <mergeCell ref="B57:H57"/>
    <mergeCell ref="C59:D59"/>
    <mergeCell ref="E59:G59"/>
    <mergeCell ref="C52:D52"/>
    <mergeCell ref="E52:G52"/>
    <mergeCell ref="C53:D53"/>
    <mergeCell ref="E53:G53"/>
    <mergeCell ref="C54:D54"/>
    <mergeCell ref="E54:G54"/>
    <mergeCell ref="C47:D47"/>
    <mergeCell ref="E47:G47"/>
    <mergeCell ref="C48:D48"/>
    <mergeCell ref="E48:G48"/>
    <mergeCell ref="B50:H50"/>
    <mergeCell ref="B43:H43"/>
    <mergeCell ref="C45:D45"/>
    <mergeCell ref="E45:G45"/>
    <mergeCell ref="C46:D46"/>
    <mergeCell ref="E46:G46"/>
    <mergeCell ref="C39:D39"/>
    <mergeCell ref="E39:G39"/>
    <mergeCell ref="C40:D40"/>
    <mergeCell ref="E40:G40"/>
    <mergeCell ref="C41:D41"/>
    <mergeCell ref="E41:G41"/>
    <mergeCell ref="D33:G33"/>
    <mergeCell ref="D34:G34"/>
    <mergeCell ref="B36:H36"/>
    <mergeCell ref="C38:D38"/>
    <mergeCell ref="E38:G38"/>
    <mergeCell ref="D24:E24"/>
    <mergeCell ref="D25:E25"/>
    <mergeCell ref="C27:D27"/>
    <mergeCell ref="B30:H30"/>
    <mergeCell ref="D32:G32"/>
    <mergeCell ref="D17:F17"/>
    <mergeCell ref="E18:G18"/>
    <mergeCell ref="B20:H20"/>
    <mergeCell ref="D22:E22"/>
    <mergeCell ref="D23:E23"/>
    <mergeCell ref="B3:H3"/>
    <mergeCell ref="B7:H7"/>
    <mergeCell ref="D9:F9"/>
    <mergeCell ref="B10:H10"/>
    <mergeCell ref="B12:H1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2:M63"/>
  <sheetViews>
    <sheetView topLeftCell="A12" zoomScale="25" zoomScaleNormal="25" workbookViewId="0">
      <selection activeCell="B29" sqref="B29"/>
    </sheetView>
  </sheetViews>
  <sheetFormatPr baseColWidth="10" defaultColWidth="9.140625" defaultRowHeight="15" x14ac:dyDescent="0.25"/>
  <cols>
    <col min="1" max="1" width="10.7109375"/>
    <col min="2" max="2" width="14.28515625"/>
    <col min="3" max="1025" width="10.7109375"/>
  </cols>
  <sheetData>
    <row r="2" spans="2:6" x14ac:dyDescent="0.25">
      <c r="B2" s="467" t="s">
        <v>45</v>
      </c>
      <c r="C2" s="467"/>
      <c r="D2" s="467"/>
      <c r="E2" s="467"/>
      <c r="F2" s="467"/>
    </row>
    <row r="4" spans="2:6" x14ac:dyDescent="0.25">
      <c r="B4" t="s">
        <v>46</v>
      </c>
    </row>
    <row r="5" spans="2:6" x14ac:dyDescent="0.25">
      <c r="B5" t="s">
        <v>47</v>
      </c>
    </row>
    <row r="7" spans="2:6" x14ac:dyDescent="0.25">
      <c r="B7" s="36" t="s">
        <v>48</v>
      </c>
      <c r="C7" s="37"/>
    </row>
    <row r="9" spans="2:6" x14ac:dyDescent="0.25">
      <c r="B9" s="468" t="s">
        <v>49</v>
      </c>
      <c r="C9" s="468"/>
      <c r="D9" s="468"/>
    </row>
    <row r="11" spans="2:6" x14ac:dyDescent="0.25">
      <c r="B11" s="38" t="s">
        <v>50</v>
      </c>
    </row>
    <row r="13" spans="2:6" x14ac:dyDescent="0.25">
      <c r="B13" s="39" t="s">
        <v>51</v>
      </c>
    </row>
    <row r="15" spans="2:6" x14ac:dyDescent="0.25">
      <c r="B15" s="38" t="s">
        <v>52</v>
      </c>
    </row>
    <row r="16" spans="2:6" x14ac:dyDescent="0.25">
      <c r="B16" t="s">
        <v>53</v>
      </c>
    </row>
    <row r="17" spans="2:11" x14ac:dyDescent="0.25">
      <c r="B17" t="s">
        <v>54</v>
      </c>
    </row>
    <row r="18" spans="2:11" x14ac:dyDescent="0.25">
      <c r="B18" t="s">
        <v>55</v>
      </c>
    </row>
    <row r="20" spans="2:11" x14ac:dyDescent="0.25">
      <c r="B20" s="469" t="s">
        <v>56</v>
      </c>
      <c r="C20" s="469"/>
      <c r="D20" s="469"/>
    </row>
    <row r="22" spans="2:11" x14ac:dyDescent="0.25">
      <c r="B22" s="38" t="s">
        <v>57</v>
      </c>
    </row>
    <row r="23" spans="2:11" x14ac:dyDescent="0.25">
      <c r="B23" t="s">
        <v>58</v>
      </c>
    </row>
    <row r="24" spans="2:11" x14ac:dyDescent="0.25">
      <c r="B24" t="s">
        <v>59</v>
      </c>
    </row>
    <row r="25" spans="2:11" x14ac:dyDescent="0.25">
      <c r="B25" t="s">
        <v>60</v>
      </c>
    </row>
    <row r="26" spans="2:11" x14ac:dyDescent="0.25">
      <c r="B26" t="s">
        <v>61</v>
      </c>
    </row>
    <row r="27" spans="2:11" x14ac:dyDescent="0.25">
      <c r="B27" s="38" t="s">
        <v>62</v>
      </c>
      <c r="C27" s="38"/>
      <c r="D27" s="38"/>
      <c r="E27" s="38"/>
      <c r="F27" s="38"/>
      <c r="G27" s="38" t="s">
        <v>63</v>
      </c>
      <c r="H27" s="38"/>
      <c r="I27" s="38"/>
      <c r="J27" s="38"/>
      <c r="K27" s="38"/>
    </row>
    <row r="28" spans="2:11" x14ac:dyDescent="0.25">
      <c r="B28" t="s">
        <v>64</v>
      </c>
      <c r="K28" s="40"/>
    </row>
    <row r="29" spans="2:11" x14ac:dyDescent="0.25">
      <c r="B29" t="s">
        <v>65</v>
      </c>
    </row>
    <row r="30" spans="2:11" x14ac:dyDescent="0.25">
      <c r="B30" t="s">
        <v>66</v>
      </c>
    </row>
    <row r="32" spans="2:11" x14ac:dyDescent="0.25">
      <c r="B32" s="470" t="s">
        <v>67</v>
      </c>
      <c r="C32" s="470"/>
    </row>
    <row r="34" spans="2:13" x14ac:dyDescent="0.25">
      <c r="B34" s="38" t="s">
        <v>68</v>
      </c>
      <c r="C34" s="38"/>
      <c r="D34" s="38"/>
      <c r="E34" s="38"/>
      <c r="F34" s="38"/>
      <c r="J34" s="41"/>
    </row>
    <row r="35" spans="2:13" x14ac:dyDescent="0.25">
      <c r="B35" t="s">
        <v>69</v>
      </c>
      <c r="J35" s="41"/>
    </row>
    <row r="36" spans="2:13" x14ac:dyDescent="0.25">
      <c r="B36" s="42" t="s">
        <v>70</v>
      </c>
      <c r="C36" s="41"/>
      <c r="D36" s="41"/>
      <c r="E36" s="41"/>
      <c r="F36" s="41"/>
      <c r="G36" s="41"/>
      <c r="H36" s="41"/>
      <c r="I36" s="41"/>
      <c r="J36" s="41"/>
      <c r="K36" s="41"/>
      <c r="L36" s="41"/>
      <c r="M36" s="41"/>
    </row>
    <row r="37" spans="2:13" x14ac:dyDescent="0.25">
      <c r="B37" t="s">
        <v>71</v>
      </c>
    </row>
    <row r="38" spans="2:13" x14ac:dyDescent="0.25">
      <c r="B38" t="s">
        <v>72</v>
      </c>
    </row>
    <row r="39" spans="2:13" x14ac:dyDescent="0.25">
      <c r="B39" t="s">
        <v>73</v>
      </c>
    </row>
    <row r="40" spans="2:13" x14ac:dyDescent="0.25">
      <c r="B40" t="s">
        <v>74</v>
      </c>
    </row>
    <row r="41" spans="2:13" x14ac:dyDescent="0.25">
      <c r="B41" t="s">
        <v>75</v>
      </c>
    </row>
    <row r="42" spans="2:13" x14ac:dyDescent="0.25">
      <c r="B42" t="s">
        <v>76</v>
      </c>
    </row>
    <row r="44" spans="2:13" x14ac:dyDescent="0.25">
      <c r="B44" s="43" t="s">
        <v>77</v>
      </c>
      <c r="C44" s="44"/>
    </row>
    <row r="45" spans="2:13" x14ac:dyDescent="0.25">
      <c r="B45" s="45"/>
    </row>
    <row r="46" spans="2:13" x14ac:dyDescent="0.25">
      <c r="B46" s="46" t="s">
        <v>78</v>
      </c>
    </row>
    <row r="47" spans="2:13" x14ac:dyDescent="0.25">
      <c r="B47" s="47" t="s">
        <v>79</v>
      </c>
    </row>
    <row r="48" spans="2:13" x14ac:dyDescent="0.25">
      <c r="B48" s="47"/>
    </row>
    <row r="49" spans="2:2" x14ac:dyDescent="0.25">
      <c r="B49" s="48" t="s">
        <v>80</v>
      </c>
    </row>
    <row r="50" spans="2:2" x14ac:dyDescent="0.25">
      <c r="B50" s="49"/>
    </row>
    <row r="51" spans="2:2" x14ac:dyDescent="0.25">
      <c r="B51" s="46" t="s">
        <v>81</v>
      </c>
    </row>
    <row r="52" spans="2:2" x14ac:dyDescent="0.25">
      <c r="B52" s="49" t="s">
        <v>82</v>
      </c>
    </row>
    <row r="53" spans="2:2" x14ac:dyDescent="0.25">
      <c r="B53" s="49" t="s">
        <v>83</v>
      </c>
    </row>
    <row r="54" spans="2:2" x14ac:dyDescent="0.25">
      <c r="B54" s="49" t="s">
        <v>84</v>
      </c>
    </row>
    <row r="55" spans="2:2" x14ac:dyDescent="0.25">
      <c r="B55" s="49" t="s">
        <v>85</v>
      </c>
    </row>
    <row r="56" spans="2:2" x14ac:dyDescent="0.25">
      <c r="B56" s="49" t="s">
        <v>86</v>
      </c>
    </row>
    <row r="57" spans="2:2" x14ac:dyDescent="0.25">
      <c r="B57" s="49"/>
    </row>
    <row r="58" spans="2:2" x14ac:dyDescent="0.25">
      <c r="B58" s="50" t="s">
        <v>87</v>
      </c>
    </row>
    <row r="59" spans="2:2" x14ac:dyDescent="0.25">
      <c r="B59" s="51" t="s">
        <v>88</v>
      </c>
    </row>
    <row r="60" spans="2:2" x14ac:dyDescent="0.25">
      <c r="B60" s="51" t="s">
        <v>89</v>
      </c>
    </row>
    <row r="61" spans="2:2" x14ac:dyDescent="0.25">
      <c r="B61" s="51" t="s">
        <v>90</v>
      </c>
    </row>
    <row r="62" spans="2:2" x14ac:dyDescent="0.25">
      <c r="B62" s="51" t="s">
        <v>91</v>
      </c>
    </row>
    <row r="63" spans="2:2" x14ac:dyDescent="0.25">
      <c r="B63" s="52" t="s">
        <v>92</v>
      </c>
    </row>
  </sheetData>
  <mergeCells count="4">
    <mergeCell ref="B2:F2"/>
    <mergeCell ref="B9:D9"/>
    <mergeCell ref="B20:D20"/>
    <mergeCell ref="B32:C32"/>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4"/>
  <sheetViews>
    <sheetView topLeftCell="D4" zoomScale="80" zoomScaleNormal="80" workbookViewId="0">
      <selection activeCell="F14" sqref="F14"/>
    </sheetView>
  </sheetViews>
  <sheetFormatPr baseColWidth="10" defaultColWidth="9.140625" defaultRowHeight="15" x14ac:dyDescent="0.25"/>
  <cols>
    <col min="1" max="1" width="50.28515625"/>
    <col min="2" max="2" width="7.7109375"/>
    <col min="3" max="3" width="67.85546875"/>
    <col min="4" max="4" width="10.7109375"/>
    <col min="5" max="5" width="14.7109375"/>
    <col min="6" max="6" width="14.28515625"/>
    <col min="7" max="8" width="10.7109375"/>
    <col min="9" max="9" width="12"/>
    <col min="10" max="10" width="77"/>
    <col min="11" max="11" width="13.5703125"/>
    <col min="12" max="12" width="49.28515625"/>
    <col min="13" max="13" width="10.7109375"/>
    <col min="14" max="14" width="13.7109375"/>
    <col min="15" max="16" width="10.7109375"/>
    <col min="17" max="17" width="34.28515625"/>
    <col min="18" max="1025" width="10.7109375"/>
  </cols>
  <sheetData>
    <row r="1" spans="1:19" ht="18.75" x14ac:dyDescent="0.3">
      <c r="A1" s="53" t="s">
        <v>93</v>
      </c>
      <c r="B1" s="471"/>
      <c r="C1" s="471"/>
      <c r="D1" s="471"/>
      <c r="E1" s="471"/>
      <c r="F1" s="471"/>
      <c r="G1" s="471"/>
      <c r="J1" s="54" t="s">
        <v>33</v>
      </c>
      <c r="K1" s="472" t="s">
        <v>94</v>
      </c>
      <c r="L1" s="472"/>
      <c r="M1" s="472"/>
      <c r="N1" s="55" t="s">
        <v>95</v>
      </c>
      <c r="O1" s="473" t="s">
        <v>96</v>
      </c>
      <c r="P1" s="473"/>
      <c r="Q1" s="473"/>
    </row>
    <row r="2" spans="1:19" ht="25.5" customHeight="1" x14ac:dyDescent="0.25">
      <c r="A2" s="56" t="s">
        <v>97</v>
      </c>
      <c r="B2" s="474" t="s">
        <v>98</v>
      </c>
      <c r="C2" s="474"/>
      <c r="D2" s="475" t="s">
        <v>99</v>
      </c>
      <c r="E2" s="475"/>
      <c r="F2" s="475"/>
      <c r="G2" s="475"/>
      <c r="H2" s="57" t="s">
        <v>94</v>
      </c>
      <c r="J2" s="58" t="s">
        <v>96</v>
      </c>
      <c r="N2" s="59" t="s">
        <v>100</v>
      </c>
      <c r="O2" s="476" t="s">
        <v>101</v>
      </c>
      <c r="P2" s="476"/>
      <c r="Q2" s="476"/>
    </row>
    <row r="3" spans="1:19" ht="30.75" customHeight="1" x14ac:dyDescent="0.25">
      <c r="A3" s="477" t="s">
        <v>102</v>
      </c>
      <c r="B3" s="60">
        <v>1</v>
      </c>
      <c r="C3" s="61" t="s">
        <v>103</v>
      </c>
      <c r="D3" s="62" t="s">
        <v>104</v>
      </c>
      <c r="E3" s="63" t="s">
        <v>105</v>
      </c>
      <c r="F3" s="64" t="s">
        <v>106</v>
      </c>
      <c r="G3" s="65" t="s">
        <v>107</v>
      </c>
      <c r="J3" s="66" t="s">
        <v>108</v>
      </c>
      <c r="N3" s="67" t="s">
        <v>109</v>
      </c>
      <c r="O3" s="476" t="s">
        <v>110</v>
      </c>
      <c r="P3" s="476"/>
      <c r="Q3" s="476"/>
    </row>
    <row r="4" spans="1:19" ht="30" customHeight="1" x14ac:dyDescent="0.25">
      <c r="A4" s="477"/>
      <c r="B4" s="68" t="s">
        <v>111</v>
      </c>
      <c r="C4" s="69" t="s">
        <v>112</v>
      </c>
      <c r="D4" s="70" t="s">
        <v>113</v>
      </c>
      <c r="E4" s="21"/>
      <c r="F4" s="71" t="s">
        <v>114</v>
      </c>
      <c r="G4" s="17"/>
      <c r="J4" s="72" t="s">
        <v>115</v>
      </c>
      <c r="N4" s="73" t="s">
        <v>116</v>
      </c>
      <c r="O4" s="74" t="s">
        <v>117</v>
      </c>
      <c r="P4" s="19"/>
      <c r="Q4" s="26"/>
    </row>
    <row r="5" spans="1:19" x14ac:dyDescent="0.25">
      <c r="A5" s="477"/>
      <c r="B5" s="75" t="s">
        <v>118</v>
      </c>
      <c r="C5" s="76" t="s">
        <v>119</v>
      </c>
      <c r="D5" s="16"/>
      <c r="E5" s="21"/>
      <c r="F5" s="77" t="s">
        <v>120</v>
      </c>
      <c r="G5" s="17"/>
      <c r="J5" s="78" t="s">
        <v>121</v>
      </c>
    </row>
    <row r="6" spans="1:19" ht="25.5" x14ac:dyDescent="0.25">
      <c r="A6" s="477"/>
      <c r="B6" s="68" t="s">
        <v>122</v>
      </c>
      <c r="C6" s="69" t="s">
        <v>123</v>
      </c>
      <c r="D6" s="70" t="s">
        <v>124</v>
      </c>
      <c r="E6" s="21"/>
      <c r="F6" s="21"/>
      <c r="G6" s="17"/>
      <c r="I6" s="79"/>
      <c r="J6" s="80" t="s">
        <v>125</v>
      </c>
      <c r="K6" s="80"/>
      <c r="L6" s="81" t="s">
        <v>126</v>
      </c>
    </row>
    <row r="7" spans="1:19" ht="15" customHeight="1" x14ac:dyDescent="0.25">
      <c r="A7" s="477"/>
      <c r="B7" s="82" t="s">
        <v>127</v>
      </c>
      <c r="C7" s="83" t="s">
        <v>128</v>
      </c>
      <c r="D7" s="70" t="s">
        <v>129</v>
      </c>
      <c r="E7" s="21"/>
      <c r="F7" s="21"/>
      <c r="G7" s="17"/>
      <c r="I7" s="84" t="s">
        <v>130</v>
      </c>
      <c r="J7" s="85" t="s">
        <v>131</v>
      </c>
      <c r="K7" s="86"/>
      <c r="L7" s="87"/>
    </row>
    <row r="8" spans="1:19" ht="14.65" customHeight="1" x14ac:dyDescent="0.25">
      <c r="A8" s="478" t="s">
        <v>102</v>
      </c>
      <c r="B8" s="60">
        <v>2</v>
      </c>
      <c r="C8" s="61" t="s">
        <v>132</v>
      </c>
      <c r="E8" s="21"/>
      <c r="F8" s="21"/>
      <c r="G8" s="17"/>
      <c r="I8" s="88" t="s">
        <v>133</v>
      </c>
      <c r="J8" s="89" t="s">
        <v>134</v>
      </c>
      <c r="K8" s="88" t="s">
        <v>135</v>
      </c>
      <c r="L8" s="90" t="s">
        <v>136</v>
      </c>
      <c r="M8" s="57" t="s">
        <v>94</v>
      </c>
      <c r="N8" s="479" t="s">
        <v>137</v>
      </c>
      <c r="O8" s="479"/>
      <c r="P8" s="479"/>
      <c r="Q8" s="479"/>
    </row>
    <row r="9" spans="1:19" ht="25.5" customHeight="1" x14ac:dyDescent="0.25">
      <c r="A9" s="478"/>
      <c r="B9" s="68" t="s">
        <v>138</v>
      </c>
      <c r="C9" s="91" t="s">
        <v>139</v>
      </c>
      <c r="D9" s="92" t="s">
        <v>133</v>
      </c>
      <c r="E9" s="93" t="s">
        <v>140</v>
      </c>
      <c r="F9" s="14"/>
      <c r="G9" s="15"/>
      <c r="I9" s="94" t="s">
        <v>140</v>
      </c>
      <c r="J9" s="480" t="s">
        <v>141</v>
      </c>
      <c r="K9" s="94" t="s">
        <v>142</v>
      </c>
      <c r="L9" s="481" t="s">
        <v>143</v>
      </c>
      <c r="N9" s="482" t="s">
        <v>144</v>
      </c>
      <c r="O9" s="482"/>
      <c r="P9" s="482"/>
      <c r="Q9" s="482"/>
      <c r="R9" s="95"/>
      <c r="S9" s="95"/>
    </row>
    <row r="10" spans="1:19" ht="28.15" customHeight="1" x14ac:dyDescent="0.25">
      <c r="A10" s="478"/>
      <c r="B10" s="68"/>
      <c r="C10" s="91"/>
      <c r="D10" s="96" t="s">
        <v>140</v>
      </c>
      <c r="E10" s="97"/>
      <c r="F10" s="23"/>
      <c r="G10" s="24"/>
      <c r="I10" s="98"/>
      <c r="J10" s="480"/>
      <c r="K10" s="99"/>
      <c r="L10" s="481"/>
      <c r="N10" s="482"/>
      <c r="O10" s="482"/>
      <c r="P10" s="482"/>
      <c r="Q10" s="482"/>
      <c r="R10" s="95"/>
      <c r="S10" s="95"/>
    </row>
    <row r="11" spans="1:19" ht="39" customHeight="1" x14ac:dyDescent="0.25">
      <c r="A11" s="478"/>
      <c r="B11" s="75" t="s">
        <v>145</v>
      </c>
      <c r="C11" s="100" t="s">
        <v>146</v>
      </c>
      <c r="D11" s="101"/>
      <c r="E11" s="102"/>
      <c r="F11" s="71" t="s">
        <v>147</v>
      </c>
      <c r="G11" s="17"/>
      <c r="I11" s="94" t="s">
        <v>113</v>
      </c>
      <c r="J11" s="483" t="s">
        <v>148</v>
      </c>
      <c r="K11" s="94" t="s">
        <v>149</v>
      </c>
      <c r="L11" s="103" t="s">
        <v>150</v>
      </c>
      <c r="N11" s="482"/>
      <c r="O11" s="482"/>
      <c r="P11" s="482"/>
      <c r="Q11" s="482"/>
    </row>
    <row r="12" spans="1:19" ht="15" customHeight="1" x14ac:dyDescent="0.25">
      <c r="A12" s="478"/>
      <c r="B12" s="68" t="s">
        <v>151</v>
      </c>
      <c r="C12" s="91" t="s">
        <v>152</v>
      </c>
      <c r="D12" s="70" t="s">
        <v>140</v>
      </c>
      <c r="E12" s="21"/>
      <c r="F12" s="21"/>
      <c r="G12" s="17"/>
      <c r="I12" s="104"/>
      <c r="J12" s="483"/>
      <c r="K12" s="94" t="s">
        <v>153</v>
      </c>
      <c r="L12" s="103" t="s">
        <v>154</v>
      </c>
    </row>
    <row r="13" spans="1:19" ht="30" customHeight="1" x14ac:dyDescent="0.25">
      <c r="A13" s="478"/>
      <c r="B13" s="68" t="s">
        <v>155</v>
      </c>
      <c r="C13" s="91" t="s">
        <v>156</v>
      </c>
      <c r="D13" s="16"/>
      <c r="E13" s="21"/>
      <c r="F13" s="71" t="s">
        <v>157</v>
      </c>
      <c r="G13" s="17"/>
      <c r="I13" s="88" t="s">
        <v>129</v>
      </c>
      <c r="J13" s="105" t="s">
        <v>158</v>
      </c>
      <c r="K13" s="88" t="s">
        <v>159</v>
      </c>
      <c r="L13" s="90" t="s">
        <v>160</v>
      </c>
    </row>
    <row r="14" spans="1:19" ht="30" customHeight="1" x14ac:dyDescent="0.25">
      <c r="A14" s="478"/>
      <c r="B14" s="68" t="s">
        <v>161</v>
      </c>
      <c r="C14" s="91" t="s">
        <v>162</v>
      </c>
      <c r="D14" s="70" t="s">
        <v>124</v>
      </c>
      <c r="E14" s="21"/>
      <c r="F14" s="21"/>
      <c r="G14" s="17"/>
      <c r="I14" s="94" t="s">
        <v>124</v>
      </c>
      <c r="J14" s="481" t="s">
        <v>163</v>
      </c>
      <c r="K14" s="94" t="s">
        <v>164</v>
      </c>
      <c r="L14" s="90" t="s">
        <v>165</v>
      </c>
    </row>
    <row r="15" spans="1:19" ht="25.5" x14ac:dyDescent="0.25">
      <c r="A15" s="478"/>
      <c r="B15" s="68" t="s">
        <v>166</v>
      </c>
      <c r="C15" s="91" t="s">
        <v>167</v>
      </c>
      <c r="D15" s="70" t="s">
        <v>168</v>
      </c>
      <c r="E15" s="21"/>
      <c r="F15" s="71" t="s">
        <v>114</v>
      </c>
      <c r="G15" s="17"/>
      <c r="I15" s="98"/>
      <c r="J15" s="481"/>
      <c r="K15" s="94" t="s">
        <v>169</v>
      </c>
      <c r="L15" s="90" t="s">
        <v>170</v>
      </c>
    </row>
    <row r="16" spans="1:19" ht="30.75" customHeight="1" x14ac:dyDescent="0.25">
      <c r="A16" s="478"/>
      <c r="B16" s="82" t="s">
        <v>171</v>
      </c>
      <c r="C16" s="106" t="s">
        <v>172</v>
      </c>
      <c r="D16" s="70" t="s">
        <v>124</v>
      </c>
      <c r="E16" s="21"/>
      <c r="F16" s="21"/>
      <c r="G16" s="107" t="s">
        <v>173</v>
      </c>
      <c r="I16" s="98"/>
      <c r="J16" s="481"/>
      <c r="K16" s="94" t="s">
        <v>174</v>
      </c>
      <c r="L16" s="90" t="s">
        <v>175</v>
      </c>
    </row>
    <row r="17" spans="1:12" ht="14.65" customHeight="1" x14ac:dyDescent="0.25">
      <c r="A17" s="478" t="s">
        <v>176</v>
      </c>
      <c r="B17" s="60">
        <v>3</v>
      </c>
      <c r="C17" s="61" t="s">
        <v>177</v>
      </c>
      <c r="D17" s="16"/>
      <c r="E17" s="21"/>
      <c r="F17" s="21"/>
      <c r="G17" s="108"/>
      <c r="I17" s="98"/>
      <c r="J17" s="481"/>
      <c r="K17" s="94" t="s">
        <v>178</v>
      </c>
      <c r="L17" s="90" t="s">
        <v>179</v>
      </c>
    </row>
    <row r="18" spans="1:12" ht="25.5" x14ac:dyDescent="0.25">
      <c r="A18" s="478"/>
      <c r="B18" s="68" t="s">
        <v>180</v>
      </c>
      <c r="C18" s="91" t="s">
        <v>181</v>
      </c>
      <c r="D18" s="16"/>
      <c r="E18" s="109" t="s">
        <v>182</v>
      </c>
      <c r="F18" s="21"/>
      <c r="G18" s="108"/>
      <c r="I18" s="98"/>
      <c r="J18" s="481"/>
      <c r="K18" s="94" t="s">
        <v>183</v>
      </c>
      <c r="L18" s="110" t="s">
        <v>184</v>
      </c>
    </row>
    <row r="19" spans="1:12" ht="25.5" x14ac:dyDescent="0.25">
      <c r="A19" s="478"/>
      <c r="B19" s="75" t="s">
        <v>185</v>
      </c>
      <c r="C19" s="100" t="s">
        <v>186</v>
      </c>
      <c r="D19" s="70" t="s">
        <v>124</v>
      </c>
      <c r="E19" s="109" t="s">
        <v>187</v>
      </c>
      <c r="F19" s="21"/>
      <c r="G19" s="108"/>
      <c r="I19" s="104"/>
      <c r="J19" s="481"/>
      <c r="K19" s="94" t="s">
        <v>188</v>
      </c>
      <c r="L19" s="90" t="s">
        <v>189</v>
      </c>
    </row>
    <row r="20" spans="1:12" ht="25.5" x14ac:dyDescent="0.25">
      <c r="A20" s="478"/>
      <c r="B20" s="82" t="s">
        <v>190</v>
      </c>
      <c r="C20" s="106" t="s">
        <v>191</v>
      </c>
      <c r="D20" s="70" t="s">
        <v>192</v>
      </c>
      <c r="E20" s="21"/>
      <c r="F20" s="21"/>
      <c r="G20" s="108"/>
      <c r="I20" s="88" t="s">
        <v>193</v>
      </c>
      <c r="J20" s="111" t="s">
        <v>194</v>
      </c>
      <c r="K20" s="88" t="s">
        <v>195</v>
      </c>
      <c r="L20" s="90" t="s">
        <v>196</v>
      </c>
    </row>
    <row r="21" spans="1:12" ht="30" customHeight="1" x14ac:dyDescent="0.25">
      <c r="A21" s="112" t="s">
        <v>197</v>
      </c>
      <c r="B21" s="60">
        <v>4</v>
      </c>
      <c r="C21" s="61" t="s">
        <v>198</v>
      </c>
      <c r="D21" s="16"/>
      <c r="E21" s="21"/>
      <c r="F21" s="21"/>
      <c r="G21" s="108"/>
      <c r="I21" s="94" t="s">
        <v>192</v>
      </c>
      <c r="J21" s="481" t="s">
        <v>199</v>
      </c>
      <c r="K21" s="113" t="s">
        <v>200</v>
      </c>
      <c r="L21" s="90" t="s">
        <v>201</v>
      </c>
    </row>
    <row r="22" spans="1:12" ht="25.5" x14ac:dyDescent="0.25">
      <c r="A22" s="484"/>
      <c r="B22" s="114" t="s">
        <v>202</v>
      </c>
      <c r="C22" s="91" t="s">
        <v>203</v>
      </c>
      <c r="D22" s="16"/>
      <c r="E22" s="109" t="s">
        <v>204</v>
      </c>
      <c r="F22" s="71" t="s">
        <v>205</v>
      </c>
      <c r="G22" s="108"/>
      <c r="I22" s="104"/>
      <c r="J22" s="481"/>
      <c r="K22" s="115"/>
      <c r="L22" s="90" t="s">
        <v>154</v>
      </c>
    </row>
    <row r="23" spans="1:12" ht="31.5" customHeight="1" x14ac:dyDescent="0.25">
      <c r="A23" s="484"/>
      <c r="B23" s="116" t="s">
        <v>206</v>
      </c>
      <c r="C23" s="106" t="s">
        <v>207</v>
      </c>
      <c r="D23" s="16"/>
      <c r="E23" s="21"/>
      <c r="F23" s="21"/>
      <c r="G23" s="107" t="s">
        <v>208</v>
      </c>
      <c r="I23" s="117" t="s">
        <v>209</v>
      </c>
      <c r="J23" s="485" t="s">
        <v>210</v>
      </c>
      <c r="K23" s="485"/>
      <c r="L23" s="485"/>
    </row>
    <row r="24" spans="1:12" ht="14.65" customHeight="1" x14ac:dyDescent="0.25">
      <c r="A24" s="478" t="s">
        <v>176</v>
      </c>
      <c r="B24" s="60">
        <v>5</v>
      </c>
      <c r="C24" s="61" t="s">
        <v>211</v>
      </c>
      <c r="D24" s="16"/>
      <c r="E24" s="21"/>
      <c r="F24" s="21"/>
      <c r="G24" s="108"/>
      <c r="I24" s="88" t="s">
        <v>168</v>
      </c>
      <c r="J24" s="111" t="s">
        <v>212</v>
      </c>
      <c r="K24" s="88" t="s">
        <v>213</v>
      </c>
      <c r="L24" s="118" t="s">
        <v>214</v>
      </c>
    </row>
    <row r="25" spans="1:12" x14ac:dyDescent="0.25">
      <c r="A25" s="478"/>
      <c r="B25" s="68" t="s">
        <v>215</v>
      </c>
      <c r="C25" s="91" t="s">
        <v>216</v>
      </c>
      <c r="D25" s="16"/>
      <c r="E25" s="21"/>
      <c r="F25" s="77" t="s">
        <v>217</v>
      </c>
      <c r="G25" s="108"/>
    </row>
    <row r="26" spans="1:12" x14ac:dyDescent="0.25">
      <c r="A26" s="478"/>
      <c r="B26" s="68" t="s">
        <v>218</v>
      </c>
      <c r="C26" s="91" t="s">
        <v>219</v>
      </c>
      <c r="D26" s="70" t="s">
        <v>193</v>
      </c>
      <c r="E26" s="21"/>
      <c r="F26" s="21"/>
      <c r="G26" s="108"/>
    </row>
    <row r="27" spans="1:12" ht="16.5" customHeight="1" x14ac:dyDescent="0.25">
      <c r="A27" s="478"/>
      <c r="B27" s="68" t="s">
        <v>220</v>
      </c>
      <c r="C27" s="91" t="s">
        <v>221</v>
      </c>
      <c r="D27" s="16"/>
      <c r="E27" s="109" t="s">
        <v>187</v>
      </c>
      <c r="F27" s="21"/>
      <c r="G27" s="108"/>
      <c r="J27" s="58" t="s">
        <v>101</v>
      </c>
    </row>
    <row r="28" spans="1:12" x14ac:dyDescent="0.25">
      <c r="A28" s="478"/>
      <c r="B28" s="75" t="s">
        <v>222</v>
      </c>
      <c r="C28" s="100" t="s">
        <v>223</v>
      </c>
      <c r="D28" s="16"/>
      <c r="E28" s="21"/>
      <c r="F28" s="21"/>
      <c r="G28" s="107" t="s">
        <v>173</v>
      </c>
      <c r="J28" s="66" t="s">
        <v>108</v>
      </c>
      <c r="K28" s="119"/>
      <c r="L28" s="119"/>
    </row>
    <row r="29" spans="1:12" ht="19.5" customHeight="1" x14ac:dyDescent="0.25">
      <c r="A29" s="478"/>
      <c r="B29" s="82" t="s">
        <v>224</v>
      </c>
      <c r="C29" s="106" t="s">
        <v>225</v>
      </c>
      <c r="D29" s="16"/>
      <c r="E29" s="21"/>
      <c r="F29" s="21"/>
      <c r="G29" s="107" t="s">
        <v>208</v>
      </c>
      <c r="J29" s="120" t="s">
        <v>226</v>
      </c>
      <c r="K29" s="119"/>
      <c r="L29" s="119"/>
    </row>
    <row r="30" spans="1:12" ht="14.65" customHeight="1" x14ac:dyDescent="0.25">
      <c r="A30" s="121" t="s">
        <v>227</v>
      </c>
      <c r="B30" s="60">
        <v>6</v>
      </c>
      <c r="C30" s="61" t="s">
        <v>228</v>
      </c>
      <c r="D30" s="16"/>
      <c r="E30" s="21"/>
      <c r="F30" s="21"/>
      <c r="G30" s="17"/>
      <c r="J30" s="72" t="s">
        <v>229</v>
      </c>
      <c r="K30" s="119"/>
      <c r="L30" s="119"/>
    </row>
    <row r="31" spans="1:12" x14ac:dyDescent="0.25">
      <c r="A31" s="122" t="s">
        <v>230</v>
      </c>
      <c r="B31" s="68" t="s">
        <v>231</v>
      </c>
      <c r="C31" s="91" t="s">
        <v>232</v>
      </c>
      <c r="D31" s="16"/>
      <c r="E31" s="109" t="s">
        <v>233</v>
      </c>
      <c r="F31" s="21"/>
      <c r="G31" s="17"/>
      <c r="J31" s="78" t="s">
        <v>234</v>
      </c>
      <c r="K31" s="119"/>
      <c r="L31" s="119"/>
    </row>
    <row r="32" spans="1:12" x14ac:dyDescent="0.25">
      <c r="A32" s="123"/>
      <c r="B32" s="68" t="s">
        <v>235</v>
      </c>
      <c r="C32" s="91" t="s">
        <v>236</v>
      </c>
      <c r="D32" s="16"/>
      <c r="E32" s="109" t="s">
        <v>237</v>
      </c>
      <c r="F32" s="21"/>
      <c r="G32" s="17"/>
      <c r="J32" s="80" t="s">
        <v>125</v>
      </c>
      <c r="K32" s="80"/>
      <c r="L32" s="81" t="s">
        <v>126</v>
      </c>
    </row>
    <row r="33" spans="1:17" ht="21" x14ac:dyDescent="0.25">
      <c r="A33" s="124"/>
      <c r="B33" s="82" t="s">
        <v>238</v>
      </c>
      <c r="C33" s="106" t="s">
        <v>239</v>
      </c>
      <c r="D33" s="16"/>
      <c r="E33" s="109" t="s">
        <v>240</v>
      </c>
      <c r="F33" s="21"/>
      <c r="G33" s="17"/>
      <c r="I33" s="125" t="s">
        <v>241</v>
      </c>
      <c r="J33" s="126" t="s">
        <v>242</v>
      </c>
      <c r="K33" s="127"/>
      <c r="L33" s="128"/>
      <c r="M33" s="57" t="s">
        <v>94</v>
      </c>
      <c r="N33" s="486" t="s">
        <v>137</v>
      </c>
      <c r="O33" s="486"/>
      <c r="P33" s="486"/>
      <c r="Q33" s="486"/>
    </row>
    <row r="34" spans="1:17" ht="15" customHeight="1" x14ac:dyDescent="0.25">
      <c r="A34" s="478" t="s">
        <v>230</v>
      </c>
      <c r="B34" s="60">
        <v>7</v>
      </c>
      <c r="C34" s="61" t="s">
        <v>243</v>
      </c>
      <c r="D34" s="16"/>
      <c r="E34" s="21"/>
      <c r="F34" s="21"/>
      <c r="G34" s="17"/>
      <c r="I34" s="129" t="s">
        <v>240</v>
      </c>
      <c r="J34" s="130" t="s">
        <v>244</v>
      </c>
      <c r="K34" s="129" t="s">
        <v>245</v>
      </c>
      <c r="L34" s="131" t="s">
        <v>246</v>
      </c>
      <c r="N34" s="487" t="s">
        <v>247</v>
      </c>
      <c r="O34" s="487"/>
      <c r="P34" s="487"/>
      <c r="Q34" s="487"/>
    </row>
    <row r="35" spans="1:17" ht="30" x14ac:dyDescent="0.25">
      <c r="A35" s="478"/>
      <c r="B35" s="68" t="s">
        <v>248</v>
      </c>
      <c r="C35" s="69" t="s">
        <v>249</v>
      </c>
      <c r="D35" s="16"/>
      <c r="E35" s="109" t="s">
        <v>240</v>
      </c>
      <c r="F35" s="21"/>
      <c r="G35" s="17"/>
      <c r="I35" s="129"/>
      <c r="J35" s="132"/>
      <c r="K35" s="133" t="s">
        <v>250</v>
      </c>
      <c r="L35" s="103" t="s">
        <v>251</v>
      </c>
      <c r="N35" s="487"/>
      <c r="O35" s="487"/>
      <c r="P35" s="487"/>
      <c r="Q35" s="487"/>
    </row>
    <row r="36" spans="1:17" ht="25.5" x14ac:dyDescent="0.25">
      <c r="A36" s="478"/>
      <c r="B36" s="82" t="s">
        <v>252</v>
      </c>
      <c r="C36" s="134" t="s">
        <v>253</v>
      </c>
      <c r="D36" s="18"/>
      <c r="E36" s="135" t="s">
        <v>237</v>
      </c>
      <c r="F36" s="19"/>
      <c r="G36" s="26"/>
      <c r="I36" s="129"/>
      <c r="J36" s="132"/>
      <c r="K36" s="133" t="s">
        <v>254</v>
      </c>
      <c r="L36" s="103" t="s">
        <v>255</v>
      </c>
      <c r="N36" s="487"/>
      <c r="O36" s="487"/>
      <c r="P36" s="487"/>
      <c r="Q36" s="487"/>
    </row>
    <row r="37" spans="1:17" ht="30.75" customHeight="1" x14ac:dyDescent="0.25">
      <c r="I37" s="136"/>
      <c r="J37" s="23"/>
      <c r="K37" s="133" t="s">
        <v>256</v>
      </c>
      <c r="L37" s="103" t="s">
        <v>257</v>
      </c>
      <c r="N37" s="487"/>
      <c r="O37" s="487"/>
      <c r="P37" s="487"/>
      <c r="Q37" s="487"/>
    </row>
    <row r="38" spans="1:17" ht="51" customHeight="1" x14ac:dyDescent="0.25">
      <c r="B38" s="488" t="s">
        <v>258</v>
      </c>
      <c r="C38" s="488"/>
      <c r="I38" s="133" t="s">
        <v>237</v>
      </c>
      <c r="J38" s="105" t="s">
        <v>259</v>
      </c>
      <c r="K38" s="137"/>
      <c r="L38" s="138"/>
      <c r="N38" s="487"/>
      <c r="O38" s="487"/>
      <c r="P38" s="487"/>
      <c r="Q38" s="487"/>
    </row>
    <row r="39" spans="1:17" ht="45.75" customHeight="1" x14ac:dyDescent="0.25">
      <c r="B39" s="489" t="s">
        <v>260</v>
      </c>
      <c r="C39" s="489"/>
      <c r="I39" s="139" t="s">
        <v>233</v>
      </c>
      <c r="J39" s="105" t="s">
        <v>261</v>
      </c>
      <c r="K39" s="140"/>
      <c r="L39" s="141"/>
      <c r="N39" s="95"/>
      <c r="O39" s="95"/>
      <c r="P39" s="95"/>
      <c r="Q39" s="95"/>
    </row>
    <row r="40" spans="1:17" ht="30" customHeight="1" x14ac:dyDescent="0.25">
      <c r="A40" s="142"/>
      <c r="B40" s="143" t="s">
        <v>262</v>
      </c>
      <c r="C40" s="144" t="s">
        <v>263</v>
      </c>
      <c r="D40" s="21"/>
      <c r="E40" s="21"/>
      <c r="F40" s="71" t="s">
        <v>114</v>
      </c>
      <c r="G40" s="21"/>
      <c r="I40" s="133" t="s">
        <v>204</v>
      </c>
      <c r="J40" s="145" t="s">
        <v>264</v>
      </c>
      <c r="K40" s="129" t="s">
        <v>265</v>
      </c>
      <c r="L40" s="131" t="s">
        <v>150</v>
      </c>
      <c r="N40" s="95"/>
      <c r="O40" s="95"/>
      <c r="P40" s="95"/>
      <c r="Q40" s="95"/>
    </row>
    <row r="41" spans="1:17" ht="25.5" x14ac:dyDescent="0.25">
      <c r="A41" s="146"/>
      <c r="B41" s="147" t="s">
        <v>266</v>
      </c>
      <c r="C41" s="148" t="s">
        <v>267</v>
      </c>
      <c r="D41" s="21"/>
      <c r="E41" s="21"/>
      <c r="F41" s="71" t="s">
        <v>268</v>
      </c>
      <c r="G41" s="21"/>
      <c r="I41" s="149"/>
      <c r="J41" s="132"/>
      <c r="K41" s="133" t="s">
        <v>269</v>
      </c>
      <c r="L41" s="103" t="s">
        <v>154</v>
      </c>
      <c r="N41" s="95"/>
      <c r="O41" s="95"/>
      <c r="P41" s="95"/>
      <c r="Q41" s="95"/>
    </row>
    <row r="42" spans="1:17" ht="25.5" x14ac:dyDescent="0.25">
      <c r="A42" s="146"/>
      <c r="B42" s="143" t="s">
        <v>270</v>
      </c>
      <c r="C42" s="148" t="s">
        <v>271</v>
      </c>
      <c r="D42" s="21"/>
      <c r="E42" s="21"/>
      <c r="F42" s="71" t="s">
        <v>272</v>
      </c>
      <c r="G42" s="21"/>
      <c r="I42" s="125" t="s">
        <v>273</v>
      </c>
      <c r="J42" s="150" t="s">
        <v>274</v>
      </c>
      <c r="K42" s="151"/>
      <c r="L42" s="152"/>
      <c r="N42" s="95"/>
      <c r="O42" s="95"/>
      <c r="P42" s="95"/>
      <c r="Q42" s="95"/>
    </row>
    <row r="43" spans="1:17" ht="30" x14ac:dyDescent="0.25">
      <c r="A43" s="146"/>
      <c r="B43" s="153" t="s">
        <v>275</v>
      </c>
      <c r="C43" s="144" t="s">
        <v>276</v>
      </c>
      <c r="D43" s="21"/>
      <c r="E43" s="21"/>
      <c r="F43" s="71" t="s">
        <v>277</v>
      </c>
      <c r="G43" s="21"/>
      <c r="I43" s="490" t="s">
        <v>182</v>
      </c>
      <c r="J43" s="130" t="s">
        <v>278</v>
      </c>
      <c r="K43" s="129" t="s">
        <v>279</v>
      </c>
      <c r="L43" s="131" t="s">
        <v>280</v>
      </c>
      <c r="N43" s="95"/>
      <c r="O43" s="95"/>
      <c r="P43" s="95"/>
      <c r="Q43" s="95"/>
    </row>
    <row r="44" spans="1:17" ht="32.25" customHeight="1" x14ac:dyDescent="0.25">
      <c r="A44" s="146"/>
      <c r="B44" s="491"/>
      <c r="C44" s="491"/>
      <c r="D44" s="491"/>
      <c r="E44" s="491"/>
      <c r="F44" s="491"/>
      <c r="G44" s="491"/>
      <c r="I44" s="490"/>
      <c r="J44" s="132"/>
      <c r="K44" s="133" t="s">
        <v>281</v>
      </c>
      <c r="L44" s="103" t="s">
        <v>282</v>
      </c>
    </row>
    <row r="45" spans="1:17" ht="15" customHeight="1" x14ac:dyDescent="0.25">
      <c r="B45" s="153" t="s">
        <v>283</v>
      </c>
      <c r="C45" s="154" t="s">
        <v>284</v>
      </c>
      <c r="D45" s="21"/>
      <c r="E45" s="21"/>
      <c r="F45" s="143"/>
      <c r="G45" s="155" t="s">
        <v>285</v>
      </c>
      <c r="I45" s="490"/>
      <c r="J45" s="132"/>
      <c r="K45" s="133" t="s">
        <v>286</v>
      </c>
      <c r="L45" s="103" t="s">
        <v>287</v>
      </c>
    </row>
    <row r="46" spans="1:17" ht="30" customHeight="1" x14ac:dyDescent="0.25">
      <c r="B46" s="153" t="s">
        <v>288</v>
      </c>
      <c r="C46" s="156" t="s">
        <v>289</v>
      </c>
      <c r="D46" s="21"/>
      <c r="E46" s="21"/>
      <c r="F46" s="143"/>
      <c r="G46" s="155" t="s">
        <v>290</v>
      </c>
      <c r="I46" s="490"/>
      <c r="J46" s="23"/>
      <c r="K46" s="133" t="s">
        <v>291</v>
      </c>
      <c r="L46" s="103" t="s">
        <v>292</v>
      </c>
    </row>
    <row r="47" spans="1:17" ht="30" x14ac:dyDescent="0.25">
      <c r="I47" s="139" t="s">
        <v>187</v>
      </c>
      <c r="J47" s="144" t="s">
        <v>293</v>
      </c>
      <c r="K47" s="139" t="s">
        <v>294</v>
      </c>
      <c r="L47" s="157" t="s">
        <v>295</v>
      </c>
    </row>
    <row r="50" spans="2:17" x14ac:dyDescent="0.25">
      <c r="B50" s="158" t="s">
        <v>296</v>
      </c>
      <c r="C50" s="159"/>
      <c r="D50" s="159"/>
      <c r="E50" s="159"/>
      <c r="F50" s="159"/>
      <c r="J50" s="160" t="s">
        <v>110</v>
      </c>
      <c r="K50" s="119"/>
      <c r="L50" s="119"/>
    </row>
    <row r="51" spans="2:17" x14ac:dyDescent="0.25">
      <c r="B51" s="161">
        <v>26</v>
      </c>
      <c r="C51" s="162" t="s">
        <v>297</v>
      </c>
      <c r="D51" s="163"/>
      <c r="E51" s="164"/>
      <c r="F51" s="165"/>
      <c r="J51" s="66" t="s">
        <v>108</v>
      </c>
      <c r="K51" s="119"/>
      <c r="L51" s="119"/>
    </row>
    <row r="52" spans="2:17" x14ac:dyDescent="0.25">
      <c r="B52" s="166"/>
      <c r="C52" s="166"/>
      <c r="D52" s="166"/>
      <c r="E52" s="165"/>
      <c r="F52" s="165"/>
      <c r="J52" s="120" t="s">
        <v>298</v>
      </c>
      <c r="K52" s="119"/>
      <c r="L52" s="119"/>
    </row>
    <row r="53" spans="2:17" x14ac:dyDescent="0.25">
      <c r="B53" s="159"/>
      <c r="C53" s="159"/>
      <c r="D53" s="159"/>
      <c r="E53" s="159"/>
      <c r="F53" s="159"/>
      <c r="J53" s="167" t="s">
        <v>299</v>
      </c>
      <c r="K53" s="119"/>
      <c r="L53" s="119"/>
    </row>
    <row r="54" spans="2:17" x14ac:dyDescent="0.25">
      <c r="B54" s="159"/>
      <c r="C54" s="159"/>
      <c r="D54" s="159"/>
      <c r="E54" s="159"/>
      <c r="F54" s="159"/>
      <c r="I54" s="168"/>
      <c r="J54" s="80" t="s">
        <v>125</v>
      </c>
      <c r="K54" s="80"/>
      <c r="L54" s="169" t="s">
        <v>126</v>
      </c>
    </row>
    <row r="55" spans="2:17" ht="21" x14ac:dyDescent="0.25">
      <c r="B55" s="159"/>
      <c r="C55" s="159"/>
      <c r="D55" s="159"/>
      <c r="E55" s="159"/>
      <c r="F55" s="159"/>
      <c r="I55" s="170" t="s">
        <v>300</v>
      </c>
      <c r="J55" s="171" t="s">
        <v>301</v>
      </c>
      <c r="K55" s="151"/>
      <c r="L55" s="152"/>
      <c r="M55" s="57" t="s">
        <v>94</v>
      </c>
      <c r="N55" s="492" t="s">
        <v>137</v>
      </c>
      <c r="O55" s="492"/>
      <c r="P55" s="492"/>
      <c r="Q55" s="492"/>
    </row>
    <row r="56" spans="2:17" ht="15.75" customHeight="1" x14ac:dyDescent="0.25">
      <c r="B56" s="172" t="s">
        <v>302</v>
      </c>
      <c r="C56" s="159"/>
      <c r="D56" s="159"/>
      <c r="E56" s="159"/>
      <c r="F56" s="159"/>
      <c r="I56" s="493" t="s">
        <v>114</v>
      </c>
      <c r="J56" s="494" t="s">
        <v>303</v>
      </c>
      <c r="K56" s="173" t="s">
        <v>304</v>
      </c>
      <c r="L56" s="175" t="s">
        <v>305</v>
      </c>
      <c r="N56" s="487" t="s">
        <v>306</v>
      </c>
      <c r="O56" s="487"/>
      <c r="P56" s="487"/>
      <c r="Q56" s="487"/>
    </row>
    <row r="57" spans="2:17" ht="14.65" customHeight="1" x14ac:dyDescent="0.25">
      <c r="B57" s="495" t="s">
        <v>307</v>
      </c>
      <c r="C57" s="495"/>
      <c r="D57" s="495"/>
      <c r="E57" s="495"/>
      <c r="F57" s="159"/>
      <c r="I57" s="493"/>
      <c r="J57" s="494"/>
      <c r="K57" s="176" t="s">
        <v>308</v>
      </c>
      <c r="L57" s="157" t="s">
        <v>309</v>
      </c>
      <c r="N57" s="487"/>
      <c r="O57" s="487"/>
      <c r="P57" s="487"/>
      <c r="Q57" s="487"/>
    </row>
    <row r="58" spans="2:17" x14ac:dyDescent="0.25">
      <c r="B58" s="495"/>
      <c r="C58" s="495"/>
      <c r="D58" s="495"/>
      <c r="E58" s="495"/>
      <c r="F58" s="159"/>
      <c r="I58" s="176" t="s">
        <v>157</v>
      </c>
      <c r="J58" s="177" t="s">
        <v>310</v>
      </c>
      <c r="K58" s="176" t="s">
        <v>311</v>
      </c>
      <c r="L58" s="157" t="s">
        <v>312</v>
      </c>
      <c r="N58" s="487"/>
      <c r="O58" s="487"/>
      <c r="P58" s="487"/>
      <c r="Q58" s="487"/>
    </row>
    <row r="59" spans="2:17" ht="15" customHeight="1" x14ac:dyDescent="0.25">
      <c r="B59" s="495"/>
      <c r="C59" s="495"/>
      <c r="D59" s="495"/>
      <c r="E59" s="495"/>
      <c r="F59" s="159"/>
      <c r="I59" s="496" t="s">
        <v>268</v>
      </c>
      <c r="J59" s="497" t="s">
        <v>313</v>
      </c>
      <c r="K59" s="176" t="s">
        <v>314</v>
      </c>
      <c r="L59" s="157" t="s">
        <v>315</v>
      </c>
      <c r="N59" s="487"/>
      <c r="O59" s="487"/>
      <c r="P59" s="487"/>
      <c r="Q59" s="487"/>
    </row>
    <row r="60" spans="2:17" x14ac:dyDescent="0.25">
      <c r="B60" s="495"/>
      <c r="C60" s="495"/>
      <c r="D60" s="495"/>
      <c r="E60" s="495"/>
      <c r="F60" s="159"/>
      <c r="I60" s="496"/>
      <c r="J60" s="497"/>
      <c r="K60" s="176" t="s">
        <v>316</v>
      </c>
      <c r="L60" s="157" t="s">
        <v>317</v>
      </c>
      <c r="N60" s="487"/>
      <c r="O60" s="487"/>
      <c r="P60" s="487"/>
      <c r="Q60" s="487"/>
    </row>
    <row r="61" spans="2:17" x14ac:dyDescent="0.25">
      <c r="B61" s="495"/>
      <c r="C61" s="495"/>
      <c r="D61" s="495"/>
      <c r="E61" s="495"/>
      <c r="F61" s="159"/>
      <c r="I61" s="496"/>
      <c r="J61" s="497"/>
      <c r="K61" s="176" t="s">
        <v>318</v>
      </c>
      <c r="L61" s="157" t="s">
        <v>319</v>
      </c>
      <c r="N61" s="487"/>
      <c r="O61" s="487"/>
      <c r="P61" s="487"/>
      <c r="Q61" s="487"/>
    </row>
    <row r="62" spans="2:17" x14ac:dyDescent="0.25">
      <c r="B62" s="178"/>
      <c r="C62" s="159"/>
      <c r="D62" s="179"/>
      <c r="E62" s="159"/>
      <c r="F62" s="159"/>
      <c r="I62" s="496"/>
      <c r="J62" s="497"/>
      <c r="K62" s="176" t="s">
        <v>320</v>
      </c>
      <c r="L62" s="157" t="s">
        <v>321</v>
      </c>
      <c r="N62" s="487"/>
      <c r="O62" s="487"/>
      <c r="P62" s="487"/>
      <c r="Q62" s="487"/>
    </row>
    <row r="63" spans="2:17" ht="30.75" customHeight="1" x14ac:dyDescent="0.25">
      <c r="B63" s="158" t="s">
        <v>260</v>
      </c>
      <c r="F63" s="165"/>
      <c r="I63" s="496" t="s">
        <v>147</v>
      </c>
      <c r="J63" s="497" t="s">
        <v>322</v>
      </c>
      <c r="K63" s="176" t="s">
        <v>323</v>
      </c>
      <c r="L63" s="157" t="s">
        <v>324</v>
      </c>
      <c r="N63" s="487"/>
      <c r="O63" s="487"/>
      <c r="P63" s="487"/>
      <c r="Q63" s="487"/>
    </row>
    <row r="64" spans="2:17" x14ac:dyDescent="0.25">
      <c r="B64" s="161">
        <v>6</v>
      </c>
      <c r="C64" s="162" t="s">
        <v>325</v>
      </c>
      <c r="D64" s="180"/>
      <c r="E64" s="165"/>
      <c r="F64" s="165"/>
      <c r="I64" s="496"/>
      <c r="J64" s="497"/>
      <c r="K64" s="176" t="s">
        <v>326</v>
      </c>
      <c r="L64" s="157" t="s">
        <v>327</v>
      </c>
      <c r="N64" s="487"/>
      <c r="O64" s="487"/>
      <c r="P64" s="487"/>
      <c r="Q64" s="487"/>
    </row>
    <row r="65" spans="2:17" x14ac:dyDescent="0.25">
      <c r="B65" s="181" t="s">
        <v>328</v>
      </c>
      <c r="C65" s="163"/>
      <c r="D65" s="180"/>
      <c r="E65" s="165"/>
      <c r="F65" s="165"/>
      <c r="I65" s="496"/>
      <c r="J65" s="497"/>
      <c r="K65" s="176" t="s">
        <v>329</v>
      </c>
      <c r="L65" s="157" t="s">
        <v>330</v>
      </c>
      <c r="N65" s="487"/>
      <c r="O65" s="487"/>
      <c r="P65" s="487"/>
      <c r="Q65" s="487"/>
    </row>
    <row r="66" spans="2:17" x14ac:dyDescent="0.25">
      <c r="B66" s="182">
        <v>53</v>
      </c>
      <c r="C66" s="162" t="s">
        <v>331</v>
      </c>
      <c r="D66" s="180"/>
      <c r="E66" s="165"/>
      <c r="I66" s="496"/>
      <c r="J66" s="497"/>
      <c r="K66" s="176" t="s">
        <v>332</v>
      </c>
      <c r="L66" s="157" t="s">
        <v>321</v>
      </c>
      <c r="N66" s="487"/>
      <c r="O66" s="487"/>
      <c r="P66" s="487"/>
      <c r="Q66" s="487"/>
    </row>
    <row r="67" spans="2:17" ht="30" x14ac:dyDescent="0.25">
      <c r="I67" s="176" t="s">
        <v>205</v>
      </c>
      <c r="J67" s="177" t="s">
        <v>333</v>
      </c>
      <c r="K67" s="176" t="s">
        <v>334</v>
      </c>
      <c r="L67" s="157" t="s">
        <v>335</v>
      </c>
    </row>
    <row r="68" spans="2:17" ht="30.75" customHeight="1" x14ac:dyDescent="0.25">
      <c r="B68" s="498"/>
      <c r="C68" s="498"/>
      <c r="D68" s="498"/>
      <c r="E68" s="498"/>
      <c r="I68" s="496" t="s">
        <v>120</v>
      </c>
      <c r="J68" s="497" t="s">
        <v>336</v>
      </c>
      <c r="K68" s="176" t="s">
        <v>337</v>
      </c>
      <c r="L68" s="157" t="s">
        <v>338</v>
      </c>
    </row>
    <row r="69" spans="2:17" ht="30" x14ac:dyDescent="0.25">
      <c r="I69" s="496"/>
      <c r="J69" s="497"/>
      <c r="K69" s="176" t="s">
        <v>339</v>
      </c>
      <c r="L69" s="157" t="s">
        <v>340</v>
      </c>
    </row>
    <row r="70" spans="2:17" x14ac:dyDescent="0.25">
      <c r="I70" s="496"/>
      <c r="J70" s="497"/>
      <c r="K70" s="176" t="s">
        <v>341</v>
      </c>
      <c r="L70" s="157" t="s">
        <v>342</v>
      </c>
    </row>
    <row r="71" spans="2:17" x14ac:dyDescent="0.25">
      <c r="I71" s="496"/>
      <c r="J71" s="497"/>
      <c r="K71" s="176" t="s">
        <v>343</v>
      </c>
      <c r="L71" s="157" t="s">
        <v>344</v>
      </c>
    </row>
    <row r="72" spans="2:17" ht="45" x14ac:dyDescent="0.25">
      <c r="I72" s="183" t="s">
        <v>272</v>
      </c>
      <c r="J72" s="177" t="s">
        <v>345</v>
      </c>
      <c r="K72" s="176" t="s">
        <v>346</v>
      </c>
      <c r="L72" s="157" t="s">
        <v>347</v>
      </c>
    </row>
    <row r="73" spans="2:17" ht="15" customHeight="1" x14ac:dyDescent="0.25">
      <c r="I73" s="176" t="s">
        <v>348</v>
      </c>
      <c r="J73" s="499" t="s">
        <v>349</v>
      </c>
      <c r="K73" s="499"/>
      <c r="L73" s="499"/>
    </row>
    <row r="74" spans="2:17" ht="30" x14ac:dyDescent="0.25">
      <c r="I74" s="183" t="s">
        <v>277</v>
      </c>
      <c r="J74" s="174" t="s">
        <v>350</v>
      </c>
      <c r="K74" s="173" t="s">
        <v>351</v>
      </c>
      <c r="L74" s="175" t="s">
        <v>352</v>
      </c>
    </row>
    <row r="75" spans="2:17" ht="30" x14ac:dyDescent="0.25">
      <c r="I75" s="176" t="s">
        <v>217</v>
      </c>
      <c r="J75" s="177" t="s">
        <v>353</v>
      </c>
      <c r="K75" s="176" t="s">
        <v>354</v>
      </c>
      <c r="L75" s="157" t="s">
        <v>355</v>
      </c>
    </row>
    <row r="78" spans="2:17" x14ac:dyDescent="0.25">
      <c r="J78" s="184" t="s">
        <v>117</v>
      </c>
      <c r="K78" s="119"/>
      <c r="L78" s="119"/>
    </row>
    <row r="79" spans="2:17" x14ac:dyDescent="0.25">
      <c r="J79" s="66" t="s">
        <v>108</v>
      </c>
      <c r="K79" s="119"/>
      <c r="L79" s="119"/>
    </row>
    <row r="80" spans="2:17" x14ac:dyDescent="0.25">
      <c r="J80" s="185" t="s">
        <v>356</v>
      </c>
      <c r="K80" s="119"/>
      <c r="L80" s="119"/>
    </row>
    <row r="81" spans="9:17" x14ac:dyDescent="0.25">
      <c r="J81" s="78" t="s">
        <v>357</v>
      </c>
      <c r="K81" s="119"/>
      <c r="L81" s="119"/>
    </row>
    <row r="82" spans="9:17" x14ac:dyDescent="0.25">
      <c r="J82" s="169" t="s">
        <v>125</v>
      </c>
      <c r="K82" s="186"/>
      <c r="L82" s="169" t="s">
        <v>126</v>
      </c>
    </row>
    <row r="83" spans="9:17" ht="21" x14ac:dyDescent="0.25">
      <c r="I83" s="187" t="s">
        <v>358</v>
      </c>
      <c r="J83" s="188" t="s">
        <v>359</v>
      </c>
      <c r="K83" s="189"/>
      <c r="L83" s="190"/>
      <c r="M83" s="57" t="s">
        <v>94</v>
      </c>
      <c r="N83" s="500" t="s">
        <v>360</v>
      </c>
      <c r="O83" s="500"/>
      <c r="P83" s="500"/>
      <c r="Q83" s="500"/>
    </row>
    <row r="84" spans="9:17" ht="45" customHeight="1" x14ac:dyDescent="0.25">
      <c r="I84" s="191" t="s">
        <v>285</v>
      </c>
      <c r="J84" s="192" t="s">
        <v>361</v>
      </c>
      <c r="K84" s="193" t="s">
        <v>362</v>
      </c>
      <c r="L84" s="194" t="s">
        <v>363</v>
      </c>
      <c r="N84" s="501" t="s">
        <v>364</v>
      </c>
      <c r="O84" s="501"/>
      <c r="P84" s="501"/>
      <c r="Q84" s="501"/>
    </row>
    <row r="85" spans="9:17" ht="30" x14ac:dyDescent="0.25">
      <c r="I85" s="195"/>
      <c r="J85" s="119"/>
      <c r="K85" s="196" t="s">
        <v>365</v>
      </c>
      <c r="L85" s="138" t="s">
        <v>366</v>
      </c>
      <c r="N85" s="501"/>
      <c r="O85" s="501"/>
      <c r="P85" s="501"/>
      <c r="Q85" s="501"/>
    </row>
    <row r="86" spans="9:17" ht="16.5" customHeight="1" x14ac:dyDescent="0.25">
      <c r="I86" s="187" t="s">
        <v>367</v>
      </c>
      <c r="J86" s="188" t="s">
        <v>368</v>
      </c>
      <c r="K86" s="189"/>
      <c r="L86" s="190"/>
      <c r="N86" s="501" t="s">
        <v>369</v>
      </c>
      <c r="O86" s="501"/>
      <c r="P86" s="501"/>
      <c r="Q86" s="501"/>
    </row>
    <row r="87" spans="9:17" ht="30" x14ac:dyDescent="0.25">
      <c r="I87" s="197" t="s">
        <v>290</v>
      </c>
      <c r="J87" s="145" t="s">
        <v>370</v>
      </c>
      <c r="K87" s="198"/>
      <c r="L87" s="194"/>
      <c r="N87" s="501"/>
      <c r="O87" s="501"/>
      <c r="P87" s="501"/>
      <c r="Q87" s="501"/>
    </row>
    <row r="88" spans="9:17" ht="30" customHeight="1" x14ac:dyDescent="0.25">
      <c r="I88" s="199" t="s">
        <v>173</v>
      </c>
      <c r="J88" s="200" t="s">
        <v>371</v>
      </c>
      <c r="K88" s="201"/>
      <c r="L88" s="138"/>
      <c r="N88" s="502" t="s">
        <v>372</v>
      </c>
      <c r="O88" s="502"/>
      <c r="P88" s="502"/>
      <c r="Q88" s="502"/>
    </row>
    <row r="89" spans="9:17" ht="15.75" customHeight="1" x14ac:dyDescent="0.25">
      <c r="I89" s="503" t="s">
        <v>208</v>
      </c>
      <c r="J89" s="504" t="s">
        <v>373</v>
      </c>
      <c r="K89" s="202" t="s">
        <v>374</v>
      </c>
      <c r="L89" s="138" t="s">
        <v>375</v>
      </c>
      <c r="N89" s="502"/>
      <c r="O89" s="502"/>
      <c r="P89" s="502"/>
      <c r="Q89" s="502"/>
    </row>
    <row r="90" spans="9:17" x14ac:dyDescent="0.25">
      <c r="I90" s="503"/>
      <c r="J90" s="504"/>
      <c r="K90" s="202" t="s">
        <v>376</v>
      </c>
      <c r="L90" s="138" t="s">
        <v>377</v>
      </c>
    </row>
    <row r="91" spans="9:17" ht="45" x14ac:dyDescent="0.25">
      <c r="I91" s="503"/>
      <c r="J91" s="504"/>
      <c r="K91" s="202" t="s">
        <v>378</v>
      </c>
      <c r="L91" s="138" t="s">
        <v>379</v>
      </c>
    </row>
    <row r="92" spans="9:17" x14ac:dyDescent="0.25">
      <c r="I92" s="503"/>
      <c r="J92" s="504"/>
      <c r="K92" s="202" t="s">
        <v>380</v>
      </c>
      <c r="L92" s="138" t="s">
        <v>381</v>
      </c>
    </row>
    <row r="93" spans="9:17" x14ac:dyDescent="0.25">
      <c r="I93" s="503"/>
      <c r="J93" s="504"/>
      <c r="K93" s="202" t="s">
        <v>382</v>
      </c>
      <c r="L93" s="138" t="s">
        <v>383</v>
      </c>
    </row>
    <row r="94" spans="9:17" x14ac:dyDescent="0.25">
      <c r="I94" s="503"/>
      <c r="J94" s="504"/>
      <c r="K94" s="202" t="s">
        <v>384</v>
      </c>
      <c r="L94" s="157" t="s">
        <v>385</v>
      </c>
    </row>
  </sheetData>
  <mergeCells count="47">
    <mergeCell ref="N84:Q85"/>
    <mergeCell ref="N86:Q87"/>
    <mergeCell ref="N88:Q89"/>
    <mergeCell ref="I89:I94"/>
    <mergeCell ref="J89:J94"/>
    <mergeCell ref="B68:E68"/>
    <mergeCell ref="I68:I71"/>
    <mergeCell ref="J68:J71"/>
    <mergeCell ref="J73:L73"/>
    <mergeCell ref="N83:Q83"/>
    <mergeCell ref="N55:Q55"/>
    <mergeCell ref="I56:I57"/>
    <mergeCell ref="J56:J57"/>
    <mergeCell ref="N56:Q66"/>
    <mergeCell ref="B57:E61"/>
    <mergeCell ref="I59:I62"/>
    <mergeCell ref="J59:J62"/>
    <mergeCell ref="I63:I66"/>
    <mergeCell ref="J63:J66"/>
    <mergeCell ref="A34:A36"/>
    <mergeCell ref="N34:Q38"/>
    <mergeCell ref="B38:C38"/>
    <mergeCell ref="B39:C39"/>
    <mergeCell ref="I43:I46"/>
    <mergeCell ref="B44:G44"/>
    <mergeCell ref="J21:J22"/>
    <mergeCell ref="A22:A23"/>
    <mergeCell ref="J23:L23"/>
    <mergeCell ref="A24:A29"/>
    <mergeCell ref="N33:Q33"/>
    <mergeCell ref="A3:A7"/>
    <mergeCell ref="O3:Q3"/>
    <mergeCell ref="A8:A16"/>
    <mergeCell ref="N8:Q8"/>
    <mergeCell ref="J9:J10"/>
    <mergeCell ref="L9:L10"/>
    <mergeCell ref="N9:Q11"/>
    <mergeCell ref="J11:J12"/>
    <mergeCell ref="J14:J19"/>
    <mergeCell ref="A17:A20"/>
    <mergeCell ref="B1:C1"/>
    <mergeCell ref="D1:G1"/>
    <mergeCell ref="K1:M1"/>
    <mergeCell ref="O1:Q1"/>
    <mergeCell ref="B2:C2"/>
    <mergeCell ref="D2:G2"/>
    <mergeCell ref="O2:Q2"/>
  </mergeCells>
  <dataValidations count="29">
    <dataValidation allowBlank="1" showInputMessage="1" showErrorMessage="1" promptTitle="Design, innovation et créativité" prompt="Imaginer des solutions pour produire des objets et des éléments de programmes informatiques en réponse au besoin." sqref="D6 D14 D16 D19" xr:uid="{00000000-0002-0000-0200-000000000000}">
      <formula1>0</formula1>
      <formula2>0</formula2>
    </dataValidation>
    <dataValidation allowBlank="1" showInputMessage="1" showErrorMessage="1" promptTitle="Modélisation simulation OT" prompt="Utiliser une modélisation pour comprendre, formaliser, partager, construire, investiguer, prouver." sqref="F43" xr:uid="{00000000-0002-0000-0200-000001000000}">
      <formula1>0</formula1>
      <formula2>0</formula2>
    </dataValidation>
    <dataValidation allowBlank="1" showInputMessage="1" showErrorMessage="1" promptTitle="Modélisation simulation OT" prompt="Respecter une procédure de travail garantissant un résultat en respectant les règles de sécurité et d’utilisation des outils mis à disposition." sqref="F4 F15 F40" xr:uid="{00000000-0002-0000-0200-000002000000}">
      <formula1>0</formula1>
      <formula2>0</formula2>
    </dataValidation>
    <dataValidation allowBlank="1" showInputMessage="1" showErrorMessage="1" promptTitle="Modélisation simulation OT" prompt="Interpréter des résultats expérimentaux, en tirer une conclusion et la communiquer en argumentant." sqref="F42" xr:uid="{00000000-0002-0000-0200-000003000000}">
      <formula1>0</formula1>
      <formula2>0</formula2>
    </dataValidation>
    <dataValidation allowBlank="1" showInputMessage="1" showErrorMessage="1" promptTitle="Modélisation simulation OT" prompt="Analyser le fonctionnement et la structure d’un objet, identifier les entrées et sorties." sqref="F41" xr:uid="{00000000-0002-0000-0200-000004000000}">
      <formula1>0</formula1>
      <formula2>0</formula2>
    </dataValidation>
    <dataValidation allowBlank="1" showInputMessage="1" showErrorMessage="1" promptTitle="Informatique et programmation" prompt="Analyser le fonctionnement et la structure d’un objet" sqref="G45" xr:uid="{00000000-0002-0000-0200-000005000000}">
      <formula1>0</formula1>
      <formula2>0</formula2>
    </dataValidation>
    <dataValidation allowBlank="1" showInputMessage="1" showErrorMessage="1" promptTitle="Modélisation simulation OT" prompt="Simuler numériquement la structure et/ou le comportement d’un objet. Interpréter le comportement de l’objet technique et le communiquer en argumentant." sqref="F25" xr:uid="{00000000-0002-0000-0200-000006000000}">
      <formula1>0</formula1>
      <formula2>0</formula2>
    </dataValidation>
    <dataValidation allowBlank="1" showInputMessage="1" showErrorMessage="1" promptTitle="Design, innovation et créativité" prompt="Imaginer, synthétiser et formaliser une procédure, un protocole." sqref="D4" xr:uid="{00000000-0002-0000-0200-000007000000}">
      <formula1>0</formula1>
      <formula2>0</formula2>
    </dataValidation>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2" xr:uid="{00000000-0002-0000-0200-000008000000}">
      <formula1>0</formula1>
      <formula2>0</formula2>
    </dataValidation>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0" xr:uid="{00000000-0002-0000-0200-000009000000}">
      <formula1>0</formula1>
      <formula2>0</formula2>
    </dataValidation>
    <dataValidation allowBlank="1" showInputMessage="1" showErrorMessage="1" promptTitle="Design, innovation et créativité" prompt="Réaliser, de manière collaborative, le prototype d’un objet pour valider une solution" sqref="D15" xr:uid="{00000000-0002-0000-0200-00000A000000}">
      <formula1>0</formula1>
      <formula2>0</formula2>
    </dataValidation>
    <dataValidation allowBlank="1" showInputMessage="1" showErrorMessage="1" promptTitle="Design, innovation et créativité" prompt="Organiser, structurer et stocker des ressources numériques." sqref="D26" xr:uid="{00000000-0002-0000-0200-00000B000000}">
      <formula1>0</formula1>
      <formula2>0</formula2>
    </dataValidation>
    <dataValidation allowBlank="1" showInputMessage="1" showErrorMessage="1" promptTitle="Design, innovation et créativité" prompt="Présenter à l’oral et à l’aide de supports numériques multimédia des solutions techniques au moment des revues de projet." sqref="D20" xr:uid="{00000000-0002-0000-0200-00000C000000}">
      <formula1>0</formula1>
      <formula2>0</formula2>
    </dataValidation>
    <dataValidation allowBlank="1" showInputMessage="1" showErrorMessage="1" promptTitle="OT, Changts  induits société" sqref="D11" xr:uid="{00000000-0002-0000-0200-00000D000000}">
      <formula1>0</formula1>
      <formula2>0</formula2>
    </dataValidation>
    <dataValidation allowBlank="1" showInputMessage="1" showErrorMessage="1" promptTitle="OT, Changts  induits société" prompt="Exprimer sa pensée à l’aide d’outils de description adaptés : croquis, schémas, graphes, diagrammes, tableaux. " sqref="E18" xr:uid="{00000000-0002-0000-0200-00000E000000}">
      <formula1>0</formula1>
      <formula2>0</formula2>
    </dataValidation>
    <dataValidation allowBlank="1" showInputMessage="1" showErrorMessage="1" promptTitle="OT, Changts  induits société" prompt="Lire, utiliser et produire, à l’aide d’outils de représentation numérique, des choix de solutions sous forme de dessins ou de schémas." sqref="E19 E27" xr:uid="{00000000-0002-0000-0200-00000F000000}">
      <formula1>0</formula1>
      <formula2>0</formula2>
    </dataValidation>
    <dataValidation allowBlank="1" showInputMessage="1" showErrorMessage="1" promptTitle="OT, Changts  induits société" prompt="Élaborer un document qui synthétise ces comparaisons et ces commentaires." sqref="E22" xr:uid="{00000000-0002-0000-0200-000010000000}">
      <formula1>0</formula1>
      <formula2>0</formula2>
    </dataValidation>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1 E36" xr:uid="{00000000-0002-0000-0200-000011000000}">
      <formula1>0</formula1>
      <formula2>0</formula2>
    </dataValidation>
    <dataValidation allowBlank="1" showInputMessage="1" showErrorMessage="1" promptTitle="OT, Changts  induits société" prompt="Comparer et commenter les évolutions des objets et systèmes" sqref="E32" xr:uid="{00000000-0002-0000-0200-000012000000}">
      <formula1>0</formula1>
      <formula2>0</formula2>
    </dataValidation>
    <dataValidation allowBlank="1" showInputMessage="1" showErrorMessage="1" promptTitle="OT, Changts  induits société" prompt="Regrouper des objets en familles et lignées." sqref="E33 E35" xr:uid="{00000000-0002-0000-0200-000013000000}">
      <formula1>0</formula1>
      <formula2>0</formula2>
    </dataValidation>
    <dataValidation allowBlank="1" showInputMessage="1" showErrorMessage="1" promptTitle="Modélisation simulation OT" prompt="Mesurer des grandeurs de manière directe ou indirecte. " sqref="F5" xr:uid="{00000000-0002-0000-0200-000014000000}">
      <formula1>0</formula1>
      <formula2>0</formula2>
    </dataValidation>
    <dataValidation allowBlank="1" showInputMessage="1" showErrorMessage="1" promptTitle="Modélisation simulation OT" prompt="Identifier le(s) matériau(x), les flux d’énergie et d’information sur un objet et décrire les transformations qui s’opèrent." sqref="F11" xr:uid="{00000000-0002-0000-0200-000015000000}">
      <formula1>0</formula1>
      <formula2>0</formula2>
    </dataValidation>
    <dataValidation allowBlank="1" showInputMessage="1" showErrorMessage="1" promptTitle="Modélisation simulation OT" prompt="Associer des solutions techniques à des fonctions." sqref="F13" xr:uid="{00000000-0002-0000-0200-000016000000}">
      <formula1>0</formula1>
      <formula2>0</formula2>
    </dataValidation>
    <dataValidation allowBlank="1" showInputMessage="1" showErrorMessage="1" promptTitle="Modélisation simulation OT" prompt="Décrire, en utilisant les outils et langages de descriptions adaptés, le fonctionnement, la structure et le comportement des objets." sqref="F22" xr:uid="{00000000-0002-0000-0200-000017000000}">
      <formula1>0</formula1>
      <formula2>0</formula2>
    </dataValidation>
    <dataValidation allowBlank="1" showInputMessage="1" showErrorMessage="1" promptTitle="Informatique et programmation" prompt="Écrire, mettre au point (tester, corriger) et exécuter un programme commandant un système réel et vérifier le comportement attendu." sqref="G16 G28" xr:uid="{00000000-0002-0000-0200-000018000000}">
      <formula1>0</formula1>
      <formula2>0</formula2>
    </dataValidation>
    <dataValidation allowBlank="1" showInputMessage="1" showErrorMessage="1" promptTitle="Informatique et programmation" prompt="Écrire un programme dans lequel des actions sont déclenchées par des événements extérieurs." sqref="G23 G29" xr:uid="{00000000-0002-0000-0200-000019000000}">
      <formula1>0</formula1>
      <formula2>0</formula2>
    </dataValidation>
    <dataValidation allowBlank="1" showInputMessage="1" showErrorMessage="1" promptTitle="Design, innovation et créativité" prompt="Participer à l’organisation de projets, la définition des rôles, la planification (se projeter et anticiper) et aux revues de projet." sqref="D7" xr:uid="{00000000-0002-0000-0200-00001A000000}">
      <formula1>0</formula1>
      <formula2>0</formula2>
    </dataValidation>
    <dataValidation allowBlank="1" showInputMessage="1" showErrorMessage="1" promptTitle="Informatique et programmation" prompt="Analyser le comportement attendu d’un système réel et décomposer le problème posé en sous-problèmes afin de structurer un programme de commande." sqref="G46" xr:uid="{00000000-0002-0000-0200-00001B000000}">
      <formula1>0</formula1>
      <formula2>0</formula2>
    </dataValidation>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existant ou à créer._x000a__x000a_" sqref="D9" xr:uid="{00000000-0002-0000-0200-00001C000000}">
      <formula1>0</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CD5B5"/>
    <pageSetUpPr fitToPage="1"/>
  </sheetPr>
  <dimension ref="A1:AMK127"/>
  <sheetViews>
    <sheetView topLeftCell="A81" zoomScale="50" zoomScaleNormal="50" workbookViewId="0">
      <selection activeCell="A114" sqref="A114:A116"/>
    </sheetView>
  </sheetViews>
  <sheetFormatPr baseColWidth="10" defaultColWidth="9.140625" defaultRowHeight="15" x14ac:dyDescent="0.25"/>
  <cols>
    <col min="1" max="1" width="34.85546875" style="203"/>
    <col min="2" max="2" width="83.28515625" style="204"/>
    <col min="3" max="3" width="7.28515625" style="205"/>
    <col min="4" max="4" width="7.28515625" style="204"/>
    <col min="5" max="5" width="3.28515625" style="204"/>
    <col min="6" max="9" width="10.7109375" style="205"/>
    <col min="10" max="10" width="10.7109375" style="206"/>
    <col min="11" max="11" width="13.140625" style="206"/>
    <col min="12" max="13" width="10.7109375" style="206"/>
    <col min="14" max="17" width="10.7109375" style="205"/>
    <col min="18" max="27" width="10.7109375" style="204"/>
    <col min="28" max="30" width="10.7109375" style="205"/>
    <col min="31" max="32" width="10.7109375" style="206"/>
    <col min="33" max="39" width="10.7109375" style="205"/>
    <col min="40" max="42" width="11.28515625" style="204"/>
    <col min="43" max="53" width="7.85546875" style="205"/>
    <col min="54" max="1025" width="11.28515625" style="204"/>
  </cols>
  <sheetData>
    <row r="1" spans="1:60" ht="297" customHeight="1" x14ac:dyDescent="0.25">
      <c r="A1" s="207"/>
      <c r="B1" s="208" t="s">
        <v>386</v>
      </c>
      <c r="C1" s="209" t="s">
        <v>387</v>
      </c>
      <c r="D1" s="210" t="s">
        <v>388</v>
      </c>
      <c r="E1" s="211" t="s">
        <v>389</v>
      </c>
      <c r="F1" s="212" t="s">
        <v>390</v>
      </c>
      <c r="G1" s="212" t="s">
        <v>336</v>
      </c>
      <c r="H1" s="213" t="s">
        <v>391</v>
      </c>
      <c r="I1" s="213" t="s">
        <v>392</v>
      </c>
      <c r="J1" s="214" t="s">
        <v>303</v>
      </c>
      <c r="K1" s="214" t="s">
        <v>313</v>
      </c>
      <c r="L1" s="214" t="s">
        <v>345</v>
      </c>
      <c r="M1" s="215" t="s">
        <v>350</v>
      </c>
      <c r="N1" s="216" t="s">
        <v>393</v>
      </c>
      <c r="O1" s="216" t="s">
        <v>394</v>
      </c>
      <c r="P1" s="217" t="s">
        <v>395</v>
      </c>
      <c r="Q1" s="217" t="s">
        <v>310</v>
      </c>
      <c r="R1" s="216" t="s">
        <v>396</v>
      </c>
      <c r="S1" s="216" t="s">
        <v>397</v>
      </c>
      <c r="T1" s="216" t="s">
        <v>398</v>
      </c>
      <c r="U1" s="216" t="s">
        <v>399</v>
      </c>
      <c r="V1" s="216" t="s">
        <v>400</v>
      </c>
      <c r="W1" s="216" t="s">
        <v>199</v>
      </c>
      <c r="X1" s="216" t="s">
        <v>401</v>
      </c>
      <c r="Y1" s="216" t="s">
        <v>402</v>
      </c>
      <c r="Z1" s="217" t="s">
        <v>403</v>
      </c>
      <c r="AA1" s="216" t="s">
        <v>194</v>
      </c>
      <c r="AB1" s="216" t="s">
        <v>404</v>
      </c>
      <c r="AC1" s="216" t="s">
        <v>405</v>
      </c>
      <c r="AD1" s="216" t="s">
        <v>406</v>
      </c>
      <c r="AE1" s="215" t="s">
        <v>359</v>
      </c>
      <c r="AF1" s="215" t="s">
        <v>370</v>
      </c>
      <c r="AG1" s="216" t="s">
        <v>234</v>
      </c>
      <c r="AH1" s="217" t="s">
        <v>407</v>
      </c>
      <c r="AI1" s="217" t="s">
        <v>408</v>
      </c>
      <c r="AJ1" s="218" t="s">
        <v>244</v>
      </c>
      <c r="AK1" s="213" t="s">
        <v>259</v>
      </c>
      <c r="AL1" s="219"/>
      <c r="AM1" s="219"/>
      <c r="AN1"/>
      <c r="AO1"/>
      <c r="AP1"/>
      <c r="AQ1" s="220"/>
      <c r="AR1" s="216"/>
      <c r="AS1" s="221"/>
      <c r="AT1" s="222"/>
      <c r="AU1" s="222"/>
      <c r="AV1" s="222"/>
      <c r="AW1" s="223"/>
      <c r="AX1" s="222"/>
      <c r="AY1" s="222"/>
      <c r="AZ1" s="222"/>
      <c r="BA1" s="222"/>
      <c r="BC1"/>
    </row>
    <row r="2" spans="1:60" x14ac:dyDescent="0.25">
      <c r="A2" s="224" t="s">
        <v>409</v>
      </c>
      <c r="B2" s="225" t="s">
        <v>410</v>
      </c>
      <c r="C2" s="226"/>
      <c r="D2" s="226"/>
      <c r="E2" s="227"/>
      <c r="F2" s="228" t="s">
        <v>111</v>
      </c>
      <c r="G2" s="228" t="s">
        <v>118</v>
      </c>
      <c r="H2" s="228" t="s">
        <v>122</v>
      </c>
      <c r="I2" s="228" t="s">
        <v>127</v>
      </c>
      <c r="J2" s="229" t="s">
        <v>262</v>
      </c>
      <c r="K2" s="229" t="s">
        <v>266</v>
      </c>
      <c r="L2" s="206" t="s">
        <v>270</v>
      </c>
      <c r="M2" s="229" t="s">
        <v>275</v>
      </c>
      <c r="N2" s="228" t="s">
        <v>138</v>
      </c>
      <c r="O2" s="228" t="s">
        <v>145</v>
      </c>
      <c r="P2" s="228" t="s">
        <v>151</v>
      </c>
      <c r="Q2" s="228" t="s">
        <v>155</v>
      </c>
      <c r="R2" s="228" t="s">
        <v>161</v>
      </c>
      <c r="S2" s="228" t="s">
        <v>166</v>
      </c>
      <c r="T2" s="228" t="s">
        <v>171</v>
      </c>
      <c r="U2" s="228" t="s">
        <v>180</v>
      </c>
      <c r="V2" s="228" t="s">
        <v>185</v>
      </c>
      <c r="W2" s="228" t="s">
        <v>190</v>
      </c>
      <c r="X2" s="230" t="s">
        <v>202</v>
      </c>
      <c r="Y2" s="230" t="s">
        <v>206</v>
      </c>
      <c r="Z2" s="228" t="s">
        <v>215</v>
      </c>
      <c r="AA2" s="228" t="s">
        <v>218</v>
      </c>
      <c r="AB2" s="228" t="s">
        <v>220</v>
      </c>
      <c r="AC2" s="228" t="s">
        <v>222</v>
      </c>
      <c r="AD2" s="228" t="s">
        <v>224</v>
      </c>
      <c r="AE2" s="229" t="s">
        <v>283</v>
      </c>
      <c r="AF2" s="229" t="s">
        <v>288</v>
      </c>
      <c r="AG2" s="228" t="s">
        <v>231</v>
      </c>
      <c r="AH2" s="228" t="s">
        <v>235</v>
      </c>
      <c r="AI2" s="228" t="s">
        <v>238</v>
      </c>
      <c r="AJ2" s="228" t="s">
        <v>248</v>
      </c>
      <c r="AK2" s="231" t="s">
        <v>252</v>
      </c>
      <c r="AL2" s="231"/>
      <c r="AM2" s="231"/>
      <c r="AN2" s="232"/>
      <c r="AO2" s="232"/>
      <c r="AP2" s="232"/>
      <c r="AQ2" s="233"/>
      <c r="AR2" s="234"/>
      <c r="AS2" s="234"/>
      <c r="AT2" s="233"/>
      <c r="AU2" s="235"/>
      <c r="AV2" s="235"/>
      <c r="AW2" s="235"/>
      <c r="AX2" s="235"/>
      <c r="AY2" s="235"/>
      <c r="AZ2" s="235"/>
      <c r="BA2" s="235"/>
      <c r="BC2"/>
    </row>
    <row r="3" spans="1:60" ht="14.25" customHeight="1" x14ac:dyDescent="0.25">
      <c r="A3" s="505" t="s">
        <v>411</v>
      </c>
      <c r="B3" s="505"/>
      <c r="C3" s="505"/>
      <c r="D3" s="236"/>
      <c r="E3" s="237"/>
      <c r="F3" s="238">
        <f t="shared" ref="F3:AK3" si="0">COUNTA(F4:F119)</f>
        <v>0</v>
      </c>
      <c r="G3" s="238">
        <f t="shared" si="0"/>
        <v>1</v>
      </c>
      <c r="H3" s="238">
        <f t="shared" si="0"/>
        <v>1</v>
      </c>
      <c r="I3" s="238">
        <f t="shared" si="0"/>
        <v>1</v>
      </c>
      <c r="J3" s="238">
        <f t="shared" si="0"/>
        <v>0</v>
      </c>
      <c r="K3" s="238">
        <f t="shared" si="0"/>
        <v>0</v>
      </c>
      <c r="L3" s="238">
        <f t="shared" si="0"/>
        <v>0</v>
      </c>
      <c r="M3" s="238">
        <f t="shared" si="0"/>
        <v>0</v>
      </c>
      <c r="N3" s="238">
        <f t="shared" si="0"/>
        <v>1</v>
      </c>
      <c r="O3" s="238">
        <f t="shared" si="0"/>
        <v>0</v>
      </c>
      <c r="P3" s="238">
        <f t="shared" si="0"/>
        <v>1</v>
      </c>
      <c r="Q3" s="238">
        <f t="shared" si="0"/>
        <v>1</v>
      </c>
      <c r="R3" s="238">
        <f t="shared" si="0"/>
        <v>0</v>
      </c>
      <c r="S3" s="238">
        <f t="shared" si="0"/>
        <v>1</v>
      </c>
      <c r="T3" s="238">
        <f t="shared" si="0"/>
        <v>1</v>
      </c>
      <c r="U3" s="238">
        <f t="shared" si="0"/>
        <v>0</v>
      </c>
      <c r="V3" s="238">
        <f t="shared" si="0"/>
        <v>0</v>
      </c>
      <c r="W3" s="238">
        <f t="shared" si="0"/>
        <v>0</v>
      </c>
      <c r="X3" s="238">
        <f t="shared" si="0"/>
        <v>1</v>
      </c>
      <c r="Y3" s="238">
        <f t="shared" si="0"/>
        <v>1</v>
      </c>
      <c r="Z3" s="238">
        <f t="shared" si="0"/>
        <v>0</v>
      </c>
      <c r="AA3" s="238">
        <f t="shared" si="0"/>
        <v>0</v>
      </c>
      <c r="AB3" s="238">
        <f t="shared" si="0"/>
        <v>0</v>
      </c>
      <c r="AC3" s="238">
        <f t="shared" si="0"/>
        <v>1</v>
      </c>
      <c r="AD3" s="238">
        <f t="shared" si="0"/>
        <v>0</v>
      </c>
      <c r="AE3" s="238">
        <f t="shared" si="0"/>
        <v>0</v>
      </c>
      <c r="AF3" s="238">
        <f t="shared" si="0"/>
        <v>0</v>
      </c>
      <c r="AG3" s="238">
        <f t="shared" si="0"/>
        <v>1</v>
      </c>
      <c r="AH3" s="238">
        <f t="shared" si="0"/>
        <v>0</v>
      </c>
      <c r="AI3" s="238">
        <f t="shared" si="0"/>
        <v>0</v>
      </c>
      <c r="AJ3" s="238">
        <f t="shared" si="0"/>
        <v>1</v>
      </c>
      <c r="AK3" s="238">
        <f t="shared" si="0"/>
        <v>2</v>
      </c>
      <c r="AL3" s="232"/>
      <c r="AM3" s="232"/>
      <c r="AN3" s="232"/>
      <c r="AO3" s="232"/>
      <c r="AP3" s="232"/>
      <c r="AQ3" s="233"/>
      <c r="AR3" s="234"/>
      <c r="AS3" s="234"/>
      <c r="AT3" s="233"/>
      <c r="AU3" s="239"/>
      <c r="AV3" s="239"/>
      <c r="AW3" s="239"/>
      <c r="AX3" s="239"/>
      <c r="AY3" s="239"/>
      <c r="AZ3" s="239"/>
      <c r="BA3" s="239"/>
      <c r="BC3"/>
    </row>
    <row r="4" spans="1:60" ht="15.75" customHeight="1" x14ac:dyDescent="0.25">
      <c r="A4" s="506" t="s">
        <v>412</v>
      </c>
      <c r="B4" s="240"/>
      <c r="C4" s="241"/>
      <c r="D4" s="428"/>
      <c r="E4" s="242">
        <f>COUNTA(F4:AK4)</f>
        <v>0</v>
      </c>
      <c r="F4" s="443"/>
      <c r="G4" s="443"/>
      <c r="H4" s="443"/>
      <c r="I4" s="443"/>
      <c r="J4" s="443"/>
      <c r="K4" s="443"/>
      <c r="L4" s="425"/>
      <c r="M4" s="425"/>
      <c r="N4" s="443"/>
      <c r="O4" s="443"/>
      <c r="P4" s="443"/>
      <c r="Q4" s="443"/>
      <c r="R4" s="443"/>
      <c r="S4" s="443"/>
      <c r="T4" s="443"/>
      <c r="U4" s="425"/>
      <c r="V4" s="443"/>
      <c r="W4" s="443"/>
      <c r="X4" s="443"/>
      <c r="Y4" s="443"/>
      <c r="Z4" s="425"/>
      <c r="AA4" s="443"/>
      <c r="AB4" s="443"/>
      <c r="AC4" s="443"/>
      <c r="AD4" s="443"/>
      <c r="AE4" s="443"/>
      <c r="AF4" s="443"/>
      <c r="AG4" s="443"/>
      <c r="AH4" s="443"/>
      <c r="AI4" s="234"/>
      <c r="AJ4" s="234"/>
      <c r="AK4" s="234"/>
      <c r="AL4" s="234"/>
      <c r="AM4" s="244"/>
      <c r="AN4" s="232"/>
      <c r="AO4" s="232"/>
      <c r="AP4" s="232"/>
      <c r="AQ4" s="234"/>
      <c r="AR4" s="234"/>
      <c r="AS4" s="234"/>
      <c r="AT4" s="234"/>
      <c r="AU4" s="234"/>
      <c r="AV4" s="234"/>
      <c r="AW4" s="234"/>
      <c r="AX4" s="234"/>
      <c r="AY4" s="234"/>
      <c r="AZ4" s="234"/>
      <c r="BA4" s="234"/>
      <c r="BC4" s="245"/>
    </row>
    <row r="5" spans="1:60" ht="15.75" customHeight="1" x14ac:dyDescent="0.25">
      <c r="A5" s="506"/>
      <c r="B5" s="240"/>
      <c r="C5" s="241"/>
      <c r="D5" s="246"/>
      <c r="E5" s="242"/>
      <c r="F5" s="443"/>
      <c r="G5" s="443"/>
      <c r="H5" s="443"/>
      <c r="I5" s="443"/>
      <c r="J5" s="443"/>
      <c r="K5" s="443"/>
      <c r="L5" s="443"/>
      <c r="M5" s="443"/>
      <c r="N5" s="443"/>
      <c r="O5" s="443"/>
      <c r="P5" s="443"/>
      <c r="Q5" s="443"/>
      <c r="R5" s="443"/>
      <c r="S5" s="443"/>
      <c r="T5" s="443"/>
      <c r="U5" s="443"/>
      <c r="V5" s="443"/>
      <c r="W5" s="443"/>
      <c r="X5" s="443"/>
      <c r="Y5" s="443"/>
      <c r="Z5" s="443"/>
      <c r="AA5" s="443"/>
      <c r="AB5" s="443"/>
      <c r="AC5" s="443"/>
      <c r="AD5" s="443"/>
      <c r="AE5" s="443"/>
      <c r="AF5" s="443"/>
      <c r="AG5" s="443"/>
      <c r="AH5" s="443"/>
      <c r="AI5" s="234"/>
      <c r="AJ5" s="234"/>
      <c r="AK5" s="234" t="s">
        <v>413</v>
      </c>
      <c r="AL5" s="234"/>
      <c r="AM5" s="244"/>
      <c r="AN5" s="232"/>
      <c r="AO5" s="232"/>
      <c r="AP5" s="232"/>
      <c r="AQ5" s="234"/>
      <c r="AR5" s="234"/>
      <c r="AS5" s="234"/>
      <c r="AT5" s="234"/>
      <c r="AU5" s="234"/>
      <c r="AV5" s="234"/>
      <c r="AW5" s="234"/>
      <c r="AX5" s="234"/>
      <c r="AY5" s="234"/>
      <c r="AZ5" s="234"/>
      <c r="BA5" s="234"/>
      <c r="BC5" s="245"/>
    </row>
    <row r="6" spans="1:60" ht="15.75" customHeight="1" x14ac:dyDescent="0.25">
      <c r="A6" s="506"/>
      <c r="B6" s="247"/>
      <c r="C6" s="248"/>
      <c r="D6" s="249"/>
      <c r="E6" s="242">
        <f t="shared" ref="E6:E23" si="1">COUNTA(F6:AK6)</f>
        <v>0</v>
      </c>
      <c r="F6" s="420"/>
      <c r="G6" s="420"/>
      <c r="H6" s="420"/>
      <c r="I6" s="420"/>
      <c r="J6" s="420"/>
      <c r="K6" s="420"/>
      <c r="L6" s="420"/>
      <c r="M6" s="420"/>
      <c r="N6" s="420"/>
      <c r="O6" s="420"/>
      <c r="P6" s="420"/>
      <c r="Q6" s="420"/>
      <c r="R6" s="420"/>
      <c r="S6" s="420"/>
      <c r="T6" s="420"/>
      <c r="U6" s="420"/>
      <c r="V6" s="420"/>
      <c r="W6" s="420"/>
      <c r="X6" s="420"/>
      <c r="Y6" s="420"/>
      <c r="Z6" s="420"/>
      <c r="AA6" s="420"/>
      <c r="AB6" s="420"/>
      <c r="AC6" s="420"/>
      <c r="AD6" s="420"/>
      <c r="AE6" s="420"/>
      <c r="AF6" s="420"/>
      <c r="AG6" s="420"/>
      <c r="AH6" s="420"/>
      <c r="AI6" s="241"/>
      <c r="AJ6" s="241"/>
      <c r="AK6" s="241"/>
      <c r="AL6" s="241"/>
      <c r="AM6" s="251"/>
      <c r="AN6" s="232"/>
      <c r="AO6" s="232"/>
      <c r="AP6" s="232"/>
      <c r="AQ6" s="241"/>
      <c r="AR6" s="241"/>
      <c r="AS6" s="241"/>
      <c r="AT6" s="241"/>
      <c r="AU6" s="241"/>
      <c r="AV6" s="241"/>
      <c r="AW6" s="241"/>
      <c r="AX6" s="241"/>
      <c r="AY6" s="241"/>
      <c r="AZ6" s="241"/>
      <c r="BA6" s="241"/>
      <c r="BC6" s="245"/>
    </row>
    <row r="7" spans="1:60" ht="15.75" customHeight="1" x14ac:dyDescent="0.25">
      <c r="A7" s="506"/>
      <c r="B7" s="247"/>
      <c r="C7" s="241"/>
      <c r="D7" s="252"/>
      <c r="E7" s="242">
        <f t="shared" si="1"/>
        <v>0</v>
      </c>
      <c r="F7" s="420"/>
      <c r="G7" s="420"/>
      <c r="H7" s="420"/>
      <c r="I7" s="420"/>
      <c r="J7" s="420"/>
      <c r="K7" s="420"/>
      <c r="L7" s="420"/>
      <c r="M7" s="420"/>
      <c r="N7" s="420"/>
      <c r="O7" s="420"/>
      <c r="P7" s="420"/>
      <c r="Q7" s="420"/>
      <c r="R7" s="420"/>
      <c r="S7" s="420"/>
      <c r="T7" s="420"/>
      <c r="U7" s="420"/>
      <c r="V7" s="420"/>
      <c r="W7" s="420"/>
      <c r="X7" s="420"/>
      <c r="Y7" s="420"/>
      <c r="Z7" s="420"/>
      <c r="AA7" s="420"/>
      <c r="AB7" s="420"/>
      <c r="AC7" s="420"/>
      <c r="AD7" s="420"/>
      <c r="AE7" s="420"/>
      <c r="AF7" s="420"/>
      <c r="AG7" s="420"/>
      <c r="AH7" s="420"/>
      <c r="AI7" s="241"/>
      <c r="AJ7" s="241"/>
      <c r="AK7" s="241"/>
      <c r="AL7" s="241"/>
      <c r="AM7" s="251"/>
      <c r="AN7" s="232"/>
      <c r="AO7" s="232"/>
      <c r="AP7" s="232"/>
      <c r="AQ7" s="241"/>
      <c r="AR7" s="241"/>
      <c r="AS7" s="241"/>
      <c r="AT7" s="241"/>
      <c r="AU7" s="241"/>
      <c r="AV7" s="241"/>
      <c r="AW7" s="241"/>
      <c r="AX7" s="241"/>
      <c r="AY7" s="241"/>
      <c r="AZ7" s="241"/>
      <c r="BA7" s="241"/>
      <c r="BC7" s="245"/>
    </row>
    <row r="8" spans="1:60" ht="15.75" customHeight="1" x14ac:dyDescent="0.25">
      <c r="A8" s="506"/>
      <c r="B8" s="253"/>
      <c r="C8" s="248"/>
      <c r="D8" s="252"/>
      <c r="E8" s="242">
        <f t="shared" si="1"/>
        <v>0</v>
      </c>
      <c r="F8" s="420"/>
      <c r="G8" s="420"/>
      <c r="H8" s="420"/>
      <c r="I8" s="420"/>
      <c r="J8" s="420"/>
      <c r="K8" s="420"/>
      <c r="L8" s="420"/>
      <c r="M8" s="420"/>
      <c r="N8" s="420"/>
      <c r="O8" s="420"/>
      <c r="P8" s="420"/>
      <c r="Q8" s="420"/>
      <c r="R8" s="420"/>
      <c r="S8" s="420"/>
      <c r="T8" s="420"/>
      <c r="U8" s="420"/>
      <c r="V8" s="420"/>
      <c r="W8" s="420"/>
      <c r="X8" s="420"/>
      <c r="Y8" s="420"/>
      <c r="Z8" s="420"/>
      <c r="AA8" s="420"/>
      <c r="AB8" s="420"/>
      <c r="AC8" s="420"/>
      <c r="AD8" s="420"/>
      <c r="AE8" s="420"/>
      <c r="AF8" s="420"/>
      <c r="AG8" s="420"/>
      <c r="AH8" s="420"/>
      <c r="AI8" s="241"/>
      <c r="AJ8" s="241"/>
      <c r="AK8" s="241"/>
      <c r="AL8" s="241"/>
      <c r="AM8" s="251"/>
      <c r="AN8" s="232"/>
      <c r="AO8" s="232"/>
      <c r="AP8" s="232"/>
      <c r="AQ8" s="241"/>
      <c r="AR8" s="241"/>
      <c r="AS8" s="241"/>
      <c r="AT8" s="241"/>
      <c r="AU8" s="241"/>
      <c r="AV8" s="241"/>
      <c r="AW8" s="241"/>
      <c r="AX8" s="241"/>
      <c r="AY8" s="241"/>
      <c r="AZ8" s="241"/>
      <c r="BA8" s="241"/>
      <c r="BC8" s="245"/>
    </row>
    <row r="9" spans="1:60" ht="15.75" customHeight="1" x14ac:dyDescent="0.25">
      <c r="A9" s="506"/>
      <c r="B9" s="247"/>
      <c r="C9" s="248"/>
      <c r="D9" s="249"/>
      <c r="E9" s="242">
        <f t="shared" si="1"/>
        <v>0</v>
      </c>
      <c r="F9" s="420"/>
      <c r="G9" s="420"/>
      <c r="H9" s="420"/>
      <c r="I9" s="420"/>
      <c r="J9" s="420"/>
      <c r="K9" s="420"/>
      <c r="L9" s="420"/>
      <c r="M9" s="420"/>
      <c r="N9" s="420"/>
      <c r="O9" s="420"/>
      <c r="P9" s="420"/>
      <c r="Q9" s="420"/>
      <c r="R9" s="420"/>
      <c r="S9" s="420"/>
      <c r="T9" s="420"/>
      <c r="U9" s="420"/>
      <c r="V9" s="420"/>
      <c r="W9" s="420"/>
      <c r="X9" s="420"/>
      <c r="Y9" s="420"/>
      <c r="Z9" s="420"/>
      <c r="AA9" s="420"/>
      <c r="AB9" s="420"/>
      <c r="AC9" s="420"/>
      <c r="AD9" s="420"/>
      <c r="AE9" s="420"/>
      <c r="AF9" s="420"/>
      <c r="AG9" s="420"/>
      <c r="AH9" s="420"/>
      <c r="AI9" s="241"/>
      <c r="AJ9" s="241"/>
      <c r="AK9" s="241"/>
      <c r="AL9" s="241"/>
      <c r="AM9" s="251"/>
      <c r="AN9" s="232"/>
      <c r="AO9" s="232"/>
      <c r="AP9" s="232"/>
      <c r="AQ9" s="241"/>
      <c r="AR9" s="241"/>
      <c r="AS9" s="241"/>
      <c r="AT9" s="241"/>
      <c r="AU9" s="241"/>
      <c r="AV9" s="241"/>
      <c r="AW9" s="241"/>
      <c r="AX9" s="241"/>
      <c r="AY9" s="241"/>
      <c r="AZ9" s="241"/>
      <c r="BA9" s="241"/>
      <c r="BC9" s="245"/>
    </row>
    <row r="10" spans="1:60" ht="15.75" customHeight="1" x14ac:dyDescent="0.25">
      <c r="A10" s="506"/>
      <c r="B10" s="247"/>
      <c r="C10" s="241"/>
      <c r="D10" s="252"/>
      <c r="E10" s="242">
        <f t="shared" si="1"/>
        <v>0</v>
      </c>
      <c r="F10" s="420"/>
      <c r="G10" s="420"/>
      <c r="H10" s="420"/>
      <c r="I10" s="420"/>
      <c r="J10" s="420"/>
      <c r="K10" s="420"/>
      <c r="L10" s="420"/>
      <c r="M10" s="420"/>
      <c r="N10" s="420"/>
      <c r="O10" s="420"/>
      <c r="P10" s="420"/>
      <c r="Q10" s="420"/>
      <c r="R10" s="420"/>
      <c r="S10" s="420"/>
      <c r="T10" s="420"/>
      <c r="U10" s="420"/>
      <c r="V10" s="420"/>
      <c r="W10" s="420"/>
      <c r="X10" s="420"/>
      <c r="Y10" s="420"/>
      <c r="Z10" s="420"/>
      <c r="AA10" s="420"/>
      <c r="AB10" s="420"/>
      <c r="AC10" s="420"/>
      <c r="AD10" s="420"/>
      <c r="AE10" s="420"/>
      <c r="AF10" s="420"/>
      <c r="AG10" s="420"/>
      <c r="AH10" s="420"/>
      <c r="AI10" s="241"/>
      <c r="AJ10" s="241"/>
      <c r="AK10" s="241"/>
      <c r="AL10" s="241"/>
      <c r="AM10" s="251"/>
      <c r="AN10" s="232"/>
      <c r="AO10" s="232"/>
      <c r="AP10" s="232"/>
      <c r="AQ10" s="241"/>
      <c r="AR10" s="241"/>
      <c r="AS10" s="241"/>
      <c r="AT10" s="241"/>
      <c r="AU10" s="241"/>
      <c r="AV10" s="241"/>
      <c r="AW10" s="241"/>
      <c r="AX10" s="241"/>
      <c r="AY10" s="241"/>
      <c r="AZ10" s="241"/>
      <c r="BA10" s="241"/>
      <c r="BC10" s="245"/>
    </row>
    <row r="11" spans="1:60" ht="15.75" customHeight="1" x14ac:dyDescent="0.25">
      <c r="A11" s="506"/>
      <c r="B11" s="253"/>
      <c r="C11" s="248"/>
      <c r="D11" s="249"/>
      <c r="E11" s="242">
        <f t="shared" si="1"/>
        <v>0</v>
      </c>
      <c r="F11" s="420"/>
      <c r="G11" s="420"/>
      <c r="H11" s="420"/>
      <c r="I11" s="420"/>
      <c r="J11" s="420"/>
      <c r="K11" s="420"/>
      <c r="L11" s="420"/>
      <c r="M11" s="420"/>
      <c r="N11" s="420"/>
      <c r="O11" s="420"/>
      <c r="P11" s="420"/>
      <c r="Q11" s="420"/>
      <c r="R11" s="420"/>
      <c r="S11" s="420"/>
      <c r="T11" s="420"/>
      <c r="U11" s="420"/>
      <c r="V11" s="420"/>
      <c r="W11" s="420"/>
      <c r="X11" s="420"/>
      <c r="Y11" s="420"/>
      <c r="Z11" s="420"/>
      <c r="AA11" s="420"/>
      <c r="AB11" s="420"/>
      <c r="AC11" s="420"/>
      <c r="AD11" s="420"/>
      <c r="AE11" s="420"/>
      <c r="AF11" s="420"/>
      <c r="AG11" s="420"/>
      <c r="AH11" s="420"/>
      <c r="AI11" s="241"/>
      <c r="AJ11" s="241"/>
      <c r="AK11" s="241"/>
      <c r="AL11" s="241"/>
      <c r="AM11" s="251"/>
      <c r="AN11" s="232"/>
      <c r="AO11" s="232"/>
      <c r="AP11" s="232"/>
      <c r="AQ11" s="241"/>
      <c r="AR11" s="241"/>
      <c r="AS11" s="241"/>
      <c r="AT11" s="241"/>
      <c r="AU11" s="241"/>
      <c r="AV11" s="241"/>
      <c r="AW11" s="241"/>
      <c r="AX11" s="241"/>
      <c r="AY11" s="241"/>
      <c r="AZ11" s="241"/>
      <c r="BA11" s="241"/>
      <c r="BC11" s="245"/>
    </row>
    <row r="12" spans="1:60" ht="15.75" customHeight="1" x14ac:dyDescent="0.25">
      <c r="A12" s="507" t="s">
        <v>414</v>
      </c>
      <c r="B12" s="254"/>
      <c r="C12" s="241"/>
      <c r="D12" s="249"/>
      <c r="E12" s="242">
        <f t="shared" si="1"/>
        <v>0</v>
      </c>
      <c r="F12" s="425"/>
      <c r="G12" s="443"/>
      <c r="H12" s="443"/>
      <c r="I12" s="443"/>
      <c r="J12" s="443"/>
      <c r="K12" s="425"/>
      <c r="L12" s="443"/>
      <c r="M12" s="425"/>
      <c r="N12" s="443"/>
      <c r="O12" s="443"/>
      <c r="P12" s="443"/>
      <c r="Q12" s="443"/>
      <c r="R12" s="443"/>
      <c r="S12" s="443"/>
      <c r="T12" s="443"/>
      <c r="U12" s="443"/>
      <c r="V12" s="443"/>
      <c r="W12" s="443"/>
      <c r="X12" s="443"/>
      <c r="Y12" s="443"/>
      <c r="Z12" s="443"/>
      <c r="AA12" s="443"/>
      <c r="AB12" s="443"/>
      <c r="AC12" s="443"/>
      <c r="AD12" s="443"/>
      <c r="AE12" s="443"/>
      <c r="AF12" s="443"/>
      <c r="AG12" s="443"/>
      <c r="AH12" s="443"/>
      <c r="AI12" s="234"/>
      <c r="AJ12" s="234"/>
      <c r="AK12" s="234"/>
      <c r="AL12" s="234"/>
      <c r="AM12" s="244"/>
      <c r="AN12" s="232"/>
      <c r="AO12" s="232"/>
      <c r="AP12" s="232"/>
      <c r="AQ12" s="234"/>
      <c r="AR12" s="234"/>
      <c r="AS12" s="234"/>
      <c r="AT12" s="234"/>
      <c r="AU12" s="234"/>
      <c r="AV12" s="234"/>
      <c r="AW12" s="234"/>
      <c r="AX12" s="234"/>
      <c r="AY12" s="234"/>
      <c r="AZ12" s="234"/>
      <c r="BA12" s="234"/>
      <c r="BC12" s="245"/>
    </row>
    <row r="13" spans="1:60" ht="15.75" customHeight="1" x14ac:dyDescent="0.25">
      <c r="A13" s="507"/>
      <c r="B13" s="255"/>
      <c r="C13" s="248"/>
      <c r="D13" s="249"/>
      <c r="E13" s="242">
        <f t="shared" si="1"/>
        <v>0</v>
      </c>
      <c r="F13" s="420"/>
      <c r="G13" s="420"/>
      <c r="H13" s="420"/>
      <c r="I13" s="420"/>
      <c r="J13" s="420"/>
      <c r="K13" s="420"/>
      <c r="L13" s="420"/>
      <c r="M13" s="420"/>
      <c r="N13" s="427"/>
      <c r="O13" s="420"/>
      <c r="P13" s="420"/>
      <c r="Q13" s="420"/>
      <c r="R13" s="420"/>
      <c r="S13" s="420"/>
      <c r="T13" s="420"/>
      <c r="U13" s="427"/>
      <c r="V13" s="420"/>
      <c r="W13" s="420"/>
      <c r="X13" s="420"/>
      <c r="Y13" s="420"/>
      <c r="Z13" s="420"/>
      <c r="AA13" s="420"/>
      <c r="AB13" s="420"/>
      <c r="AC13" s="420"/>
      <c r="AD13" s="420"/>
      <c r="AE13" s="420"/>
      <c r="AF13" s="420"/>
      <c r="AG13" s="420"/>
      <c r="AH13" s="427"/>
      <c r="AI13" s="420"/>
      <c r="AJ13" s="420"/>
      <c r="AK13" s="427"/>
      <c r="AL13" s="420"/>
      <c r="AM13" s="429"/>
      <c r="AN13" s="430"/>
      <c r="AO13" s="430"/>
      <c r="AP13" s="430"/>
      <c r="AQ13" s="420"/>
      <c r="AR13" s="420"/>
      <c r="AS13" s="420"/>
      <c r="AT13" s="420"/>
      <c r="AU13" s="420"/>
      <c r="AV13" s="420"/>
      <c r="AW13" s="420"/>
      <c r="AX13" s="420"/>
      <c r="AY13" s="420"/>
      <c r="AZ13" s="420"/>
      <c r="BA13" s="420"/>
      <c r="BB13" s="431"/>
      <c r="BC13" s="432"/>
      <c r="BD13" s="431"/>
      <c r="BE13" s="431"/>
      <c r="BF13" s="431"/>
      <c r="BG13" s="431"/>
      <c r="BH13" s="431"/>
    </row>
    <row r="14" spans="1:60" ht="15.75" customHeight="1" x14ac:dyDescent="0.25">
      <c r="A14" s="507"/>
      <c r="B14" s="255"/>
      <c r="C14" s="248"/>
      <c r="D14" s="249"/>
      <c r="E14" s="242">
        <f t="shared" si="1"/>
        <v>0</v>
      </c>
      <c r="F14" s="420"/>
      <c r="G14" s="420"/>
      <c r="H14" s="420"/>
      <c r="I14" s="420"/>
      <c r="J14" s="420"/>
      <c r="K14" s="420"/>
      <c r="L14" s="420"/>
      <c r="M14" s="420"/>
      <c r="N14" s="420"/>
      <c r="O14" s="420"/>
      <c r="P14" s="420"/>
      <c r="Q14" s="420"/>
      <c r="R14" s="420"/>
      <c r="S14" s="420"/>
      <c r="T14" s="420"/>
      <c r="U14" s="420"/>
      <c r="V14" s="420"/>
      <c r="W14" s="420"/>
      <c r="X14" s="420"/>
      <c r="Y14" s="420"/>
      <c r="Z14" s="420"/>
      <c r="AA14" s="420"/>
      <c r="AB14" s="420"/>
      <c r="AC14" s="420"/>
      <c r="AD14" s="420"/>
      <c r="AE14" s="420"/>
      <c r="AF14" s="420"/>
      <c r="AG14" s="420"/>
      <c r="AH14" s="420"/>
      <c r="AI14" s="241"/>
      <c r="AJ14" s="241"/>
      <c r="AK14" s="241"/>
      <c r="AL14" s="241"/>
      <c r="AM14" s="251"/>
      <c r="AN14" s="232"/>
      <c r="AO14" s="232"/>
      <c r="AP14" s="232"/>
      <c r="AQ14" s="241"/>
      <c r="AR14" s="241"/>
      <c r="AS14" s="241"/>
      <c r="AT14" s="241"/>
      <c r="AU14" s="241"/>
      <c r="AV14" s="241"/>
      <c r="AW14" s="241"/>
      <c r="AX14" s="241"/>
      <c r="AY14" s="241"/>
      <c r="AZ14" s="241"/>
      <c r="BA14" s="241"/>
      <c r="BC14" s="245"/>
    </row>
    <row r="15" spans="1:60" ht="15" customHeight="1" x14ac:dyDescent="0.25">
      <c r="A15" s="507"/>
      <c r="B15" s="255"/>
      <c r="C15" s="248"/>
      <c r="D15" s="249"/>
      <c r="E15" s="242">
        <f t="shared" si="1"/>
        <v>0</v>
      </c>
      <c r="F15" s="420"/>
      <c r="G15" s="420"/>
      <c r="H15" s="420"/>
      <c r="I15" s="420"/>
      <c r="J15" s="420"/>
      <c r="K15" s="420"/>
      <c r="L15" s="420"/>
      <c r="M15" s="420"/>
      <c r="N15" s="420"/>
      <c r="O15" s="420"/>
      <c r="P15" s="420"/>
      <c r="Q15" s="420"/>
      <c r="R15" s="420"/>
      <c r="S15" s="420"/>
      <c r="T15" s="420"/>
      <c r="U15" s="420"/>
      <c r="V15" s="420"/>
      <c r="W15" s="420"/>
      <c r="X15" s="420"/>
      <c r="Y15" s="420"/>
      <c r="Z15" s="420"/>
      <c r="AA15" s="420"/>
      <c r="AB15" s="420"/>
      <c r="AC15" s="420"/>
      <c r="AD15" s="420"/>
      <c r="AE15" s="420"/>
      <c r="AF15" s="420"/>
      <c r="AG15" s="420"/>
      <c r="AH15" s="420"/>
      <c r="AI15" s="241"/>
      <c r="AJ15" s="241"/>
      <c r="AK15" s="241"/>
      <c r="AL15" s="241"/>
      <c r="AM15" s="251"/>
      <c r="AN15" s="232"/>
      <c r="AO15" s="232"/>
      <c r="AP15" s="232"/>
      <c r="AQ15" s="241"/>
      <c r="AR15" s="241"/>
      <c r="AS15" s="241"/>
      <c r="AT15" s="241"/>
      <c r="AU15" s="241"/>
      <c r="AV15" s="241"/>
      <c r="AW15" s="241"/>
      <c r="AX15" s="241"/>
      <c r="AY15" s="241"/>
      <c r="AZ15" s="241"/>
      <c r="BA15" s="241"/>
      <c r="BC15" s="245"/>
    </row>
    <row r="16" spans="1:60" ht="15.75" customHeight="1" x14ac:dyDescent="0.25">
      <c r="A16" s="507"/>
      <c r="B16" s="255"/>
      <c r="C16" s="248"/>
      <c r="D16" s="249"/>
      <c r="E16" s="242">
        <f t="shared" si="1"/>
        <v>0</v>
      </c>
      <c r="F16" s="420"/>
      <c r="G16" s="420"/>
      <c r="H16" s="420"/>
      <c r="I16" s="420"/>
      <c r="J16" s="420"/>
      <c r="K16" s="420"/>
      <c r="L16" s="420"/>
      <c r="M16" s="420"/>
      <c r="N16" s="420"/>
      <c r="O16" s="420"/>
      <c r="P16" s="420"/>
      <c r="Q16" s="420"/>
      <c r="R16" s="420"/>
      <c r="S16" s="420"/>
      <c r="T16" s="420"/>
      <c r="U16" s="420"/>
      <c r="V16" s="420"/>
      <c r="W16" s="420"/>
      <c r="X16" s="420"/>
      <c r="Y16" s="420"/>
      <c r="Z16" s="420"/>
      <c r="AA16" s="420"/>
      <c r="AB16" s="420"/>
      <c r="AC16" s="420"/>
      <c r="AD16" s="420"/>
      <c r="AE16" s="420"/>
      <c r="AF16" s="420"/>
      <c r="AG16" s="420"/>
      <c r="AH16" s="420"/>
      <c r="AI16" s="241"/>
      <c r="AJ16" s="241"/>
      <c r="AK16" s="241"/>
      <c r="AL16" s="241"/>
      <c r="AM16" s="251"/>
      <c r="AN16" s="232"/>
      <c r="AO16" s="232"/>
      <c r="AP16" s="232"/>
      <c r="AQ16" s="241"/>
      <c r="AR16" s="241"/>
      <c r="AS16" s="241"/>
      <c r="AT16" s="241"/>
      <c r="AU16" s="241"/>
      <c r="AV16" s="241"/>
      <c r="AW16" s="241"/>
      <c r="AX16" s="241"/>
      <c r="AY16" s="241"/>
      <c r="AZ16" s="241"/>
      <c r="BA16" s="241"/>
      <c r="BC16" s="245"/>
    </row>
    <row r="17" spans="1:55" ht="15.75" customHeight="1" x14ac:dyDescent="0.25">
      <c r="A17" s="507"/>
      <c r="B17" s="255"/>
      <c r="C17" s="248"/>
      <c r="D17" s="252"/>
      <c r="E17" s="242">
        <f t="shared" si="1"/>
        <v>0</v>
      </c>
      <c r="F17" s="420"/>
      <c r="G17" s="420"/>
      <c r="H17" s="420"/>
      <c r="I17" s="420"/>
      <c r="J17" s="420"/>
      <c r="K17" s="420"/>
      <c r="L17" s="420"/>
      <c r="M17" s="420"/>
      <c r="N17" s="420"/>
      <c r="O17" s="420"/>
      <c r="P17" s="420"/>
      <c r="Q17" s="420"/>
      <c r="R17" s="420"/>
      <c r="S17" s="420"/>
      <c r="T17" s="420"/>
      <c r="U17" s="420"/>
      <c r="V17" s="420"/>
      <c r="W17" s="420"/>
      <c r="X17" s="420"/>
      <c r="Y17" s="420"/>
      <c r="Z17" s="420"/>
      <c r="AA17" s="420"/>
      <c r="AB17" s="420"/>
      <c r="AC17" s="420"/>
      <c r="AD17" s="420"/>
      <c r="AE17" s="420"/>
      <c r="AF17" s="420"/>
      <c r="AG17" s="420"/>
      <c r="AH17" s="420"/>
      <c r="AI17" s="241"/>
      <c r="AJ17" s="241"/>
      <c r="AK17" s="241"/>
      <c r="AL17" s="241"/>
      <c r="AM17" s="251"/>
      <c r="AN17" s="232"/>
      <c r="AO17" s="232"/>
      <c r="AP17" s="232"/>
      <c r="AQ17" s="241"/>
      <c r="AR17" s="241"/>
      <c r="AS17" s="241"/>
      <c r="AT17" s="241"/>
      <c r="AU17" s="241"/>
      <c r="AV17" s="241"/>
      <c r="AW17" s="241"/>
      <c r="AX17" s="241"/>
      <c r="AY17" s="241"/>
      <c r="AZ17" s="241"/>
      <c r="BA17" s="241"/>
      <c r="BC17" s="245"/>
    </row>
    <row r="18" spans="1:55" ht="15.75" customHeight="1" x14ac:dyDescent="0.25">
      <c r="A18" s="507"/>
      <c r="B18" s="255"/>
      <c r="C18" s="248"/>
      <c r="D18" s="249"/>
      <c r="E18" s="242">
        <f t="shared" si="1"/>
        <v>0</v>
      </c>
      <c r="F18" s="420"/>
      <c r="G18" s="420"/>
      <c r="H18" s="420"/>
      <c r="I18" s="420"/>
      <c r="J18" s="420"/>
      <c r="K18" s="420"/>
      <c r="L18" s="420"/>
      <c r="M18" s="420"/>
      <c r="N18" s="420"/>
      <c r="O18" s="420"/>
      <c r="P18" s="420"/>
      <c r="Q18" s="420"/>
      <c r="R18" s="420"/>
      <c r="S18" s="420"/>
      <c r="T18" s="420"/>
      <c r="U18" s="420"/>
      <c r="V18" s="420"/>
      <c r="W18" s="420"/>
      <c r="X18" s="420"/>
      <c r="Y18" s="420"/>
      <c r="Z18" s="420"/>
      <c r="AA18" s="420"/>
      <c r="AB18" s="420"/>
      <c r="AC18" s="420"/>
      <c r="AD18" s="420"/>
      <c r="AE18" s="420"/>
      <c r="AF18" s="420"/>
      <c r="AG18" s="420"/>
      <c r="AH18" s="420"/>
      <c r="AI18" s="241"/>
      <c r="AJ18" s="241"/>
      <c r="AK18" s="241"/>
      <c r="AL18" s="241"/>
      <c r="AM18" s="251"/>
      <c r="AN18" s="232"/>
      <c r="AO18" s="232"/>
      <c r="AP18" s="232"/>
      <c r="AQ18" s="241"/>
      <c r="AR18" s="241"/>
      <c r="AS18" s="241"/>
      <c r="AT18" s="241"/>
      <c r="AU18" s="241"/>
      <c r="AV18" s="241"/>
      <c r="AW18" s="241"/>
      <c r="AX18" s="241"/>
      <c r="AY18" s="241"/>
      <c r="AZ18" s="241"/>
      <c r="BA18" s="241"/>
      <c r="BC18" s="245"/>
    </row>
    <row r="19" spans="1:55" ht="15.75" customHeight="1" x14ac:dyDescent="0.25">
      <c r="A19" s="507"/>
      <c r="B19" s="255"/>
      <c r="C19" s="248"/>
      <c r="D19" s="249"/>
      <c r="E19" s="242">
        <f t="shared" si="1"/>
        <v>0</v>
      </c>
      <c r="F19" s="420"/>
      <c r="G19" s="420"/>
      <c r="H19" s="420"/>
      <c r="I19" s="420"/>
      <c r="J19" s="420"/>
      <c r="K19" s="420"/>
      <c r="L19" s="420"/>
      <c r="M19" s="420"/>
      <c r="N19" s="420"/>
      <c r="O19" s="420"/>
      <c r="P19" s="420"/>
      <c r="Q19" s="420"/>
      <c r="R19" s="420"/>
      <c r="S19" s="420"/>
      <c r="T19" s="420"/>
      <c r="U19" s="420"/>
      <c r="V19" s="420"/>
      <c r="W19" s="420"/>
      <c r="X19" s="420"/>
      <c r="Y19" s="420"/>
      <c r="Z19" s="420"/>
      <c r="AA19" s="420"/>
      <c r="AB19" s="420"/>
      <c r="AC19" s="420"/>
      <c r="AD19" s="420"/>
      <c r="AE19" s="420"/>
      <c r="AF19" s="420"/>
      <c r="AG19" s="420"/>
      <c r="AH19" s="420"/>
      <c r="AI19" s="241"/>
      <c r="AJ19" s="241"/>
      <c r="AK19" s="241"/>
      <c r="AL19" s="241"/>
      <c r="AM19" s="251"/>
      <c r="AN19" s="232"/>
      <c r="AO19" s="232"/>
      <c r="AP19" s="232"/>
      <c r="AQ19" s="241"/>
      <c r="AR19" s="241"/>
      <c r="AS19" s="241"/>
      <c r="AT19" s="241"/>
      <c r="AU19" s="241"/>
      <c r="AV19" s="241"/>
      <c r="AW19" s="241"/>
      <c r="AX19" s="241"/>
      <c r="AY19" s="241"/>
      <c r="AZ19" s="241"/>
      <c r="BA19" s="241"/>
      <c r="BC19" s="245"/>
    </row>
    <row r="20" spans="1:55" ht="15.75" customHeight="1" x14ac:dyDescent="0.25">
      <c r="A20" s="506" t="s">
        <v>415</v>
      </c>
      <c r="B20" s="240"/>
      <c r="C20" s="241"/>
      <c r="D20" s="249"/>
      <c r="E20" s="242">
        <f t="shared" si="1"/>
        <v>0</v>
      </c>
      <c r="F20" s="443"/>
      <c r="G20" s="443"/>
      <c r="H20" s="443"/>
      <c r="I20" s="443"/>
      <c r="J20" s="443"/>
      <c r="K20" s="443"/>
      <c r="L20" s="443"/>
      <c r="M20" s="443"/>
      <c r="N20" s="443"/>
      <c r="O20" s="443"/>
      <c r="P20" s="443"/>
      <c r="Q20" s="443"/>
      <c r="R20" s="443"/>
      <c r="S20" s="443"/>
      <c r="T20" s="443"/>
      <c r="U20" s="443"/>
      <c r="V20" s="443"/>
      <c r="W20" s="443"/>
      <c r="X20" s="443"/>
      <c r="Y20" s="443"/>
      <c r="Z20" s="443"/>
      <c r="AA20" s="443"/>
      <c r="AB20" s="443"/>
      <c r="AC20" s="443"/>
      <c r="AD20" s="443"/>
      <c r="AE20" s="443"/>
      <c r="AF20" s="443"/>
      <c r="AG20" s="443"/>
      <c r="AH20" s="443"/>
      <c r="AI20" s="234"/>
      <c r="AJ20" s="234"/>
      <c r="AK20" s="234"/>
      <c r="AL20" s="234"/>
      <c r="AM20" s="244"/>
      <c r="AN20" s="232"/>
      <c r="AO20" s="232"/>
      <c r="AP20" s="232"/>
      <c r="AQ20" s="234"/>
      <c r="AR20" s="234"/>
      <c r="AS20" s="234"/>
      <c r="AT20" s="234"/>
      <c r="AU20" s="234"/>
      <c r="AV20" s="234"/>
      <c r="AW20" s="234"/>
      <c r="AX20" s="234"/>
      <c r="AY20" s="234"/>
      <c r="AZ20" s="234"/>
      <c r="BA20" s="234"/>
      <c r="BC20" s="245"/>
    </row>
    <row r="21" spans="1:55" ht="15.75" customHeight="1" x14ac:dyDescent="0.25">
      <c r="A21" s="506"/>
      <c r="B21" s="253"/>
      <c r="C21" s="241"/>
      <c r="D21" s="252"/>
      <c r="E21" s="242">
        <f t="shared" si="1"/>
        <v>0</v>
      </c>
      <c r="F21" s="443"/>
      <c r="G21" s="443"/>
      <c r="H21" s="443"/>
      <c r="I21" s="443"/>
      <c r="J21" s="443"/>
      <c r="K21" s="443"/>
      <c r="L21" s="443"/>
      <c r="M21" s="443"/>
      <c r="N21" s="443"/>
      <c r="O21" s="443"/>
      <c r="P21" s="443"/>
      <c r="Q21" s="443"/>
      <c r="R21" s="443"/>
      <c r="S21" s="443"/>
      <c r="T21" s="443"/>
      <c r="U21" s="443"/>
      <c r="V21" s="443"/>
      <c r="W21" s="443"/>
      <c r="X21" s="443"/>
      <c r="Y21" s="443"/>
      <c r="Z21" s="443"/>
      <c r="AA21" s="443"/>
      <c r="AB21" s="443"/>
      <c r="AC21" s="443"/>
      <c r="AD21" s="443"/>
      <c r="AE21" s="443"/>
      <c r="AF21" s="443"/>
      <c r="AG21" s="443"/>
      <c r="AH21" s="443"/>
      <c r="AI21" s="234"/>
      <c r="AJ21" s="234"/>
      <c r="AK21" s="234"/>
      <c r="AL21" s="234"/>
      <c r="AM21" s="244"/>
      <c r="AN21" s="232"/>
      <c r="AO21" s="232"/>
      <c r="AP21" s="232"/>
      <c r="AQ21" s="234"/>
      <c r="AR21" s="241"/>
      <c r="AS21" s="241"/>
      <c r="AT21" s="241"/>
      <c r="AU21" s="241"/>
      <c r="AV21" s="241"/>
      <c r="AW21" s="241"/>
      <c r="AX21" s="241"/>
      <c r="AY21" s="241"/>
      <c r="AZ21" s="241"/>
      <c r="BA21" s="241"/>
      <c r="BC21" s="245"/>
    </row>
    <row r="22" spans="1:55" ht="15.75" customHeight="1" x14ac:dyDescent="0.25">
      <c r="A22" s="506"/>
      <c r="B22" s="240"/>
      <c r="C22" s="248"/>
      <c r="D22" s="252"/>
      <c r="E22" s="242">
        <f t="shared" si="1"/>
        <v>0</v>
      </c>
      <c r="F22" s="443"/>
      <c r="G22" s="443"/>
      <c r="H22" s="443"/>
      <c r="I22" s="443"/>
      <c r="J22" s="443"/>
      <c r="K22" s="443"/>
      <c r="L22" s="443"/>
      <c r="M22" s="443"/>
      <c r="N22" s="443"/>
      <c r="O22" s="443"/>
      <c r="P22" s="443"/>
      <c r="Q22" s="443"/>
      <c r="R22" s="443"/>
      <c r="S22" s="443"/>
      <c r="T22" s="443"/>
      <c r="U22" s="443"/>
      <c r="V22" s="443"/>
      <c r="W22" s="443"/>
      <c r="X22" s="443"/>
      <c r="Y22" s="443"/>
      <c r="Z22" s="443"/>
      <c r="AA22" s="443"/>
      <c r="AB22" s="443"/>
      <c r="AC22" s="443"/>
      <c r="AD22" s="443"/>
      <c r="AE22" s="443"/>
      <c r="AF22" s="443"/>
      <c r="AG22" s="443"/>
      <c r="AH22" s="443"/>
      <c r="AI22" s="234"/>
      <c r="AJ22" s="234"/>
      <c r="AK22" s="234"/>
      <c r="AL22" s="234"/>
      <c r="AM22" s="244"/>
      <c r="AN22" s="232"/>
      <c r="AO22" s="232"/>
      <c r="AP22" s="232"/>
      <c r="AQ22" s="234"/>
      <c r="AR22" s="241"/>
      <c r="AS22" s="241"/>
      <c r="AT22" s="241"/>
      <c r="AU22" s="241"/>
      <c r="AV22" s="241"/>
      <c r="AW22" s="241"/>
      <c r="AX22" s="241"/>
      <c r="AY22" s="241"/>
      <c r="AZ22" s="241"/>
      <c r="BA22" s="241"/>
      <c r="BC22" s="245"/>
    </row>
    <row r="23" spans="1:55" ht="15.75" customHeight="1" x14ac:dyDescent="0.25">
      <c r="A23" s="506"/>
      <c r="B23" s="240"/>
      <c r="C23" s="248"/>
      <c r="D23" s="252"/>
      <c r="E23" s="242">
        <f t="shared" si="1"/>
        <v>0</v>
      </c>
      <c r="F23" s="443"/>
      <c r="G23" s="443"/>
      <c r="H23" s="443"/>
      <c r="I23" s="443"/>
      <c r="J23" s="443"/>
      <c r="K23" s="443"/>
      <c r="L23" s="443"/>
      <c r="M23" s="443"/>
      <c r="N23" s="443"/>
      <c r="O23" s="443"/>
      <c r="P23" s="443"/>
      <c r="Q23" s="443"/>
      <c r="R23" s="443"/>
      <c r="S23" s="443"/>
      <c r="T23" s="443"/>
      <c r="U23" s="443"/>
      <c r="V23" s="443"/>
      <c r="W23" s="443"/>
      <c r="X23" s="443"/>
      <c r="Y23" s="443"/>
      <c r="Z23" s="443"/>
      <c r="AA23" s="443"/>
      <c r="AB23" s="443"/>
      <c r="AC23" s="443"/>
      <c r="AD23" s="443"/>
      <c r="AE23" s="443"/>
      <c r="AF23" s="443"/>
      <c r="AG23" s="443"/>
      <c r="AH23" s="443"/>
      <c r="AI23" s="234"/>
      <c r="AJ23" s="234"/>
      <c r="AK23" s="234"/>
      <c r="AL23" s="241"/>
      <c r="AM23" s="251"/>
      <c r="AN23" s="232"/>
      <c r="AO23" s="232"/>
      <c r="AP23" s="232"/>
      <c r="AQ23" s="241"/>
      <c r="AR23" s="241"/>
      <c r="AS23" s="241"/>
      <c r="AT23" s="241"/>
      <c r="AU23" s="241"/>
      <c r="AV23" s="241"/>
      <c r="AW23" s="241"/>
      <c r="AX23" s="241"/>
      <c r="AY23" s="241"/>
      <c r="AZ23" s="241"/>
      <c r="BA23" s="241"/>
      <c r="BC23" s="245"/>
    </row>
    <row r="24" spans="1:55" ht="15.75" customHeight="1" x14ac:dyDescent="0.25">
      <c r="A24" s="506"/>
      <c r="B24" s="253"/>
      <c r="C24" s="241"/>
      <c r="D24" s="252"/>
      <c r="E24" s="242">
        <f t="shared" ref="E24:E55" si="2">COUNTA(F24:AK24)</f>
        <v>0</v>
      </c>
      <c r="F24" s="420"/>
      <c r="G24" s="420"/>
      <c r="H24" s="420"/>
      <c r="I24" s="420"/>
      <c r="J24" s="420"/>
      <c r="K24" s="420"/>
      <c r="L24" s="420"/>
      <c r="M24" s="420"/>
      <c r="N24" s="420"/>
      <c r="O24" s="420"/>
      <c r="P24" s="420"/>
      <c r="Q24" s="420"/>
      <c r="R24" s="420"/>
      <c r="S24" s="420"/>
      <c r="T24" s="420"/>
      <c r="U24" s="420"/>
      <c r="V24" s="420"/>
      <c r="W24" s="420"/>
      <c r="X24" s="420"/>
      <c r="Y24" s="420"/>
      <c r="Z24" s="420"/>
      <c r="AA24" s="420"/>
      <c r="AB24" s="420"/>
      <c r="AC24" s="420"/>
      <c r="AD24" s="420"/>
      <c r="AE24" s="420"/>
      <c r="AF24" s="420"/>
      <c r="AG24" s="420"/>
      <c r="AH24" s="420"/>
      <c r="AI24" s="241"/>
      <c r="AJ24" s="241"/>
      <c r="AK24" s="241"/>
      <c r="AL24" s="241"/>
      <c r="AM24" s="251"/>
      <c r="AN24" s="232"/>
      <c r="AO24" s="232"/>
      <c r="AP24" s="232"/>
      <c r="AQ24" s="241"/>
      <c r="AR24" s="241"/>
      <c r="AS24" s="241"/>
      <c r="AT24" s="241"/>
      <c r="AU24" s="241"/>
      <c r="AV24" s="241"/>
      <c r="AW24" s="241"/>
      <c r="AX24" s="241"/>
      <c r="AY24" s="241"/>
      <c r="AZ24" s="241"/>
      <c r="BA24" s="241"/>
      <c r="BC24" s="245"/>
    </row>
    <row r="25" spans="1:55" ht="15.75" customHeight="1" x14ac:dyDescent="0.25">
      <c r="A25" s="506"/>
      <c r="B25" s="253"/>
      <c r="C25" s="248"/>
      <c r="D25" s="252"/>
      <c r="E25" s="242">
        <f t="shared" si="2"/>
        <v>0</v>
      </c>
      <c r="F25" s="420"/>
      <c r="G25" s="420"/>
      <c r="H25" s="420"/>
      <c r="I25" s="420"/>
      <c r="J25" s="420"/>
      <c r="K25" s="420"/>
      <c r="L25" s="420"/>
      <c r="M25" s="420"/>
      <c r="N25" s="420"/>
      <c r="O25" s="420"/>
      <c r="P25" s="420"/>
      <c r="Q25" s="420"/>
      <c r="R25" s="420"/>
      <c r="S25" s="420"/>
      <c r="T25" s="420"/>
      <c r="U25" s="420"/>
      <c r="V25" s="420"/>
      <c r="W25" s="420"/>
      <c r="X25" s="420"/>
      <c r="Y25" s="420"/>
      <c r="Z25" s="420"/>
      <c r="AA25" s="420"/>
      <c r="AB25" s="420"/>
      <c r="AC25" s="420"/>
      <c r="AD25" s="420"/>
      <c r="AE25" s="420"/>
      <c r="AF25" s="420"/>
      <c r="AG25" s="420"/>
      <c r="AH25" s="420"/>
      <c r="AI25" s="241"/>
      <c r="AJ25" s="241"/>
      <c r="AK25" s="241"/>
      <c r="AL25" s="241"/>
      <c r="AM25" s="251"/>
      <c r="AN25" s="232"/>
      <c r="AO25" s="232"/>
      <c r="AP25" s="232"/>
      <c r="AQ25" s="241"/>
      <c r="AR25" s="241"/>
      <c r="AS25" s="241"/>
      <c r="AT25" s="241"/>
      <c r="AU25" s="241"/>
      <c r="AV25" s="241"/>
      <c r="AW25" s="241"/>
      <c r="AX25" s="241"/>
      <c r="AY25" s="241"/>
      <c r="AZ25" s="241"/>
      <c r="BA25" s="241"/>
      <c r="BC25" s="245"/>
    </row>
    <row r="26" spans="1:55" ht="15.75" customHeight="1" x14ac:dyDescent="0.25">
      <c r="A26" s="506"/>
      <c r="B26" s="253"/>
      <c r="C26" s="248"/>
      <c r="D26" s="252"/>
      <c r="E26" s="242">
        <f t="shared" si="2"/>
        <v>0</v>
      </c>
      <c r="F26" s="420"/>
      <c r="G26" s="420"/>
      <c r="H26" s="420"/>
      <c r="I26" s="420"/>
      <c r="J26" s="420"/>
      <c r="K26" s="420"/>
      <c r="L26" s="420"/>
      <c r="M26" s="420"/>
      <c r="N26" s="420"/>
      <c r="O26" s="420"/>
      <c r="P26" s="420"/>
      <c r="Q26" s="420"/>
      <c r="R26" s="420"/>
      <c r="S26" s="420"/>
      <c r="T26" s="420"/>
      <c r="U26" s="420"/>
      <c r="V26" s="420"/>
      <c r="W26" s="420"/>
      <c r="X26" s="420"/>
      <c r="Y26" s="420"/>
      <c r="Z26" s="420"/>
      <c r="AA26" s="420"/>
      <c r="AB26" s="420"/>
      <c r="AC26" s="420"/>
      <c r="AD26" s="420"/>
      <c r="AE26" s="420"/>
      <c r="AF26" s="420"/>
      <c r="AG26" s="420"/>
      <c r="AH26" s="420"/>
      <c r="AI26" s="241"/>
      <c r="AJ26" s="241"/>
      <c r="AK26" s="241"/>
      <c r="AL26" s="241"/>
      <c r="AM26" s="251"/>
      <c r="AN26" s="232"/>
      <c r="AO26" s="232"/>
      <c r="AP26" s="232"/>
      <c r="AQ26" s="241"/>
      <c r="AR26" s="241"/>
      <c r="AS26" s="241"/>
      <c r="AT26" s="241"/>
      <c r="AU26" s="241"/>
      <c r="AV26" s="241"/>
      <c r="AW26" s="241"/>
      <c r="AX26" s="241"/>
      <c r="AY26" s="241"/>
      <c r="AZ26" s="241"/>
      <c r="BA26" s="241"/>
      <c r="BC26" s="245"/>
    </row>
    <row r="27" spans="1:55" ht="15.75" customHeight="1" x14ac:dyDescent="0.25">
      <c r="A27" s="506"/>
      <c r="B27" s="253"/>
      <c r="C27" s="248"/>
      <c r="D27" s="252"/>
      <c r="E27" s="242">
        <f t="shared" si="2"/>
        <v>0</v>
      </c>
      <c r="F27" s="420"/>
      <c r="G27" s="420"/>
      <c r="H27" s="420"/>
      <c r="I27" s="420"/>
      <c r="J27" s="420"/>
      <c r="K27" s="420"/>
      <c r="L27" s="420"/>
      <c r="M27" s="420"/>
      <c r="N27" s="420"/>
      <c r="O27" s="420"/>
      <c r="P27" s="420"/>
      <c r="Q27" s="420"/>
      <c r="R27" s="420"/>
      <c r="S27" s="420"/>
      <c r="T27" s="420"/>
      <c r="U27" s="420"/>
      <c r="V27" s="420"/>
      <c r="W27" s="420"/>
      <c r="X27" s="420"/>
      <c r="Y27" s="420"/>
      <c r="Z27" s="420"/>
      <c r="AA27" s="420"/>
      <c r="AB27" s="420"/>
      <c r="AC27" s="420"/>
      <c r="AD27" s="420"/>
      <c r="AE27" s="420"/>
      <c r="AF27" s="420"/>
      <c r="AG27" s="420"/>
      <c r="AH27" s="420"/>
      <c r="AI27" s="241"/>
      <c r="AJ27" s="241"/>
      <c r="AK27" s="241"/>
      <c r="AL27" s="241"/>
      <c r="AM27" s="251"/>
      <c r="AN27" s="232"/>
      <c r="AO27" s="232"/>
      <c r="AP27" s="232"/>
      <c r="AQ27" s="241"/>
      <c r="AR27" s="241"/>
      <c r="AS27" s="241"/>
      <c r="AT27" s="241"/>
      <c r="AU27" s="241"/>
      <c r="AV27" s="241"/>
      <c r="AW27" s="241"/>
      <c r="AX27" s="241"/>
      <c r="AY27" s="241"/>
      <c r="AZ27" s="241"/>
      <c r="BA27" s="241"/>
      <c r="BC27" s="245"/>
    </row>
    <row r="28" spans="1:55" ht="15.75" customHeight="1" x14ac:dyDescent="0.25">
      <c r="A28" s="507" t="s">
        <v>416</v>
      </c>
      <c r="B28" s="254"/>
      <c r="C28" s="248"/>
      <c r="D28" s="418"/>
      <c r="E28" s="242">
        <f t="shared" si="2"/>
        <v>0</v>
      </c>
      <c r="F28" s="443"/>
      <c r="G28" s="443"/>
      <c r="H28" s="443"/>
      <c r="I28" s="417"/>
      <c r="J28" s="443"/>
      <c r="K28" s="443"/>
      <c r="L28" s="443"/>
      <c r="M28" s="443"/>
      <c r="N28" s="443"/>
      <c r="O28" s="443"/>
      <c r="P28" s="443"/>
      <c r="Q28" s="443"/>
      <c r="R28" s="443"/>
      <c r="S28" s="443"/>
      <c r="T28" s="417"/>
      <c r="U28" s="417"/>
      <c r="V28" s="443"/>
      <c r="W28" s="443"/>
      <c r="X28" s="443"/>
      <c r="Y28" s="443"/>
      <c r="Z28" s="417"/>
      <c r="AA28" s="443"/>
      <c r="AB28" s="443"/>
      <c r="AC28" s="443"/>
      <c r="AD28" s="443"/>
      <c r="AE28" s="443"/>
      <c r="AF28" s="443"/>
      <c r="AG28" s="443"/>
      <c r="AH28" s="443"/>
      <c r="AI28" s="234"/>
      <c r="AJ28" s="234"/>
      <c r="AK28" s="234"/>
      <c r="AL28" s="241"/>
      <c r="AM28" s="251"/>
      <c r="AN28" s="232"/>
      <c r="AO28" s="232"/>
      <c r="AP28" s="232"/>
      <c r="AQ28" s="241"/>
      <c r="AR28" s="241"/>
      <c r="AS28" s="241"/>
      <c r="AT28" s="241"/>
      <c r="AU28" s="241"/>
      <c r="AV28" s="241"/>
      <c r="AW28" s="241"/>
      <c r="AX28" s="241"/>
      <c r="AY28" s="241"/>
      <c r="AZ28" s="241"/>
      <c r="BA28" s="241"/>
      <c r="BC28" s="245"/>
    </row>
    <row r="29" spans="1:55" ht="15.75" customHeight="1" x14ac:dyDescent="0.25">
      <c r="A29" s="507"/>
      <c r="B29" s="257"/>
      <c r="C29" s="248"/>
      <c r="D29" s="249"/>
      <c r="E29" s="242">
        <f t="shared" si="2"/>
        <v>0</v>
      </c>
      <c r="F29" s="436"/>
      <c r="G29" s="436"/>
      <c r="H29" s="436"/>
      <c r="I29" s="436"/>
      <c r="J29" s="436"/>
      <c r="K29" s="439"/>
      <c r="L29" s="436"/>
      <c r="M29" s="436"/>
      <c r="N29" s="436"/>
      <c r="O29" s="436"/>
      <c r="P29" s="436"/>
      <c r="Q29" s="436"/>
      <c r="R29" s="440"/>
      <c r="S29" s="436"/>
      <c r="T29" s="436"/>
      <c r="U29" s="436"/>
      <c r="V29" s="436"/>
      <c r="W29" s="436"/>
      <c r="X29" s="441"/>
      <c r="Y29" s="436"/>
      <c r="Z29" s="436"/>
      <c r="AA29" s="436"/>
      <c r="AB29" s="436"/>
      <c r="AC29" s="441"/>
      <c r="AD29" s="439"/>
      <c r="AE29" s="436"/>
      <c r="AF29" s="436"/>
      <c r="AG29" s="436"/>
      <c r="AH29" s="436"/>
      <c r="AI29" s="436"/>
      <c r="AJ29" s="436"/>
      <c r="AK29" s="436"/>
      <c r="AL29" s="259"/>
      <c r="AM29" s="260"/>
      <c r="AN29" s="261"/>
      <c r="AO29" s="261"/>
      <c r="AP29" s="261"/>
      <c r="AQ29" s="259"/>
      <c r="AR29" s="259"/>
      <c r="AS29" s="259"/>
      <c r="AT29" s="259"/>
      <c r="AU29" s="259"/>
      <c r="AV29" s="259"/>
      <c r="AW29" s="259"/>
      <c r="AX29" s="259"/>
      <c r="AY29" s="259"/>
      <c r="AZ29" s="259"/>
      <c r="BA29" s="259"/>
      <c r="BC29" s="245"/>
    </row>
    <row r="30" spans="1:55" x14ac:dyDescent="0.25">
      <c r="A30" s="507"/>
      <c r="B30" s="262"/>
      <c r="C30" s="248"/>
      <c r="D30" s="249"/>
      <c r="E30" s="242">
        <f t="shared" si="2"/>
        <v>0</v>
      </c>
      <c r="F30" s="420"/>
      <c r="G30" s="420"/>
      <c r="H30" s="420"/>
      <c r="I30" s="420"/>
      <c r="J30" s="420"/>
      <c r="K30" s="442"/>
      <c r="L30" s="420"/>
      <c r="M30" s="420"/>
      <c r="N30" s="420"/>
      <c r="O30" s="420"/>
      <c r="P30" s="420"/>
      <c r="Q30" s="420"/>
      <c r="R30" s="420"/>
      <c r="S30" s="420"/>
      <c r="T30" s="420"/>
      <c r="U30" s="420"/>
      <c r="V30" s="420"/>
      <c r="W30" s="420"/>
      <c r="X30" s="420"/>
      <c r="Y30" s="420"/>
      <c r="Z30" s="420"/>
      <c r="AA30" s="420"/>
      <c r="AB30" s="420"/>
      <c r="AC30" s="420"/>
      <c r="AD30" s="442"/>
      <c r="AE30" s="420"/>
      <c r="AF30" s="420"/>
      <c r="AG30" s="420"/>
      <c r="AH30" s="420"/>
      <c r="AI30" s="241"/>
      <c r="AJ30" s="241"/>
      <c r="AK30" s="241"/>
      <c r="AL30" s="241"/>
      <c r="AM30" s="251"/>
      <c r="AN30" s="232"/>
      <c r="AO30" s="232"/>
      <c r="AP30" s="232"/>
      <c r="AQ30" s="241"/>
      <c r="AR30" s="241"/>
      <c r="AS30" s="241"/>
      <c r="AT30" s="241"/>
      <c r="AU30" s="241"/>
      <c r="AV30" s="241"/>
      <c r="AW30" s="241"/>
      <c r="AX30" s="241"/>
      <c r="AY30" s="241"/>
      <c r="AZ30" s="241"/>
      <c r="BA30" s="241"/>
      <c r="BC30" s="245"/>
    </row>
    <row r="31" spans="1:55" ht="15.75" customHeight="1" x14ac:dyDescent="0.25">
      <c r="A31" s="507"/>
      <c r="B31" s="262"/>
      <c r="C31" s="248"/>
      <c r="D31" s="252"/>
      <c r="E31" s="242">
        <f t="shared" si="2"/>
        <v>0</v>
      </c>
      <c r="F31" s="420"/>
      <c r="G31" s="420"/>
      <c r="H31" s="420"/>
      <c r="I31" s="420"/>
      <c r="J31" s="420"/>
      <c r="K31" s="420"/>
      <c r="L31" s="420"/>
      <c r="M31" s="420"/>
      <c r="N31" s="420"/>
      <c r="O31" s="420"/>
      <c r="P31" s="420"/>
      <c r="Q31" s="420"/>
      <c r="R31" s="420"/>
      <c r="S31" s="420"/>
      <c r="T31" s="420"/>
      <c r="U31" s="420"/>
      <c r="V31" s="420"/>
      <c r="W31" s="420"/>
      <c r="X31" s="420"/>
      <c r="Y31" s="420"/>
      <c r="Z31" s="420"/>
      <c r="AA31" s="420"/>
      <c r="AB31" s="420"/>
      <c r="AC31" s="420"/>
      <c r="AD31" s="420"/>
      <c r="AE31" s="420"/>
      <c r="AF31" s="420"/>
      <c r="AG31" s="420"/>
      <c r="AH31" s="420"/>
      <c r="AI31" s="241"/>
      <c r="AJ31" s="241"/>
      <c r="AK31" s="241"/>
      <c r="AL31" s="241"/>
      <c r="AM31" s="251"/>
      <c r="AN31" s="232"/>
      <c r="AO31" s="232"/>
      <c r="AP31" s="232"/>
      <c r="AQ31" s="241"/>
      <c r="AR31" s="241"/>
      <c r="AS31" s="241"/>
      <c r="AT31" s="241"/>
      <c r="AU31" s="241"/>
      <c r="AV31" s="241"/>
      <c r="AW31" s="241"/>
      <c r="AX31" s="241"/>
      <c r="AY31" s="241"/>
      <c r="AZ31" s="241"/>
      <c r="BA31" s="241"/>
      <c r="BC31" s="245"/>
    </row>
    <row r="32" spans="1:55" ht="15.75" customHeight="1" x14ac:dyDescent="0.25">
      <c r="A32" s="507"/>
      <c r="B32" s="262"/>
      <c r="C32" s="248"/>
      <c r="D32" s="249"/>
      <c r="E32" s="242">
        <f t="shared" si="2"/>
        <v>0</v>
      </c>
      <c r="F32" s="433"/>
      <c r="G32" s="433"/>
      <c r="H32" s="433"/>
      <c r="I32" s="433"/>
      <c r="J32" s="433"/>
      <c r="K32" s="433"/>
      <c r="L32" s="433"/>
      <c r="M32" s="433"/>
      <c r="N32" s="433"/>
      <c r="O32" s="433"/>
      <c r="P32" s="433"/>
      <c r="Q32" s="433"/>
      <c r="R32" s="433"/>
      <c r="S32" s="433"/>
      <c r="T32" s="433"/>
      <c r="U32" s="433"/>
      <c r="V32" s="433"/>
      <c r="W32" s="433"/>
      <c r="X32" s="433"/>
      <c r="Y32" s="433"/>
      <c r="Z32" s="433"/>
      <c r="AA32" s="433"/>
      <c r="AB32" s="433"/>
      <c r="AC32" s="433"/>
      <c r="AD32" s="433"/>
      <c r="AE32" s="433"/>
      <c r="AF32" s="433"/>
      <c r="AG32" s="433"/>
      <c r="AH32" s="433"/>
      <c r="AI32" s="263"/>
      <c r="AJ32" s="263"/>
      <c r="AK32" s="263"/>
      <c r="AL32" s="263"/>
      <c r="AM32" s="264"/>
      <c r="AN32" s="265"/>
      <c r="AO32" s="265"/>
      <c r="AP32" s="265"/>
      <c r="AQ32" s="263"/>
      <c r="AR32" s="263"/>
      <c r="AS32" s="263"/>
      <c r="AT32" s="263"/>
      <c r="AU32" s="263"/>
      <c r="AV32" s="263"/>
      <c r="AW32" s="263"/>
      <c r="AX32" s="263"/>
      <c r="AY32" s="263"/>
      <c r="AZ32" s="263"/>
      <c r="BA32" s="263"/>
      <c r="BC32" s="245"/>
    </row>
    <row r="33" spans="1:55" ht="15.75" customHeight="1" x14ac:dyDescent="0.25">
      <c r="A33" s="507"/>
      <c r="B33" s="255"/>
      <c r="C33" s="241"/>
      <c r="D33" s="252"/>
      <c r="E33" s="242">
        <f t="shared" si="2"/>
        <v>0</v>
      </c>
      <c r="F33" s="420"/>
      <c r="G33" s="420"/>
      <c r="H33" s="420"/>
      <c r="I33" s="420"/>
      <c r="J33" s="420"/>
      <c r="K33" s="420"/>
      <c r="L33" s="420"/>
      <c r="M33" s="420"/>
      <c r="N33" s="420"/>
      <c r="O33" s="420"/>
      <c r="P33" s="420"/>
      <c r="Q33" s="420"/>
      <c r="R33" s="420"/>
      <c r="S33" s="420"/>
      <c r="T33" s="420"/>
      <c r="U33" s="420"/>
      <c r="V33" s="420"/>
      <c r="W33" s="420"/>
      <c r="X33" s="420"/>
      <c r="Y33" s="420"/>
      <c r="Z33" s="420"/>
      <c r="AA33" s="420"/>
      <c r="AB33" s="420"/>
      <c r="AC33" s="420"/>
      <c r="AD33" s="420"/>
      <c r="AE33" s="420"/>
      <c r="AF33" s="420"/>
      <c r="AG33" s="420"/>
      <c r="AH33" s="420"/>
      <c r="AI33" s="241"/>
      <c r="AJ33" s="241"/>
      <c r="AK33" s="241"/>
      <c r="AL33" s="241"/>
      <c r="AM33" s="251"/>
      <c r="AN33" s="232"/>
      <c r="AO33" s="232"/>
      <c r="AP33" s="232"/>
      <c r="AQ33" s="241"/>
      <c r="AR33" s="241"/>
      <c r="AS33" s="241"/>
      <c r="AT33" s="241"/>
      <c r="AU33" s="241"/>
      <c r="AV33" s="241"/>
      <c r="AW33" s="241"/>
      <c r="AX33" s="241"/>
      <c r="AY33" s="241"/>
      <c r="AZ33" s="241"/>
      <c r="BA33" s="241"/>
      <c r="BC33" s="245"/>
    </row>
    <row r="34" spans="1:55" ht="15.75" customHeight="1" x14ac:dyDescent="0.25">
      <c r="A34" s="507"/>
      <c r="B34" s="255"/>
      <c r="C34" s="248"/>
      <c r="D34" s="249"/>
      <c r="E34" s="242">
        <f t="shared" si="2"/>
        <v>0</v>
      </c>
      <c r="F34" s="443"/>
      <c r="G34" s="443"/>
      <c r="H34" s="443"/>
      <c r="I34" s="443"/>
      <c r="J34" s="443"/>
      <c r="K34" s="443"/>
      <c r="L34" s="443"/>
      <c r="M34" s="443"/>
      <c r="N34" s="443"/>
      <c r="O34" s="443"/>
      <c r="P34" s="443"/>
      <c r="Q34" s="443"/>
      <c r="R34" s="443"/>
      <c r="S34" s="443"/>
      <c r="T34" s="443"/>
      <c r="U34" s="443"/>
      <c r="V34" s="443"/>
      <c r="W34" s="443"/>
      <c r="X34" s="443"/>
      <c r="Y34" s="443"/>
      <c r="Z34" s="443"/>
      <c r="AA34" s="443"/>
      <c r="AB34" s="443"/>
      <c r="AC34" s="443"/>
      <c r="AD34" s="443"/>
      <c r="AE34" s="443"/>
      <c r="AF34" s="443"/>
      <c r="AG34" s="443"/>
      <c r="AH34" s="443"/>
      <c r="AI34" s="234"/>
      <c r="AJ34" s="234"/>
      <c r="AK34" s="234"/>
      <c r="AL34" s="241"/>
      <c r="AM34" s="251"/>
      <c r="AN34" s="232"/>
      <c r="AO34" s="232"/>
      <c r="AP34" s="232"/>
      <c r="AQ34" s="241"/>
      <c r="AR34" s="241"/>
      <c r="AS34" s="241"/>
      <c r="AT34" s="241"/>
      <c r="AU34" s="241"/>
      <c r="AV34" s="241"/>
      <c r="AW34" s="241"/>
      <c r="AX34" s="241"/>
      <c r="AY34" s="241"/>
      <c r="AZ34" s="241"/>
      <c r="BA34" s="241"/>
      <c r="BC34" s="245"/>
    </row>
    <row r="35" spans="1:55" ht="15.75" customHeight="1" x14ac:dyDescent="0.25">
      <c r="A35" s="507"/>
      <c r="B35" s="255"/>
      <c r="C35" s="248"/>
      <c r="D35" s="249"/>
      <c r="E35" s="242">
        <f t="shared" si="2"/>
        <v>0</v>
      </c>
      <c r="F35" s="420"/>
      <c r="G35" s="420"/>
      <c r="H35" s="420"/>
      <c r="I35" s="420"/>
      <c r="J35" s="420"/>
      <c r="K35" s="420"/>
      <c r="L35" s="420"/>
      <c r="M35" s="420"/>
      <c r="N35" s="420"/>
      <c r="O35" s="420"/>
      <c r="P35" s="420"/>
      <c r="Q35" s="420"/>
      <c r="R35" s="420"/>
      <c r="S35" s="420"/>
      <c r="T35" s="420"/>
      <c r="U35" s="420"/>
      <c r="V35" s="420"/>
      <c r="W35" s="420"/>
      <c r="X35" s="420"/>
      <c r="Y35" s="420"/>
      <c r="Z35" s="420"/>
      <c r="AA35" s="420"/>
      <c r="AB35" s="420"/>
      <c r="AC35" s="420"/>
      <c r="AD35" s="420"/>
      <c r="AE35" s="420"/>
      <c r="AF35" s="420"/>
      <c r="AG35" s="420"/>
      <c r="AH35" s="420"/>
      <c r="AI35" s="241"/>
      <c r="AJ35" s="241"/>
      <c r="AK35" s="241"/>
      <c r="AL35" s="234"/>
      <c r="AM35" s="244"/>
      <c r="AN35" s="232"/>
      <c r="AO35" s="232"/>
      <c r="AP35" s="232"/>
      <c r="AQ35" s="234"/>
      <c r="AR35" s="234"/>
      <c r="AS35" s="234"/>
      <c r="AT35" s="234"/>
      <c r="AU35" s="234"/>
      <c r="AV35" s="234"/>
      <c r="AW35" s="234"/>
      <c r="AX35" s="234"/>
      <c r="AY35" s="234"/>
      <c r="AZ35" s="234"/>
      <c r="BA35" s="234"/>
      <c r="BC35" s="245"/>
    </row>
    <row r="36" spans="1:55" ht="15.75" customHeight="1" x14ac:dyDescent="0.25">
      <c r="A36" s="506" t="s">
        <v>417</v>
      </c>
      <c r="B36" s="266"/>
      <c r="C36" s="248"/>
      <c r="D36" s="249"/>
      <c r="E36" s="242">
        <f t="shared" si="2"/>
        <v>0</v>
      </c>
      <c r="F36" s="420"/>
      <c r="G36" s="420"/>
      <c r="H36" s="420"/>
      <c r="I36" s="420"/>
      <c r="J36" s="420"/>
      <c r="K36" s="420"/>
      <c r="L36" s="420"/>
      <c r="M36" s="420"/>
      <c r="N36" s="420"/>
      <c r="O36" s="420"/>
      <c r="P36" s="420"/>
      <c r="Q36" s="420"/>
      <c r="R36" s="427"/>
      <c r="S36" s="427"/>
      <c r="T36" s="427"/>
      <c r="U36" s="420"/>
      <c r="V36" s="420"/>
      <c r="W36" s="420"/>
      <c r="X36" s="420"/>
      <c r="Y36" s="427"/>
      <c r="Z36" s="420"/>
      <c r="AA36" s="420"/>
      <c r="AB36" s="420"/>
      <c r="AC36" s="420"/>
      <c r="AD36" s="420"/>
      <c r="AE36" s="420"/>
      <c r="AF36" s="420"/>
      <c r="AG36" s="420"/>
      <c r="AH36" s="420"/>
      <c r="AI36" s="241"/>
      <c r="AJ36" s="241"/>
      <c r="AK36" s="241"/>
      <c r="AL36" s="233"/>
      <c r="AM36" s="267"/>
      <c r="AN36" s="232"/>
      <c r="AO36" s="232"/>
      <c r="AP36" s="232"/>
      <c r="AQ36" s="233"/>
      <c r="AR36" s="233"/>
      <c r="AS36" s="233"/>
      <c r="AT36" s="233"/>
      <c r="AU36" s="233"/>
      <c r="AV36" s="233"/>
      <c r="AW36" s="233"/>
      <c r="AX36" s="233"/>
      <c r="AY36" s="233"/>
      <c r="AZ36" s="233"/>
      <c r="BA36" s="233"/>
      <c r="BC36" s="268"/>
    </row>
    <row r="37" spans="1:55" ht="15.75" customHeight="1" x14ac:dyDescent="0.25">
      <c r="A37" s="506"/>
      <c r="B37" s="253"/>
      <c r="C37" s="241"/>
      <c r="D37" s="249"/>
      <c r="E37" s="242">
        <f t="shared" si="2"/>
        <v>0</v>
      </c>
      <c r="F37" s="420"/>
      <c r="G37" s="420"/>
      <c r="H37" s="420"/>
      <c r="I37" s="420"/>
      <c r="J37" s="420"/>
      <c r="K37" s="420"/>
      <c r="L37" s="420"/>
      <c r="M37" s="420"/>
      <c r="N37" s="420"/>
      <c r="O37" s="420"/>
      <c r="P37" s="420"/>
      <c r="Q37" s="420"/>
      <c r="R37" s="420"/>
      <c r="S37" s="420"/>
      <c r="T37" s="420"/>
      <c r="U37" s="420"/>
      <c r="V37" s="420"/>
      <c r="W37" s="420"/>
      <c r="X37" s="420"/>
      <c r="Y37" s="420"/>
      <c r="Z37" s="420"/>
      <c r="AA37" s="420"/>
      <c r="AB37" s="420"/>
      <c r="AC37" s="420"/>
      <c r="AD37" s="420"/>
      <c r="AE37" s="420"/>
      <c r="AF37" s="420"/>
      <c r="AG37" s="420"/>
      <c r="AH37" s="420"/>
      <c r="AI37" s="241"/>
      <c r="AJ37" s="241"/>
      <c r="AK37" s="241"/>
      <c r="AL37" s="241"/>
      <c r="AM37" s="251"/>
      <c r="AN37" s="232"/>
      <c r="AO37" s="232"/>
      <c r="AP37" s="232"/>
      <c r="AQ37" s="241"/>
      <c r="AR37" s="241"/>
      <c r="AS37" s="241"/>
      <c r="AT37" s="241"/>
      <c r="AU37" s="241"/>
      <c r="AV37" s="241"/>
      <c r="AW37" s="241"/>
      <c r="AX37" s="241"/>
      <c r="AY37" s="241"/>
      <c r="AZ37" s="241"/>
      <c r="BA37" s="241"/>
      <c r="BC37" s="268"/>
    </row>
    <row r="38" spans="1:55" ht="15.75" customHeight="1" x14ac:dyDescent="0.25">
      <c r="A38" s="506"/>
      <c r="B38" s="266"/>
      <c r="C38" s="248"/>
      <c r="D38" s="256"/>
      <c r="E38" s="242">
        <f t="shared" si="2"/>
        <v>0</v>
      </c>
      <c r="F38" s="420"/>
      <c r="G38" s="420"/>
      <c r="H38" s="420"/>
      <c r="I38" s="420"/>
      <c r="J38" s="420"/>
      <c r="K38" s="420"/>
      <c r="L38" s="420"/>
      <c r="M38" s="420"/>
      <c r="N38" s="420"/>
      <c r="O38" s="420"/>
      <c r="P38" s="420"/>
      <c r="Q38" s="420"/>
      <c r="R38" s="420"/>
      <c r="S38" s="420"/>
      <c r="T38" s="420"/>
      <c r="U38" s="420"/>
      <c r="V38" s="420"/>
      <c r="W38" s="420"/>
      <c r="X38" s="420"/>
      <c r="Y38" s="420"/>
      <c r="Z38" s="420"/>
      <c r="AA38" s="420"/>
      <c r="AB38" s="420"/>
      <c r="AC38" s="420"/>
      <c r="AD38" s="420"/>
      <c r="AE38" s="420"/>
      <c r="AF38" s="420"/>
      <c r="AG38" s="420"/>
      <c r="AH38" s="420"/>
      <c r="AI38" s="241"/>
      <c r="AJ38" s="241"/>
      <c r="AK38" s="241"/>
      <c r="AL38" s="241"/>
      <c r="AM38" s="251"/>
      <c r="AN38" s="232"/>
      <c r="AO38" s="232"/>
      <c r="AP38" s="232"/>
      <c r="AQ38" s="241"/>
      <c r="AR38" s="241"/>
      <c r="AS38" s="241"/>
      <c r="AT38" s="241"/>
      <c r="AU38" s="241"/>
      <c r="AV38" s="241"/>
      <c r="AW38" s="241"/>
      <c r="AX38" s="241"/>
      <c r="AY38" s="241"/>
      <c r="AZ38" s="241"/>
      <c r="BA38" s="241"/>
      <c r="BC38" s="268"/>
    </row>
    <row r="39" spans="1:55" ht="15.75" customHeight="1" x14ac:dyDescent="0.25">
      <c r="A39" s="506"/>
      <c r="B39" s="253"/>
      <c r="C39" s="248"/>
      <c r="D39" s="249"/>
      <c r="E39" s="242">
        <f t="shared" si="2"/>
        <v>0</v>
      </c>
      <c r="F39" s="420"/>
      <c r="G39" s="420"/>
      <c r="H39" s="420"/>
      <c r="I39" s="420"/>
      <c r="J39" s="420"/>
      <c r="K39" s="420"/>
      <c r="L39" s="420"/>
      <c r="M39" s="420"/>
      <c r="N39" s="420"/>
      <c r="O39" s="420"/>
      <c r="P39" s="420"/>
      <c r="Q39" s="420"/>
      <c r="R39" s="420"/>
      <c r="S39" s="420"/>
      <c r="T39" s="420"/>
      <c r="U39" s="420"/>
      <c r="V39" s="420"/>
      <c r="W39" s="420"/>
      <c r="X39" s="420"/>
      <c r="Y39" s="420"/>
      <c r="Z39" s="420"/>
      <c r="AA39" s="420"/>
      <c r="AB39" s="420"/>
      <c r="AC39" s="420"/>
      <c r="AD39" s="420"/>
      <c r="AE39" s="420"/>
      <c r="AF39" s="420"/>
      <c r="AG39" s="420"/>
      <c r="AH39" s="420"/>
      <c r="AI39" s="241"/>
      <c r="AJ39" s="241"/>
      <c r="AK39" s="241"/>
      <c r="AL39" s="241"/>
      <c r="AM39" s="251"/>
      <c r="AN39" s="232"/>
      <c r="AO39" s="232"/>
      <c r="AP39" s="232"/>
      <c r="AQ39" s="241"/>
      <c r="AR39" s="241"/>
      <c r="AS39" s="241"/>
      <c r="AT39" s="241"/>
      <c r="AU39" s="241"/>
      <c r="AV39" s="241"/>
      <c r="AW39" s="241"/>
      <c r="AX39" s="241"/>
      <c r="AY39" s="241"/>
      <c r="AZ39" s="241"/>
      <c r="BA39" s="241"/>
      <c r="BC39" s="268"/>
    </row>
    <row r="40" spans="1:55" ht="15.75" customHeight="1" x14ac:dyDescent="0.25">
      <c r="A40" s="506"/>
      <c r="B40" s="253"/>
      <c r="C40" s="248"/>
      <c r="D40" s="252"/>
      <c r="E40" s="242">
        <f t="shared" si="2"/>
        <v>0</v>
      </c>
      <c r="F40" s="420"/>
      <c r="G40" s="420"/>
      <c r="H40" s="420"/>
      <c r="I40" s="420"/>
      <c r="J40" s="420"/>
      <c r="K40" s="420"/>
      <c r="L40" s="420"/>
      <c r="M40" s="420"/>
      <c r="N40" s="420"/>
      <c r="O40" s="420"/>
      <c r="P40" s="420"/>
      <c r="Q40" s="420"/>
      <c r="R40" s="420"/>
      <c r="S40" s="420"/>
      <c r="T40" s="420"/>
      <c r="U40" s="420"/>
      <c r="V40" s="420"/>
      <c r="W40" s="420"/>
      <c r="X40" s="420"/>
      <c r="Y40" s="420"/>
      <c r="Z40" s="420"/>
      <c r="AA40" s="420"/>
      <c r="AB40" s="420"/>
      <c r="AC40" s="420"/>
      <c r="AD40" s="420"/>
      <c r="AE40" s="420"/>
      <c r="AF40" s="420"/>
      <c r="AG40" s="420"/>
      <c r="AH40" s="420"/>
      <c r="AI40" s="241"/>
      <c r="AJ40" s="241"/>
      <c r="AK40" s="241"/>
      <c r="AL40" s="241"/>
      <c r="AM40" s="251"/>
      <c r="AN40" s="232"/>
      <c r="AO40" s="232"/>
      <c r="AP40" s="232"/>
      <c r="AQ40" s="241"/>
      <c r="AR40" s="241"/>
      <c r="AS40" s="241"/>
      <c r="AT40" s="241"/>
      <c r="AU40" s="241"/>
      <c r="AV40" s="241"/>
      <c r="AW40" s="241"/>
      <c r="AX40" s="241"/>
      <c r="AY40" s="241"/>
      <c r="AZ40" s="241"/>
      <c r="BA40" s="241"/>
      <c r="BC40" s="268"/>
    </row>
    <row r="41" spans="1:55" ht="15.75" customHeight="1" x14ac:dyDescent="0.25">
      <c r="A41" s="506"/>
      <c r="B41" s="253"/>
      <c r="C41" s="248"/>
      <c r="D41" s="249"/>
      <c r="E41" s="242">
        <f t="shared" si="2"/>
        <v>0</v>
      </c>
      <c r="F41" s="420"/>
      <c r="G41" s="420"/>
      <c r="H41" s="420"/>
      <c r="I41" s="420"/>
      <c r="J41" s="420"/>
      <c r="K41" s="420"/>
      <c r="L41" s="420"/>
      <c r="M41" s="420"/>
      <c r="N41" s="420"/>
      <c r="O41" s="420"/>
      <c r="P41" s="420"/>
      <c r="Q41" s="420"/>
      <c r="R41" s="420"/>
      <c r="S41" s="420"/>
      <c r="T41" s="420"/>
      <c r="U41" s="420"/>
      <c r="V41" s="420"/>
      <c r="W41" s="420"/>
      <c r="X41" s="420"/>
      <c r="Y41" s="420"/>
      <c r="Z41" s="420"/>
      <c r="AA41" s="420"/>
      <c r="AB41" s="420"/>
      <c r="AC41" s="420"/>
      <c r="AD41" s="420"/>
      <c r="AE41" s="420"/>
      <c r="AF41" s="420"/>
      <c r="AG41" s="420"/>
      <c r="AH41" s="420"/>
      <c r="AI41" s="241"/>
      <c r="AJ41" s="241"/>
      <c r="AK41" s="241"/>
      <c r="AL41" s="241"/>
      <c r="AM41" s="251"/>
      <c r="AN41" s="232"/>
      <c r="AO41" s="232"/>
      <c r="AP41" s="232"/>
      <c r="AQ41" s="241"/>
      <c r="AR41" s="241"/>
      <c r="AS41" s="241"/>
      <c r="AT41" s="241"/>
      <c r="AU41" s="241"/>
      <c r="AV41" s="241"/>
      <c r="AW41" s="241"/>
      <c r="AX41" s="241"/>
      <c r="AY41" s="241"/>
      <c r="AZ41" s="241"/>
      <c r="BA41" s="241"/>
      <c r="BC41" s="268"/>
    </row>
    <row r="42" spans="1:55" ht="15.75" customHeight="1" x14ac:dyDescent="0.25">
      <c r="A42" s="506"/>
      <c r="B42" s="253"/>
      <c r="C42" s="248"/>
      <c r="D42" s="249"/>
      <c r="E42" s="242">
        <f t="shared" si="2"/>
        <v>0</v>
      </c>
      <c r="F42" s="420"/>
      <c r="G42" s="420"/>
      <c r="H42" s="420"/>
      <c r="I42" s="420"/>
      <c r="J42" s="420"/>
      <c r="K42" s="420"/>
      <c r="L42" s="420"/>
      <c r="M42" s="420"/>
      <c r="N42" s="420"/>
      <c r="O42" s="420"/>
      <c r="P42" s="420"/>
      <c r="Q42" s="420"/>
      <c r="R42" s="420"/>
      <c r="S42" s="420"/>
      <c r="T42" s="420"/>
      <c r="U42" s="420"/>
      <c r="V42" s="420"/>
      <c r="W42" s="420"/>
      <c r="X42" s="420"/>
      <c r="Y42" s="420"/>
      <c r="Z42" s="420"/>
      <c r="AA42" s="420"/>
      <c r="AB42" s="420"/>
      <c r="AC42" s="420"/>
      <c r="AD42" s="420"/>
      <c r="AE42" s="420"/>
      <c r="AF42" s="420"/>
      <c r="AG42" s="420"/>
      <c r="AH42" s="420"/>
      <c r="AI42" s="241"/>
      <c r="AJ42" s="241"/>
      <c r="AK42" s="241"/>
      <c r="AL42" s="241"/>
      <c r="AM42" s="251"/>
      <c r="AN42" s="232"/>
      <c r="AO42" s="232"/>
      <c r="AP42" s="232"/>
      <c r="AQ42" s="241"/>
      <c r="AR42" s="241"/>
      <c r="AS42" s="241"/>
      <c r="AT42" s="241"/>
      <c r="AU42" s="241"/>
      <c r="AV42" s="241"/>
      <c r="AW42" s="241"/>
      <c r="AX42" s="241"/>
      <c r="AY42" s="241"/>
      <c r="AZ42" s="241"/>
      <c r="BA42" s="241"/>
      <c r="BC42" s="268"/>
    </row>
    <row r="43" spans="1:55" ht="15.75" customHeight="1" x14ac:dyDescent="0.25">
      <c r="A43" s="506"/>
      <c r="B43" s="253"/>
      <c r="C43" s="248"/>
      <c r="D43" s="249"/>
      <c r="E43" s="242">
        <f t="shared" si="2"/>
        <v>0</v>
      </c>
      <c r="F43" s="443"/>
      <c r="G43" s="443"/>
      <c r="H43" s="443"/>
      <c r="I43" s="443"/>
      <c r="J43" s="443"/>
      <c r="K43" s="443"/>
      <c r="L43" s="443"/>
      <c r="M43" s="443"/>
      <c r="N43" s="443"/>
      <c r="O43" s="443"/>
      <c r="P43" s="443"/>
      <c r="Q43" s="443"/>
      <c r="R43" s="443"/>
      <c r="S43" s="443"/>
      <c r="T43" s="443"/>
      <c r="U43" s="443"/>
      <c r="V43" s="443"/>
      <c r="W43" s="443"/>
      <c r="X43" s="443"/>
      <c r="Y43" s="443"/>
      <c r="Z43" s="443"/>
      <c r="AA43" s="443"/>
      <c r="AB43" s="443"/>
      <c r="AC43" s="443"/>
      <c r="AD43" s="443"/>
      <c r="AE43" s="443"/>
      <c r="AF43" s="443"/>
      <c r="AG43" s="443"/>
      <c r="AH43" s="443"/>
      <c r="AI43" s="243"/>
      <c r="AJ43" s="243"/>
      <c r="AK43" s="243"/>
      <c r="AL43" s="241"/>
      <c r="AM43" s="251"/>
      <c r="AN43" s="232"/>
      <c r="AO43" s="232"/>
      <c r="AP43" s="232"/>
      <c r="AQ43" s="241"/>
      <c r="AR43" s="241"/>
      <c r="AS43" s="241"/>
      <c r="AT43" s="241"/>
      <c r="AU43" s="241"/>
      <c r="AV43" s="241"/>
      <c r="AW43" s="241"/>
      <c r="AX43" s="241"/>
      <c r="AY43" s="241"/>
      <c r="AZ43" s="241"/>
      <c r="BA43" s="241"/>
      <c r="BC43" s="268"/>
    </row>
    <row r="44" spans="1:55" ht="15.75" customHeight="1" x14ac:dyDescent="0.25">
      <c r="A44" s="507" t="s">
        <v>418</v>
      </c>
      <c r="B44" s="254"/>
      <c r="C44" s="241"/>
      <c r="D44" s="269"/>
      <c r="E44" s="242">
        <f t="shared" si="2"/>
        <v>0</v>
      </c>
      <c r="F44" s="443"/>
      <c r="G44" s="443"/>
      <c r="H44" s="443"/>
      <c r="I44" s="443"/>
      <c r="J44" s="443"/>
      <c r="K44" s="443"/>
      <c r="L44" s="443"/>
      <c r="M44" s="443"/>
      <c r="N44" s="443"/>
      <c r="O44" s="443"/>
      <c r="P44" s="443"/>
      <c r="Q44" s="443"/>
      <c r="R44" s="443"/>
      <c r="S44" s="443"/>
      <c r="T44" s="443"/>
      <c r="U44" s="443"/>
      <c r="V44" s="443"/>
      <c r="W44" s="443"/>
      <c r="X44" s="443"/>
      <c r="Y44" s="443"/>
      <c r="Z44" s="443"/>
      <c r="AA44" s="443"/>
      <c r="AB44" s="443"/>
      <c r="AC44" s="443"/>
      <c r="AD44" s="443"/>
      <c r="AE44" s="443"/>
      <c r="AF44" s="443"/>
      <c r="AG44" s="443"/>
      <c r="AH44" s="443"/>
      <c r="AI44" s="243"/>
      <c r="AJ44" s="243"/>
      <c r="AK44" s="243"/>
      <c r="AL44" s="243"/>
      <c r="AM44" s="270"/>
      <c r="AN44" s="271"/>
      <c r="AO44" s="271"/>
      <c r="AP44" s="271"/>
      <c r="AQ44" s="243"/>
      <c r="AR44" s="243"/>
      <c r="AS44" s="243"/>
      <c r="AT44" s="243"/>
      <c r="AU44" s="243"/>
      <c r="AV44" s="243"/>
      <c r="AW44" s="243"/>
      <c r="AX44" s="243"/>
      <c r="AY44" s="243"/>
      <c r="AZ44" s="243"/>
      <c r="BA44" s="243"/>
      <c r="BC44" s="268"/>
    </row>
    <row r="45" spans="1:55" ht="15.75" customHeight="1" x14ac:dyDescent="0.25">
      <c r="A45" s="507"/>
      <c r="B45" s="272"/>
      <c r="C45" s="248"/>
      <c r="D45" s="252"/>
      <c r="E45" s="242">
        <f t="shared" si="2"/>
        <v>0</v>
      </c>
      <c r="F45" s="443"/>
      <c r="G45" s="443"/>
      <c r="H45" s="443"/>
      <c r="I45" s="443"/>
      <c r="J45" s="443"/>
      <c r="K45" s="443"/>
      <c r="L45" s="443"/>
      <c r="M45" s="443"/>
      <c r="N45" s="443"/>
      <c r="O45" s="443"/>
      <c r="P45" s="443"/>
      <c r="Q45" s="443"/>
      <c r="R45" s="443"/>
      <c r="S45" s="443"/>
      <c r="T45" s="443"/>
      <c r="U45" s="443"/>
      <c r="V45" s="443"/>
      <c r="W45" s="443"/>
      <c r="X45" s="443"/>
      <c r="Y45" s="443"/>
      <c r="Z45" s="443"/>
      <c r="AA45" s="443"/>
      <c r="AB45" s="443"/>
      <c r="AC45" s="443"/>
      <c r="AD45" s="443"/>
      <c r="AE45" s="443"/>
      <c r="AF45" s="443"/>
      <c r="AG45" s="443"/>
      <c r="AH45" s="443"/>
      <c r="AI45" s="234"/>
      <c r="AJ45" s="234"/>
      <c r="AK45" s="234"/>
      <c r="AL45" s="241"/>
      <c r="AM45" s="251"/>
      <c r="AN45" s="232"/>
      <c r="AO45" s="232"/>
      <c r="AP45" s="232"/>
      <c r="AQ45" s="241"/>
      <c r="AR45" s="241"/>
      <c r="AS45" s="241"/>
      <c r="AT45" s="241"/>
      <c r="AU45" s="241"/>
      <c r="AV45" s="241"/>
      <c r="AW45" s="241"/>
      <c r="AX45" s="241"/>
      <c r="AY45" s="241"/>
      <c r="AZ45" s="241"/>
      <c r="BA45" s="241"/>
      <c r="BC45" s="268"/>
    </row>
    <row r="46" spans="1:55" ht="15.75" customHeight="1" x14ac:dyDescent="0.25">
      <c r="A46" s="507"/>
      <c r="B46" s="255"/>
      <c r="C46" s="248"/>
      <c r="D46" s="249"/>
      <c r="E46" s="242">
        <f t="shared" si="2"/>
        <v>0</v>
      </c>
      <c r="F46" s="420"/>
      <c r="G46" s="420"/>
      <c r="H46" s="420"/>
      <c r="I46" s="420"/>
      <c r="J46" s="420"/>
      <c r="K46" s="420"/>
      <c r="L46" s="420"/>
      <c r="M46" s="420"/>
      <c r="N46" s="420"/>
      <c r="O46" s="420"/>
      <c r="P46" s="420"/>
      <c r="Q46" s="420"/>
      <c r="R46" s="420"/>
      <c r="S46" s="420"/>
      <c r="T46" s="420"/>
      <c r="U46" s="420"/>
      <c r="V46" s="420"/>
      <c r="W46" s="420"/>
      <c r="X46" s="420"/>
      <c r="Y46" s="420"/>
      <c r="Z46" s="420"/>
      <c r="AA46" s="420"/>
      <c r="AB46" s="420"/>
      <c r="AC46" s="420"/>
      <c r="AD46" s="420"/>
      <c r="AE46" s="420"/>
      <c r="AF46" s="420"/>
      <c r="AG46" s="420"/>
      <c r="AH46" s="420"/>
      <c r="AI46" s="241"/>
      <c r="AJ46" s="241"/>
      <c r="AK46" s="241"/>
      <c r="AL46" s="241"/>
      <c r="AM46" s="251"/>
      <c r="AN46" s="232"/>
      <c r="AO46" s="232"/>
      <c r="AP46" s="232"/>
      <c r="AQ46" s="241"/>
      <c r="AR46" s="241"/>
      <c r="AS46" s="241"/>
      <c r="AT46" s="241"/>
      <c r="AU46" s="241"/>
      <c r="AV46" s="241"/>
      <c r="AW46" s="241"/>
      <c r="AX46" s="241"/>
      <c r="AY46" s="241"/>
      <c r="AZ46" s="241"/>
      <c r="BA46" s="241"/>
      <c r="BC46" s="268"/>
    </row>
    <row r="47" spans="1:55" ht="15.75" customHeight="1" x14ac:dyDescent="0.25">
      <c r="A47" s="507"/>
      <c r="B47" s="255"/>
      <c r="C47" s="241"/>
      <c r="D47" s="252"/>
      <c r="E47" s="242">
        <f t="shared" si="2"/>
        <v>0</v>
      </c>
      <c r="F47" s="420"/>
      <c r="G47" s="420"/>
      <c r="H47" s="420"/>
      <c r="I47" s="420"/>
      <c r="J47" s="420"/>
      <c r="K47" s="420"/>
      <c r="L47" s="420"/>
      <c r="M47" s="420"/>
      <c r="N47" s="420"/>
      <c r="O47" s="420"/>
      <c r="P47" s="420"/>
      <c r="Q47" s="420"/>
      <c r="R47" s="420"/>
      <c r="S47" s="420"/>
      <c r="T47" s="420"/>
      <c r="U47" s="420"/>
      <c r="V47" s="420"/>
      <c r="W47" s="420"/>
      <c r="X47" s="420"/>
      <c r="Y47" s="420"/>
      <c r="Z47" s="420"/>
      <c r="AA47" s="420"/>
      <c r="AB47" s="420"/>
      <c r="AC47" s="420"/>
      <c r="AD47" s="420"/>
      <c r="AE47" s="420"/>
      <c r="AF47" s="420"/>
      <c r="AG47" s="420"/>
      <c r="AH47" s="420"/>
      <c r="AI47" s="241"/>
      <c r="AJ47" s="241"/>
      <c r="AK47" s="241"/>
      <c r="AL47" s="241"/>
      <c r="AM47" s="251"/>
      <c r="AN47" s="232"/>
      <c r="AO47" s="232"/>
      <c r="AP47" s="232"/>
      <c r="AQ47" s="241"/>
      <c r="AR47" s="241"/>
      <c r="AS47" s="241"/>
      <c r="AT47" s="241"/>
      <c r="AU47" s="241"/>
      <c r="AV47" s="241"/>
      <c r="AW47" s="241"/>
      <c r="AX47" s="241"/>
      <c r="AY47" s="241"/>
      <c r="AZ47" s="241"/>
      <c r="BA47" s="241"/>
      <c r="BC47" s="268"/>
    </row>
    <row r="48" spans="1:55" ht="15.75" customHeight="1" x14ac:dyDescent="0.25">
      <c r="A48" s="507"/>
      <c r="B48" s="255"/>
      <c r="C48" s="248"/>
      <c r="D48" s="252"/>
      <c r="E48" s="242">
        <f t="shared" si="2"/>
        <v>0</v>
      </c>
      <c r="F48" s="420"/>
      <c r="G48" s="420"/>
      <c r="H48" s="420"/>
      <c r="I48" s="420"/>
      <c r="J48" s="420"/>
      <c r="K48" s="420"/>
      <c r="L48" s="420"/>
      <c r="M48" s="420"/>
      <c r="N48" s="420"/>
      <c r="O48" s="420"/>
      <c r="P48" s="420"/>
      <c r="Q48" s="420"/>
      <c r="R48" s="420"/>
      <c r="S48" s="420"/>
      <c r="T48" s="420"/>
      <c r="U48" s="420"/>
      <c r="V48" s="420"/>
      <c r="W48" s="420"/>
      <c r="X48" s="420"/>
      <c r="Y48" s="420"/>
      <c r="Z48" s="420"/>
      <c r="AA48" s="420"/>
      <c r="AB48" s="420"/>
      <c r="AC48" s="420"/>
      <c r="AD48" s="420"/>
      <c r="AE48" s="420"/>
      <c r="AF48" s="420"/>
      <c r="AG48" s="420"/>
      <c r="AH48" s="420"/>
      <c r="AI48" s="241"/>
      <c r="AJ48" s="241"/>
      <c r="AK48" s="241"/>
      <c r="AL48" s="241"/>
      <c r="AM48" s="251"/>
      <c r="AN48" s="232"/>
      <c r="AO48" s="232"/>
      <c r="AP48" s="232"/>
      <c r="AQ48" s="241"/>
      <c r="AR48" s="241"/>
      <c r="AS48" s="241"/>
      <c r="AT48" s="241"/>
      <c r="AU48" s="241"/>
      <c r="AV48" s="241"/>
      <c r="AW48" s="241"/>
      <c r="AX48" s="241"/>
      <c r="AY48" s="241"/>
      <c r="AZ48" s="241"/>
      <c r="BA48" s="241"/>
      <c r="BC48" s="268"/>
    </row>
    <row r="49" spans="1:55" ht="15.75" customHeight="1" x14ac:dyDescent="0.25">
      <c r="A49" s="507"/>
      <c r="B49" s="255"/>
      <c r="C49" s="248"/>
      <c r="D49" s="249"/>
      <c r="E49" s="242">
        <f t="shared" si="2"/>
        <v>0</v>
      </c>
      <c r="F49" s="420"/>
      <c r="G49" s="420"/>
      <c r="H49" s="420"/>
      <c r="I49" s="420"/>
      <c r="J49" s="420"/>
      <c r="K49" s="420"/>
      <c r="L49" s="420"/>
      <c r="M49" s="420"/>
      <c r="N49" s="420"/>
      <c r="O49" s="420"/>
      <c r="P49" s="420"/>
      <c r="Q49" s="420"/>
      <c r="R49" s="420"/>
      <c r="S49" s="420"/>
      <c r="T49" s="420"/>
      <c r="U49" s="420"/>
      <c r="V49" s="420"/>
      <c r="W49" s="420"/>
      <c r="X49" s="420"/>
      <c r="Y49" s="420"/>
      <c r="Z49" s="420"/>
      <c r="AA49" s="420"/>
      <c r="AB49" s="420"/>
      <c r="AC49" s="420"/>
      <c r="AD49" s="420"/>
      <c r="AE49" s="420"/>
      <c r="AF49" s="420"/>
      <c r="AG49" s="420"/>
      <c r="AH49" s="420"/>
      <c r="AI49" s="241"/>
      <c r="AJ49" s="241"/>
      <c r="AK49" s="241"/>
      <c r="AL49" s="241"/>
      <c r="AM49" s="251"/>
      <c r="AN49" s="232"/>
      <c r="AO49" s="232"/>
      <c r="AP49" s="232"/>
      <c r="AQ49" s="241"/>
      <c r="AR49" s="241"/>
      <c r="AS49" s="241"/>
      <c r="AT49" s="241"/>
      <c r="AU49" s="241"/>
      <c r="AV49" s="241"/>
      <c r="AW49" s="241"/>
      <c r="AX49" s="241"/>
      <c r="AY49" s="241"/>
      <c r="AZ49" s="241"/>
      <c r="BA49" s="241"/>
      <c r="BC49" s="268"/>
    </row>
    <row r="50" spans="1:55" ht="15.75" customHeight="1" x14ac:dyDescent="0.25">
      <c r="A50" s="507"/>
      <c r="B50" s="255"/>
      <c r="C50" s="248"/>
      <c r="D50" s="249"/>
      <c r="E50" s="242">
        <f t="shared" si="2"/>
        <v>0</v>
      </c>
      <c r="F50" s="420"/>
      <c r="G50" s="420"/>
      <c r="H50" s="420"/>
      <c r="I50" s="420"/>
      <c r="J50" s="420"/>
      <c r="K50" s="420"/>
      <c r="L50" s="420"/>
      <c r="M50" s="420"/>
      <c r="N50" s="420"/>
      <c r="O50" s="420"/>
      <c r="P50" s="420"/>
      <c r="Q50" s="420"/>
      <c r="R50" s="420"/>
      <c r="S50" s="420"/>
      <c r="T50" s="420"/>
      <c r="U50" s="420"/>
      <c r="V50" s="420"/>
      <c r="W50" s="420"/>
      <c r="X50" s="420"/>
      <c r="Y50" s="420"/>
      <c r="Z50" s="420"/>
      <c r="AA50" s="420"/>
      <c r="AB50" s="420"/>
      <c r="AC50" s="420"/>
      <c r="AD50" s="420"/>
      <c r="AE50" s="420"/>
      <c r="AF50" s="420"/>
      <c r="AG50" s="420"/>
      <c r="AH50" s="420"/>
      <c r="AI50" s="241"/>
      <c r="AJ50" s="241"/>
      <c r="AK50" s="241"/>
      <c r="AL50" s="241"/>
      <c r="AM50" s="251"/>
      <c r="AN50" s="232"/>
      <c r="AO50" s="232"/>
      <c r="AP50" s="232"/>
      <c r="AQ50" s="241"/>
      <c r="AR50" s="241"/>
      <c r="AS50" s="241"/>
      <c r="AT50" s="241"/>
      <c r="AU50" s="241"/>
      <c r="AV50" s="241"/>
      <c r="AW50" s="241"/>
      <c r="AX50" s="241"/>
      <c r="AY50" s="241"/>
      <c r="AZ50" s="241"/>
      <c r="BA50" s="241"/>
      <c r="BC50" s="268"/>
    </row>
    <row r="51" spans="1:55" ht="15.75" customHeight="1" x14ac:dyDescent="0.25">
      <c r="A51" s="507"/>
      <c r="B51" s="255"/>
      <c r="C51" s="248"/>
      <c r="D51" s="249"/>
      <c r="E51" s="242">
        <f t="shared" si="2"/>
        <v>0</v>
      </c>
      <c r="F51" s="420"/>
      <c r="G51" s="420"/>
      <c r="H51" s="420"/>
      <c r="I51" s="420"/>
      <c r="J51" s="420"/>
      <c r="K51" s="420"/>
      <c r="L51" s="420"/>
      <c r="M51" s="420"/>
      <c r="N51" s="420"/>
      <c r="O51" s="420"/>
      <c r="P51" s="420"/>
      <c r="Q51" s="420"/>
      <c r="R51" s="420"/>
      <c r="S51" s="443"/>
      <c r="T51" s="443"/>
      <c r="U51" s="443"/>
      <c r="V51" s="443"/>
      <c r="W51" s="443"/>
      <c r="X51" s="443"/>
      <c r="Y51" s="443"/>
      <c r="Z51" s="443"/>
      <c r="AA51" s="443"/>
      <c r="AB51" s="443"/>
      <c r="AC51" s="443"/>
      <c r="AD51" s="443"/>
      <c r="AE51" s="443"/>
      <c r="AF51" s="443"/>
      <c r="AG51" s="443"/>
      <c r="AH51" s="443"/>
      <c r="AI51" s="243"/>
      <c r="AJ51" s="243"/>
      <c r="AK51" s="243"/>
      <c r="AL51" s="241"/>
      <c r="AM51" s="251"/>
      <c r="AN51" s="232"/>
      <c r="AO51" s="232"/>
      <c r="AP51" s="232"/>
      <c r="AQ51" s="241"/>
      <c r="AR51" s="241"/>
      <c r="AS51" s="241"/>
      <c r="AT51" s="241"/>
      <c r="AU51" s="241"/>
      <c r="AV51" s="241"/>
      <c r="AW51" s="241"/>
      <c r="AX51" s="241"/>
      <c r="AY51" s="241"/>
      <c r="AZ51" s="241"/>
      <c r="BA51" s="241"/>
      <c r="BC51" s="268"/>
    </row>
    <row r="52" spans="1:55" ht="15.75" customHeight="1" x14ac:dyDescent="0.25">
      <c r="A52" s="506" t="s">
        <v>419</v>
      </c>
      <c r="B52" s="253"/>
      <c r="C52" s="241"/>
      <c r="D52" s="249"/>
      <c r="E52" s="242">
        <f t="shared" si="2"/>
        <v>0</v>
      </c>
      <c r="F52" s="420"/>
      <c r="G52" s="434"/>
      <c r="H52" s="420"/>
      <c r="I52" s="420"/>
      <c r="J52" s="434"/>
      <c r="K52" s="420"/>
      <c r="L52" s="420"/>
      <c r="M52" s="420"/>
      <c r="N52" s="420"/>
      <c r="O52" s="420"/>
      <c r="P52" s="420"/>
      <c r="Q52" s="420"/>
      <c r="R52" s="434"/>
      <c r="S52" s="434"/>
      <c r="T52" s="420"/>
      <c r="U52" s="420"/>
      <c r="V52" s="420"/>
      <c r="W52" s="420"/>
      <c r="X52" s="420"/>
      <c r="Y52" s="420"/>
      <c r="Z52" s="420"/>
      <c r="AA52" s="420"/>
      <c r="AB52" s="420"/>
      <c r="AC52" s="420"/>
      <c r="AD52" s="420"/>
      <c r="AE52" s="420"/>
      <c r="AF52" s="420"/>
      <c r="AG52" s="420"/>
      <c r="AH52" s="420"/>
      <c r="AI52" s="241"/>
      <c r="AJ52" s="241"/>
      <c r="AK52" s="241"/>
      <c r="AL52" s="241"/>
      <c r="AM52" s="251"/>
      <c r="AN52" s="232"/>
      <c r="AO52" s="232"/>
      <c r="AP52" s="232"/>
      <c r="AQ52" s="241"/>
      <c r="AR52" s="241"/>
      <c r="AS52" s="241"/>
      <c r="AT52" s="241"/>
      <c r="AU52" s="241"/>
      <c r="AV52" s="241"/>
      <c r="AW52" s="241"/>
      <c r="AX52" s="241"/>
      <c r="AY52" s="241"/>
      <c r="AZ52" s="243"/>
      <c r="BA52" s="243"/>
      <c r="BC52" s="268"/>
    </row>
    <row r="53" spans="1:55" ht="15.75" customHeight="1" x14ac:dyDescent="0.25">
      <c r="A53" s="506"/>
      <c r="B53" s="253"/>
      <c r="C53" s="248"/>
      <c r="D53" s="249"/>
      <c r="E53" s="242">
        <f t="shared" si="2"/>
        <v>0</v>
      </c>
      <c r="F53" s="420"/>
      <c r="G53" s="420"/>
      <c r="H53" s="434"/>
      <c r="I53" s="420"/>
      <c r="J53" s="420"/>
      <c r="K53" s="420"/>
      <c r="L53" s="420"/>
      <c r="M53" s="420"/>
      <c r="N53" s="420"/>
      <c r="O53" s="420"/>
      <c r="P53" s="434"/>
      <c r="Q53" s="420"/>
      <c r="R53" s="420"/>
      <c r="S53" s="420"/>
      <c r="T53" s="420"/>
      <c r="U53" s="420"/>
      <c r="V53" s="420"/>
      <c r="W53" s="420"/>
      <c r="X53" s="420"/>
      <c r="Y53" s="434"/>
      <c r="Z53" s="420"/>
      <c r="AA53" s="420"/>
      <c r="AB53" s="420"/>
      <c r="AC53" s="434"/>
      <c r="AD53" s="420"/>
      <c r="AE53" s="420"/>
      <c r="AF53" s="420"/>
      <c r="AG53" s="420"/>
      <c r="AH53" s="420"/>
      <c r="AI53" s="241"/>
      <c r="AJ53" s="241"/>
      <c r="AK53" s="241"/>
      <c r="AL53" s="241"/>
      <c r="AM53" s="251"/>
      <c r="AN53" s="232"/>
      <c r="AO53" s="232"/>
      <c r="AP53" s="232"/>
      <c r="AQ53" s="241"/>
      <c r="AR53" s="241"/>
      <c r="AS53" s="241"/>
      <c r="AT53" s="241"/>
      <c r="AU53" s="241"/>
      <c r="AV53" s="241"/>
      <c r="AW53" s="241"/>
      <c r="AX53" s="241"/>
      <c r="AY53" s="241"/>
      <c r="AZ53" s="243"/>
      <c r="BA53" s="243"/>
      <c r="BC53" s="268"/>
    </row>
    <row r="54" spans="1:55" ht="15.75" customHeight="1" x14ac:dyDescent="0.25">
      <c r="A54" s="506"/>
      <c r="B54" s="253"/>
      <c r="C54" s="248"/>
      <c r="D54" s="249"/>
      <c r="E54" s="242">
        <f t="shared" si="2"/>
        <v>0</v>
      </c>
      <c r="F54" s="433"/>
      <c r="G54" s="434"/>
      <c r="H54" s="420"/>
      <c r="I54" s="420"/>
      <c r="J54" s="420"/>
      <c r="K54" s="420"/>
      <c r="L54" s="434"/>
      <c r="M54" s="420"/>
      <c r="N54" s="420"/>
      <c r="O54" s="420"/>
      <c r="P54" s="420"/>
      <c r="Q54" s="420"/>
      <c r="R54" s="420"/>
      <c r="S54" s="420"/>
      <c r="T54" s="420"/>
      <c r="U54" s="420"/>
      <c r="V54" s="420"/>
      <c r="W54" s="420"/>
      <c r="X54" s="420"/>
      <c r="Y54" s="420"/>
      <c r="Z54" s="420"/>
      <c r="AA54" s="420"/>
      <c r="AB54" s="420"/>
      <c r="AC54" s="420"/>
      <c r="AD54" s="420"/>
      <c r="AE54" s="420"/>
      <c r="AF54" s="420"/>
      <c r="AG54" s="420"/>
      <c r="AH54" s="434"/>
      <c r="AI54" s="420"/>
      <c r="AJ54" s="420"/>
      <c r="AK54" s="434"/>
      <c r="AL54" s="420"/>
      <c r="AM54" s="429"/>
      <c r="AN54" s="430"/>
      <c r="AO54" s="430"/>
      <c r="AP54" s="430"/>
      <c r="AQ54" s="420"/>
      <c r="AR54" s="420"/>
      <c r="AS54" s="420"/>
      <c r="AT54" s="420"/>
      <c r="AU54" s="420"/>
      <c r="AV54" s="420"/>
      <c r="AW54" s="241"/>
      <c r="AX54" s="241"/>
      <c r="AY54" s="241"/>
      <c r="AZ54" s="241"/>
      <c r="BA54" s="241"/>
      <c r="BC54" s="268"/>
    </row>
    <row r="55" spans="1:55" ht="15.75" customHeight="1" x14ac:dyDescent="0.25">
      <c r="A55" s="506"/>
      <c r="B55" s="253"/>
      <c r="C55" s="241"/>
      <c r="D55" s="256"/>
      <c r="E55" s="242">
        <f t="shared" si="2"/>
        <v>0</v>
      </c>
      <c r="F55" s="420"/>
      <c r="G55" s="420"/>
      <c r="H55" s="420"/>
      <c r="I55" s="420"/>
      <c r="J55" s="420"/>
      <c r="K55" s="420"/>
      <c r="L55" s="420"/>
      <c r="M55" s="420"/>
      <c r="N55" s="420"/>
      <c r="O55" s="420"/>
      <c r="P55" s="420"/>
      <c r="Q55" s="420"/>
      <c r="R55" s="420"/>
      <c r="S55" s="420"/>
      <c r="T55" s="420"/>
      <c r="U55" s="420"/>
      <c r="V55" s="420"/>
      <c r="W55" s="420"/>
      <c r="X55" s="420"/>
      <c r="Y55" s="420"/>
      <c r="Z55" s="420"/>
      <c r="AA55" s="420"/>
      <c r="AB55" s="420"/>
      <c r="AC55" s="420"/>
      <c r="AD55" s="420"/>
      <c r="AE55" s="420"/>
      <c r="AF55" s="420"/>
      <c r="AG55" s="420"/>
      <c r="AH55" s="420"/>
      <c r="AI55" s="241"/>
      <c r="AJ55" s="241"/>
      <c r="AK55" s="241"/>
      <c r="AL55" s="241"/>
      <c r="AM55" s="251"/>
      <c r="AN55" s="232"/>
      <c r="AO55" s="232"/>
      <c r="AP55" s="232"/>
      <c r="AQ55" s="241"/>
      <c r="AR55" s="241"/>
      <c r="AS55" s="241"/>
      <c r="AT55" s="241"/>
      <c r="AU55" s="241"/>
      <c r="AV55" s="241"/>
      <c r="AW55" s="241"/>
      <c r="AX55" s="241"/>
      <c r="AY55" s="241"/>
      <c r="AZ55" s="241"/>
      <c r="BA55" s="241"/>
      <c r="BC55" s="268"/>
    </row>
    <row r="56" spans="1:55" ht="15.75" customHeight="1" x14ac:dyDescent="0.25">
      <c r="A56" s="506"/>
      <c r="B56" s="253"/>
      <c r="C56" s="248"/>
      <c r="D56" s="274"/>
      <c r="E56" s="242">
        <f t="shared" ref="E56:E87" si="3">COUNTA(F56:AK56)</f>
        <v>0</v>
      </c>
      <c r="F56" s="420"/>
      <c r="G56" s="420"/>
      <c r="H56" s="420"/>
      <c r="I56" s="420"/>
      <c r="J56" s="420"/>
      <c r="K56" s="420"/>
      <c r="L56" s="420"/>
      <c r="M56" s="420"/>
      <c r="N56" s="420"/>
      <c r="O56" s="420"/>
      <c r="P56" s="420"/>
      <c r="Q56" s="420"/>
      <c r="R56" s="420"/>
      <c r="S56" s="420"/>
      <c r="T56" s="420"/>
      <c r="U56" s="420"/>
      <c r="V56" s="420"/>
      <c r="W56" s="420"/>
      <c r="X56" s="420"/>
      <c r="Y56" s="420"/>
      <c r="Z56" s="420"/>
      <c r="AA56" s="420"/>
      <c r="AB56" s="420"/>
      <c r="AC56" s="420"/>
      <c r="AD56" s="420"/>
      <c r="AE56" s="420"/>
      <c r="AF56" s="420"/>
      <c r="AG56" s="420"/>
      <c r="AH56" s="420"/>
      <c r="AI56" s="241"/>
      <c r="AJ56" s="241"/>
      <c r="AK56" s="241"/>
      <c r="AL56" s="241"/>
      <c r="AM56" s="251"/>
      <c r="AN56" s="232"/>
      <c r="AO56" s="232"/>
      <c r="AP56" s="232"/>
      <c r="AQ56" s="241"/>
      <c r="AR56" s="241"/>
      <c r="AS56" s="241"/>
      <c r="AT56" s="241"/>
      <c r="AU56" s="241"/>
      <c r="AV56" s="241"/>
      <c r="AW56" s="241"/>
      <c r="AX56" s="241"/>
      <c r="AY56" s="241"/>
      <c r="AZ56" s="241"/>
      <c r="BA56" s="241"/>
      <c r="BC56" s="268"/>
    </row>
    <row r="57" spans="1:55" ht="15.75" customHeight="1" x14ac:dyDescent="0.25">
      <c r="A57" s="506"/>
      <c r="B57" s="253"/>
      <c r="C57" s="248"/>
      <c r="D57" s="249"/>
      <c r="E57" s="242">
        <f t="shared" si="3"/>
        <v>0</v>
      </c>
      <c r="F57" s="420"/>
      <c r="G57" s="420"/>
      <c r="H57" s="420"/>
      <c r="I57" s="420"/>
      <c r="J57" s="420"/>
      <c r="K57" s="420"/>
      <c r="L57" s="420"/>
      <c r="M57" s="420"/>
      <c r="N57" s="420"/>
      <c r="O57" s="420"/>
      <c r="P57" s="420"/>
      <c r="Q57" s="420"/>
      <c r="R57" s="420"/>
      <c r="S57" s="420"/>
      <c r="T57" s="420"/>
      <c r="U57" s="420"/>
      <c r="V57" s="420"/>
      <c r="W57" s="420"/>
      <c r="X57" s="420"/>
      <c r="Y57" s="420"/>
      <c r="Z57" s="420"/>
      <c r="AA57" s="420"/>
      <c r="AB57" s="420"/>
      <c r="AC57" s="420"/>
      <c r="AD57" s="420"/>
      <c r="AE57" s="420"/>
      <c r="AF57" s="420"/>
      <c r="AG57" s="420"/>
      <c r="AH57" s="420"/>
      <c r="AI57" s="241"/>
      <c r="AJ57" s="241"/>
      <c r="AK57" s="241"/>
      <c r="AL57" s="241"/>
      <c r="AM57" s="251"/>
      <c r="AN57" s="232"/>
      <c r="AO57" s="232"/>
      <c r="AP57" s="232"/>
      <c r="AQ57" s="241"/>
      <c r="AR57" s="241"/>
      <c r="AS57" s="241"/>
      <c r="AT57" s="241"/>
      <c r="AU57" s="241"/>
      <c r="AV57" s="241"/>
      <c r="AW57" s="241"/>
      <c r="AX57" s="241"/>
      <c r="AY57" s="241"/>
      <c r="AZ57" s="241"/>
      <c r="BA57" s="241"/>
      <c r="BC57" s="268"/>
    </row>
    <row r="58" spans="1:55" ht="15.75" customHeight="1" x14ac:dyDescent="0.25">
      <c r="A58" s="506"/>
      <c r="B58" s="253"/>
      <c r="C58" s="248"/>
      <c r="D58" s="249"/>
      <c r="E58" s="242">
        <f t="shared" si="3"/>
        <v>0</v>
      </c>
      <c r="F58" s="420"/>
      <c r="G58" s="420"/>
      <c r="H58" s="420"/>
      <c r="I58" s="420"/>
      <c r="J58" s="420"/>
      <c r="K58" s="420"/>
      <c r="L58" s="420"/>
      <c r="M58" s="420"/>
      <c r="N58" s="420"/>
      <c r="O58" s="420"/>
      <c r="P58" s="420"/>
      <c r="Q58" s="420"/>
      <c r="R58" s="420"/>
      <c r="S58" s="420"/>
      <c r="T58" s="420"/>
      <c r="U58" s="420"/>
      <c r="V58" s="420"/>
      <c r="W58" s="420"/>
      <c r="X58" s="420"/>
      <c r="Y58" s="420"/>
      <c r="Z58" s="420"/>
      <c r="AA58" s="420"/>
      <c r="AB58" s="420"/>
      <c r="AC58" s="420"/>
      <c r="AD58" s="420"/>
      <c r="AE58" s="420"/>
      <c r="AF58" s="420"/>
      <c r="AG58" s="420"/>
      <c r="AH58" s="420"/>
      <c r="AI58" s="241"/>
      <c r="AJ58" s="241"/>
      <c r="AK58" s="241"/>
      <c r="AL58" s="241"/>
      <c r="AM58" s="251"/>
      <c r="AN58" s="232"/>
      <c r="AO58" s="232"/>
      <c r="AP58" s="232"/>
      <c r="AQ58" s="241"/>
      <c r="AR58" s="241"/>
      <c r="AS58" s="241"/>
      <c r="AT58" s="241"/>
      <c r="AU58" s="241"/>
      <c r="AV58" s="241"/>
      <c r="AW58" s="241"/>
      <c r="AX58" s="241"/>
      <c r="AY58" s="241"/>
      <c r="AZ58" s="241"/>
      <c r="BA58" s="241"/>
      <c r="BC58" s="268"/>
    </row>
    <row r="59" spans="1:55" ht="15.75" customHeight="1" x14ac:dyDescent="0.25">
      <c r="A59" s="506"/>
      <c r="B59" s="253"/>
      <c r="C59" s="248"/>
      <c r="D59" s="249"/>
      <c r="E59" s="242">
        <f t="shared" si="3"/>
        <v>0</v>
      </c>
      <c r="F59" s="426"/>
      <c r="G59" s="426"/>
      <c r="H59" s="426"/>
      <c r="I59" s="426"/>
      <c r="J59" s="426"/>
      <c r="K59" s="426"/>
      <c r="L59" s="426"/>
      <c r="M59" s="426"/>
      <c r="N59" s="426"/>
      <c r="O59" s="426"/>
      <c r="P59" s="426"/>
      <c r="Q59" s="426"/>
      <c r="R59" s="426"/>
      <c r="S59" s="426"/>
      <c r="T59" s="426"/>
      <c r="U59" s="426"/>
      <c r="V59" s="426"/>
      <c r="W59" s="426"/>
      <c r="X59" s="426"/>
      <c r="Y59" s="426"/>
      <c r="Z59" s="426"/>
      <c r="AA59" s="426"/>
      <c r="AB59" s="426"/>
      <c r="AC59" s="426"/>
      <c r="AD59" s="426"/>
      <c r="AE59" s="426"/>
      <c r="AF59" s="426"/>
      <c r="AG59" s="426"/>
      <c r="AH59" s="426"/>
      <c r="AI59" s="275"/>
      <c r="AJ59" s="275"/>
      <c r="AK59" s="275"/>
      <c r="AL59" s="241"/>
      <c r="AM59" s="251"/>
      <c r="AN59" s="232"/>
      <c r="AO59" s="232"/>
      <c r="AP59" s="232"/>
      <c r="AQ59" s="241"/>
      <c r="AR59" s="241"/>
      <c r="AS59" s="241"/>
      <c r="AT59" s="241"/>
      <c r="AU59" s="241"/>
      <c r="AV59" s="241"/>
      <c r="AW59" s="241"/>
      <c r="AX59" s="241"/>
      <c r="AY59" s="241"/>
      <c r="AZ59" s="241"/>
      <c r="BA59" s="241"/>
      <c r="BC59" s="276"/>
    </row>
    <row r="60" spans="1:55" ht="15.75" customHeight="1" x14ac:dyDescent="0.25">
      <c r="A60" s="507" t="s">
        <v>420</v>
      </c>
      <c r="B60" s="254"/>
      <c r="C60" s="277"/>
      <c r="D60" s="249"/>
      <c r="E60" s="242">
        <f t="shared" si="3"/>
        <v>0</v>
      </c>
      <c r="F60" s="426"/>
      <c r="G60" s="426"/>
      <c r="H60" s="426"/>
      <c r="I60" s="426"/>
      <c r="J60" s="426"/>
      <c r="K60" s="426"/>
      <c r="L60" s="426"/>
      <c r="M60" s="426"/>
      <c r="N60" s="426"/>
      <c r="O60" s="426"/>
      <c r="P60" s="426"/>
      <c r="Q60" s="426"/>
      <c r="R60" s="426"/>
      <c r="S60" s="426"/>
      <c r="T60" s="426"/>
      <c r="U60" s="425"/>
      <c r="V60" s="426"/>
      <c r="W60" s="426"/>
      <c r="X60" s="425"/>
      <c r="Y60" s="426"/>
      <c r="Z60" s="426"/>
      <c r="AA60" s="426"/>
      <c r="AB60" s="426"/>
      <c r="AC60" s="426"/>
      <c r="AD60" s="426"/>
      <c r="AE60" s="425"/>
      <c r="AF60" s="426"/>
      <c r="AG60" s="425"/>
      <c r="AH60" s="426"/>
      <c r="AI60" s="275"/>
      <c r="AJ60" s="275"/>
      <c r="AK60" s="275"/>
      <c r="AL60" s="275"/>
      <c r="AM60" s="278"/>
      <c r="AN60" s="265"/>
      <c r="AO60" s="265"/>
      <c r="AP60" s="265"/>
      <c r="AQ60" s="275"/>
      <c r="AR60" s="275"/>
      <c r="AS60" s="275"/>
      <c r="AT60" s="275"/>
      <c r="AU60" s="275"/>
      <c r="AV60" s="275"/>
      <c r="AW60" s="275"/>
      <c r="AX60" s="275"/>
      <c r="AY60" s="275"/>
      <c r="AZ60" s="275"/>
      <c r="BA60" s="275"/>
      <c r="BC60" s="276"/>
    </row>
    <row r="61" spans="1:55" ht="15.75" customHeight="1" x14ac:dyDescent="0.25">
      <c r="A61" s="507"/>
      <c r="B61" s="255"/>
      <c r="C61" s="241"/>
      <c r="D61" s="252"/>
      <c r="E61" s="242">
        <f t="shared" si="3"/>
        <v>0</v>
      </c>
      <c r="F61" s="436"/>
      <c r="G61" s="436"/>
      <c r="H61" s="436"/>
      <c r="I61" s="436"/>
      <c r="J61" s="436"/>
      <c r="K61" s="436"/>
      <c r="L61" s="436"/>
      <c r="M61" s="436"/>
      <c r="N61" s="436"/>
      <c r="O61" s="436"/>
      <c r="P61" s="436"/>
      <c r="Q61" s="436"/>
      <c r="R61" s="436"/>
      <c r="S61" s="436"/>
      <c r="T61" s="436"/>
      <c r="U61" s="436"/>
      <c r="V61" s="436"/>
      <c r="W61" s="436"/>
      <c r="X61" s="436"/>
      <c r="Y61" s="436"/>
      <c r="Z61" s="436"/>
      <c r="AA61" s="436"/>
      <c r="AB61" s="436"/>
      <c r="AC61" s="436"/>
      <c r="AD61" s="436"/>
      <c r="AE61" s="436"/>
      <c r="AF61" s="436"/>
      <c r="AG61" s="436"/>
      <c r="AH61" s="436"/>
      <c r="AI61" s="258"/>
      <c r="AJ61" s="258"/>
      <c r="AK61" s="258"/>
      <c r="AL61" s="258"/>
      <c r="AM61" s="279"/>
      <c r="AN61" s="232"/>
      <c r="AO61" s="232"/>
      <c r="AP61" s="232"/>
      <c r="AQ61" s="258"/>
      <c r="AR61" s="258"/>
      <c r="AS61" s="258"/>
      <c r="AT61" s="258"/>
      <c r="AU61" s="258"/>
      <c r="AV61" s="258"/>
      <c r="AW61" s="258"/>
      <c r="AX61" s="258"/>
      <c r="AY61" s="258"/>
      <c r="AZ61" s="258"/>
      <c r="BA61" s="258"/>
      <c r="BC61" s="276"/>
    </row>
    <row r="62" spans="1:55" ht="15.75" customHeight="1" x14ac:dyDescent="0.25">
      <c r="A62" s="507"/>
      <c r="B62" s="255"/>
      <c r="C62" s="241"/>
      <c r="D62" s="249"/>
      <c r="E62" s="242">
        <f t="shared" si="3"/>
        <v>0</v>
      </c>
      <c r="F62" s="436"/>
      <c r="G62" s="436"/>
      <c r="H62" s="436"/>
      <c r="I62" s="436"/>
      <c r="J62" s="436"/>
      <c r="K62" s="436"/>
      <c r="L62" s="436"/>
      <c r="M62" s="436"/>
      <c r="N62" s="436"/>
      <c r="O62" s="436"/>
      <c r="P62" s="436"/>
      <c r="Q62" s="436"/>
      <c r="R62" s="436"/>
      <c r="S62" s="436"/>
      <c r="T62" s="436"/>
      <c r="U62" s="436"/>
      <c r="V62" s="436"/>
      <c r="W62" s="436"/>
      <c r="X62" s="436"/>
      <c r="Y62" s="436"/>
      <c r="Z62" s="436"/>
      <c r="AA62" s="436"/>
      <c r="AB62" s="436"/>
      <c r="AC62" s="436"/>
      <c r="AD62" s="436"/>
      <c r="AE62" s="436"/>
      <c r="AF62" s="436"/>
      <c r="AG62" s="436"/>
      <c r="AH62" s="436"/>
      <c r="AI62" s="258"/>
      <c r="AJ62" s="258"/>
      <c r="AK62" s="258"/>
      <c r="AL62" s="258"/>
      <c r="AM62" s="279"/>
      <c r="AN62" s="232"/>
      <c r="AO62" s="232"/>
      <c r="AP62" s="232"/>
      <c r="AQ62" s="258"/>
      <c r="AR62" s="258"/>
      <c r="AS62" s="258"/>
      <c r="AT62" s="258"/>
      <c r="AU62" s="258"/>
      <c r="AV62" s="258"/>
      <c r="AW62" s="258"/>
      <c r="AX62" s="258"/>
      <c r="AY62" s="258"/>
      <c r="AZ62" s="258"/>
      <c r="BA62" s="258"/>
      <c r="BC62" s="276"/>
    </row>
    <row r="63" spans="1:55" ht="15.75" customHeight="1" x14ac:dyDescent="0.25">
      <c r="A63" s="507"/>
      <c r="B63" s="255"/>
      <c r="C63" s="241"/>
      <c r="D63" s="252"/>
      <c r="E63" s="242">
        <f t="shared" si="3"/>
        <v>0</v>
      </c>
      <c r="F63" s="436"/>
      <c r="G63" s="436"/>
      <c r="H63" s="436"/>
      <c r="I63" s="436"/>
      <c r="J63" s="436"/>
      <c r="K63" s="436"/>
      <c r="L63" s="436"/>
      <c r="M63" s="436"/>
      <c r="N63" s="436"/>
      <c r="O63" s="436"/>
      <c r="P63" s="436"/>
      <c r="Q63" s="436"/>
      <c r="R63" s="436"/>
      <c r="S63" s="436"/>
      <c r="T63" s="436"/>
      <c r="U63" s="436"/>
      <c r="V63" s="436"/>
      <c r="W63" s="436"/>
      <c r="X63" s="436"/>
      <c r="Y63" s="436"/>
      <c r="Z63" s="436"/>
      <c r="AA63" s="436"/>
      <c r="AB63" s="436"/>
      <c r="AC63" s="436"/>
      <c r="AD63" s="436"/>
      <c r="AE63" s="436"/>
      <c r="AF63" s="436"/>
      <c r="AG63" s="436"/>
      <c r="AH63" s="436"/>
      <c r="AI63" s="258"/>
      <c r="AJ63" s="258"/>
      <c r="AK63" s="258"/>
      <c r="AL63" s="258"/>
      <c r="AM63" s="279"/>
      <c r="AN63" s="232"/>
      <c r="AO63" s="232"/>
      <c r="AP63" s="232"/>
      <c r="AQ63" s="258"/>
      <c r="AR63" s="258"/>
      <c r="AS63" s="258"/>
      <c r="AT63" s="258"/>
      <c r="AU63" s="258"/>
      <c r="AV63" s="258"/>
      <c r="AW63" s="258"/>
      <c r="AX63" s="258"/>
      <c r="AY63" s="258"/>
      <c r="AZ63" s="258"/>
      <c r="BA63" s="258"/>
      <c r="BC63" s="276"/>
    </row>
    <row r="64" spans="1:55" ht="15.75" customHeight="1" x14ac:dyDescent="0.25">
      <c r="A64" s="507"/>
      <c r="B64" s="255"/>
      <c r="C64" s="248"/>
      <c r="D64" s="252"/>
      <c r="E64" s="242">
        <f t="shared" si="3"/>
        <v>0</v>
      </c>
      <c r="F64" s="436"/>
      <c r="G64" s="436"/>
      <c r="H64" s="436"/>
      <c r="I64" s="436"/>
      <c r="J64" s="436"/>
      <c r="K64" s="436"/>
      <c r="L64" s="436"/>
      <c r="M64" s="436"/>
      <c r="N64" s="436"/>
      <c r="O64" s="436"/>
      <c r="P64" s="436"/>
      <c r="Q64" s="436"/>
      <c r="R64" s="436"/>
      <c r="S64" s="436"/>
      <c r="T64" s="436"/>
      <c r="U64" s="436"/>
      <c r="V64" s="436"/>
      <c r="W64" s="436"/>
      <c r="X64" s="436"/>
      <c r="Y64" s="436"/>
      <c r="Z64" s="436"/>
      <c r="AA64" s="436"/>
      <c r="AB64" s="436"/>
      <c r="AC64" s="436"/>
      <c r="AD64" s="436"/>
      <c r="AE64" s="436"/>
      <c r="AF64" s="436"/>
      <c r="AG64" s="436"/>
      <c r="AH64" s="436"/>
      <c r="AI64" s="258"/>
      <c r="AJ64" s="258"/>
      <c r="AK64" s="258"/>
      <c r="AL64" s="258"/>
      <c r="AM64" s="279"/>
      <c r="AN64" s="232"/>
      <c r="AO64" s="232"/>
      <c r="AP64" s="232"/>
      <c r="AQ64" s="258"/>
      <c r="AR64" s="258"/>
      <c r="AS64" s="258"/>
      <c r="AT64" s="258"/>
      <c r="AU64" s="258"/>
      <c r="AV64" s="258"/>
      <c r="AW64" s="258"/>
      <c r="AX64" s="258"/>
      <c r="AY64" s="258"/>
      <c r="AZ64" s="258"/>
      <c r="BA64" s="258"/>
      <c r="BC64" s="276"/>
    </row>
    <row r="65" spans="1:55" ht="15.75" customHeight="1" x14ac:dyDescent="0.25">
      <c r="A65" s="507"/>
      <c r="B65" s="255"/>
      <c r="C65" s="248"/>
      <c r="D65" s="249"/>
      <c r="E65" s="242">
        <f t="shared" si="3"/>
        <v>0</v>
      </c>
      <c r="F65" s="436"/>
      <c r="G65" s="436"/>
      <c r="H65" s="436"/>
      <c r="I65" s="436"/>
      <c r="J65" s="436"/>
      <c r="K65" s="436"/>
      <c r="L65" s="436"/>
      <c r="M65" s="436"/>
      <c r="N65" s="436"/>
      <c r="O65" s="436"/>
      <c r="P65" s="436"/>
      <c r="Q65" s="436"/>
      <c r="R65" s="436"/>
      <c r="S65" s="436"/>
      <c r="T65" s="436"/>
      <c r="U65" s="436"/>
      <c r="V65" s="436"/>
      <c r="W65" s="436"/>
      <c r="X65" s="436"/>
      <c r="Y65" s="436"/>
      <c r="Z65" s="436"/>
      <c r="AA65" s="436"/>
      <c r="AB65" s="436"/>
      <c r="AC65" s="436"/>
      <c r="AD65" s="436"/>
      <c r="AE65" s="436"/>
      <c r="AF65" s="436"/>
      <c r="AG65" s="436"/>
      <c r="AH65" s="436"/>
      <c r="AI65" s="258"/>
      <c r="AJ65" s="258"/>
      <c r="AK65" s="258"/>
      <c r="AL65" s="258"/>
      <c r="AM65" s="279"/>
      <c r="AN65" s="232"/>
      <c r="AO65" s="232"/>
      <c r="AP65" s="232"/>
      <c r="AQ65" s="258"/>
      <c r="AR65" s="258"/>
      <c r="AS65" s="258"/>
      <c r="AT65" s="258"/>
      <c r="AU65" s="258"/>
      <c r="AV65" s="258"/>
      <c r="AW65" s="258"/>
      <c r="AX65" s="258"/>
      <c r="AY65" s="258"/>
      <c r="AZ65" s="258"/>
      <c r="BA65" s="258"/>
      <c r="BC65" s="276"/>
    </row>
    <row r="66" spans="1:55" ht="15.75" customHeight="1" x14ac:dyDescent="0.25">
      <c r="A66" s="507"/>
      <c r="B66" s="255"/>
      <c r="C66" s="248"/>
      <c r="D66" s="249"/>
      <c r="E66" s="242">
        <f t="shared" si="3"/>
        <v>0</v>
      </c>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241"/>
      <c r="AJ66" s="241"/>
      <c r="AK66" s="241"/>
      <c r="AL66" s="258"/>
      <c r="AM66" s="279"/>
      <c r="AN66" s="232"/>
      <c r="AO66" s="232"/>
      <c r="AP66" s="232"/>
      <c r="AQ66" s="258"/>
      <c r="AR66" s="258"/>
      <c r="AS66" s="258"/>
      <c r="AT66" s="258"/>
      <c r="AU66" s="258"/>
      <c r="AV66" s="258"/>
      <c r="AW66" s="258"/>
      <c r="AX66" s="258"/>
      <c r="AY66" s="258"/>
      <c r="AZ66" s="258"/>
      <c r="BA66" s="258"/>
      <c r="BC66" s="276"/>
    </row>
    <row r="67" spans="1:55" ht="15.75" customHeight="1" x14ac:dyDescent="0.25">
      <c r="A67" s="507"/>
      <c r="B67" s="255"/>
      <c r="C67" s="241"/>
      <c r="D67" s="249"/>
      <c r="E67" s="242">
        <f t="shared" si="3"/>
        <v>0</v>
      </c>
      <c r="F67" s="436"/>
      <c r="G67" s="436"/>
      <c r="H67" s="436"/>
      <c r="I67" s="436"/>
      <c r="J67" s="436"/>
      <c r="K67" s="436"/>
      <c r="L67" s="436"/>
      <c r="M67" s="436"/>
      <c r="N67" s="436"/>
      <c r="O67" s="436"/>
      <c r="P67" s="436"/>
      <c r="Q67" s="436"/>
      <c r="R67" s="436"/>
      <c r="S67" s="436"/>
      <c r="T67" s="436"/>
      <c r="U67" s="436"/>
      <c r="V67" s="436"/>
      <c r="W67" s="436"/>
      <c r="X67" s="436"/>
      <c r="Y67" s="436"/>
      <c r="Z67" s="436"/>
      <c r="AA67" s="436"/>
      <c r="AB67" s="436"/>
      <c r="AC67" s="436"/>
      <c r="AD67" s="436"/>
      <c r="AE67" s="436"/>
      <c r="AF67" s="436"/>
      <c r="AG67" s="436"/>
      <c r="AH67" s="436"/>
      <c r="AI67" s="258"/>
      <c r="AJ67" s="258"/>
      <c r="AK67" s="258"/>
      <c r="AL67" s="241"/>
      <c r="AM67" s="251"/>
      <c r="AN67" s="232"/>
      <c r="AO67" s="232"/>
      <c r="AP67" s="232"/>
      <c r="AQ67" s="241"/>
      <c r="AR67" s="241"/>
      <c r="AS67" s="241"/>
      <c r="AT67" s="241"/>
      <c r="AU67" s="241"/>
      <c r="AV67" s="241"/>
      <c r="AW67" s="241"/>
      <c r="AX67" s="241"/>
      <c r="AY67" s="241"/>
      <c r="AZ67" s="241"/>
      <c r="BA67" s="241"/>
      <c r="BC67" s="276"/>
    </row>
    <row r="68" spans="1:55" ht="15" customHeight="1" x14ac:dyDescent="0.25">
      <c r="A68" s="506" t="s">
        <v>421</v>
      </c>
      <c r="B68" s="280"/>
      <c r="C68" s="241"/>
      <c r="D68" s="249"/>
      <c r="E68" s="242">
        <f t="shared" si="3"/>
        <v>0</v>
      </c>
      <c r="F68" s="436"/>
      <c r="G68" s="436"/>
      <c r="H68" s="444"/>
      <c r="I68" s="436"/>
      <c r="J68" s="436"/>
      <c r="K68" s="436"/>
      <c r="L68" s="436"/>
      <c r="M68" s="444"/>
      <c r="N68" s="436"/>
      <c r="O68" s="436"/>
      <c r="P68" s="436"/>
      <c r="Q68" s="436"/>
      <c r="R68" s="436"/>
      <c r="S68" s="436"/>
      <c r="T68" s="436"/>
      <c r="U68" s="444"/>
      <c r="V68" s="444"/>
      <c r="W68" s="436"/>
      <c r="X68" s="436"/>
      <c r="Y68" s="436"/>
      <c r="Z68" s="436"/>
      <c r="AA68" s="436"/>
      <c r="AB68" s="436"/>
      <c r="AC68" s="436"/>
      <c r="AD68" s="436"/>
      <c r="AE68" s="436"/>
      <c r="AF68" s="436"/>
      <c r="AG68" s="436"/>
      <c r="AH68" s="436"/>
      <c r="AI68" s="258"/>
      <c r="AJ68" s="258"/>
      <c r="AK68" s="258"/>
      <c r="AL68" s="258"/>
      <c r="AM68" s="279"/>
      <c r="AN68" s="232"/>
      <c r="AO68" s="232"/>
      <c r="AP68" s="232"/>
      <c r="AQ68" s="258"/>
      <c r="AR68" s="258"/>
      <c r="AS68" s="258"/>
      <c r="AT68" s="258"/>
      <c r="AU68" s="258"/>
      <c r="AV68" s="258"/>
      <c r="AW68" s="258"/>
      <c r="AX68" s="258"/>
      <c r="AY68" s="258"/>
      <c r="AZ68" s="258"/>
      <c r="BA68" s="258"/>
      <c r="BC68" s="276"/>
    </row>
    <row r="69" spans="1:55" ht="15.75" customHeight="1" x14ac:dyDescent="0.25">
      <c r="A69" s="506"/>
      <c r="B69" s="253"/>
      <c r="C69" s="420"/>
      <c r="D69" s="435"/>
      <c r="E69" s="242">
        <f t="shared" si="3"/>
        <v>0</v>
      </c>
      <c r="F69" s="420"/>
      <c r="G69" s="420"/>
      <c r="H69" s="420"/>
      <c r="I69" s="420"/>
      <c r="J69" s="420"/>
      <c r="K69" s="420"/>
      <c r="L69" s="434"/>
      <c r="M69" s="420"/>
      <c r="N69" s="420"/>
      <c r="O69" s="420"/>
      <c r="P69" s="420"/>
      <c r="Q69" s="420"/>
      <c r="R69" s="434"/>
      <c r="S69" s="420"/>
      <c r="T69" s="420"/>
      <c r="U69" s="420"/>
      <c r="V69" s="420"/>
      <c r="W69" s="420"/>
      <c r="X69" s="420"/>
      <c r="Y69" s="420"/>
      <c r="Z69" s="420"/>
      <c r="AA69" s="420"/>
      <c r="AB69" s="420"/>
      <c r="AC69" s="420"/>
      <c r="AD69" s="420"/>
      <c r="AE69" s="420"/>
      <c r="AF69" s="420"/>
      <c r="AG69" s="420"/>
      <c r="AH69" s="434"/>
      <c r="AI69" s="420"/>
      <c r="AJ69" s="420"/>
      <c r="AK69" s="420"/>
      <c r="AL69" s="436"/>
      <c r="AM69" s="437"/>
      <c r="AN69" s="430"/>
      <c r="AO69" s="430"/>
      <c r="AP69" s="430"/>
      <c r="AQ69" s="436"/>
      <c r="AR69" s="436"/>
      <c r="AS69" s="436"/>
      <c r="AT69" s="436"/>
      <c r="AU69" s="436"/>
      <c r="AV69" s="436"/>
      <c r="AW69" s="436"/>
      <c r="AX69" s="436"/>
      <c r="AY69" s="258"/>
      <c r="AZ69" s="258"/>
      <c r="BA69" s="258"/>
      <c r="BC69" s="276"/>
    </row>
    <row r="70" spans="1:55" ht="15.75" customHeight="1" x14ac:dyDescent="0.25">
      <c r="A70" s="506"/>
      <c r="B70" s="280"/>
      <c r="C70" s="241"/>
      <c r="D70" s="274"/>
      <c r="E70" s="242">
        <f t="shared" si="3"/>
        <v>0</v>
      </c>
      <c r="F70" s="436"/>
      <c r="G70" s="436"/>
      <c r="H70" s="436"/>
      <c r="I70" s="436"/>
      <c r="J70" s="436"/>
      <c r="K70" s="436"/>
      <c r="L70" s="436"/>
      <c r="M70" s="436"/>
      <c r="N70" s="436"/>
      <c r="O70" s="436"/>
      <c r="P70" s="436"/>
      <c r="Q70" s="436"/>
      <c r="R70" s="436"/>
      <c r="S70" s="436"/>
      <c r="T70" s="436"/>
      <c r="U70" s="436"/>
      <c r="V70" s="436"/>
      <c r="W70" s="436"/>
      <c r="X70" s="436"/>
      <c r="Y70" s="436"/>
      <c r="Z70" s="436"/>
      <c r="AA70" s="436"/>
      <c r="AB70" s="436"/>
      <c r="AC70" s="436"/>
      <c r="AD70" s="436"/>
      <c r="AE70" s="436"/>
      <c r="AF70" s="436"/>
      <c r="AG70" s="436"/>
      <c r="AH70" s="436"/>
      <c r="AI70" s="258"/>
      <c r="AJ70" s="258"/>
      <c r="AK70" s="258"/>
      <c r="AL70" s="258"/>
      <c r="AM70" s="279"/>
      <c r="AN70" s="232"/>
      <c r="AO70" s="232"/>
      <c r="AP70" s="232"/>
      <c r="AQ70" s="258"/>
      <c r="AR70" s="258"/>
      <c r="AS70" s="258"/>
      <c r="AT70" s="258"/>
      <c r="AU70" s="258"/>
      <c r="AV70" s="258"/>
      <c r="AW70" s="258"/>
      <c r="AX70" s="258"/>
      <c r="AY70" s="258"/>
      <c r="AZ70" s="258"/>
      <c r="BA70" s="258"/>
      <c r="BC70" s="276"/>
    </row>
    <row r="71" spans="1:55" ht="15.75" customHeight="1" x14ac:dyDescent="0.25">
      <c r="A71" s="506"/>
      <c r="B71" s="253"/>
      <c r="C71" s="241"/>
      <c r="D71" s="252"/>
      <c r="E71" s="242">
        <f t="shared" si="3"/>
        <v>0</v>
      </c>
      <c r="F71" s="436"/>
      <c r="G71" s="436"/>
      <c r="H71" s="436"/>
      <c r="I71" s="436"/>
      <c r="J71" s="436"/>
      <c r="K71" s="436"/>
      <c r="L71" s="436"/>
      <c r="M71" s="436"/>
      <c r="N71" s="436"/>
      <c r="O71" s="436"/>
      <c r="P71" s="436"/>
      <c r="Q71" s="436"/>
      <c r="R71" s="436"/>
      <c r="S71" s="436"/>
      <c r="T71" s="436"/>
      <c r="U71" s="436"/>
      <c r="V71" s="436"/>
      <c r="W71" s="436"/>
      <c r="X71" s="436"/>
      <c r="Y71" s="436"/>
      <c r="Z71" s="436"/>
      <c r="AA71" s="436"/>
      <c r="AB71" s="436"/>
      <c r="AC71" s="436"/>
      <c r="AD71" s="436"/>
      <c r="AE71" s="436"/>
      <c r="AF71" s="436"/>
      <c r="AG71" s="436"/>
      <c r="AH71" s="436"/>
      <c r="AI71" s="258"/>
      <c r="AJ71" s="258"/>
      <c r="AK71" s="258"/>
      <c r="AL71" s="258"/>
      <c r="AM71" s="279"/>
      <c r="AN71" s="232"/>
      <c r="AO71" s="232"/>
      <c r="AP71" s="232"/>
      <c r="AQ71" s="258"/>
      <c r="AR71" s="258"/>
      <c r="AS71" s="258"/>
      <c r="AT71" s="258"/>
      <c r="AU71" s="258"/>
      <c r="AV71" s="258"/>
      <c r="AW71" s="258"/>
      <c r="AX71" s="258"/>
      <c r="AY71" s="258"/>
      <c r="AZ71" s="258"/>
      <c r="BA71" s="258"/>
      <c r="BC71" s="276"/>
    </row>
    <row r="72" spans="1:55" ht="15.75" customHeight="1" x14ac:dyDescent="0.25">
      <c r="A72" s="506"/>
      <c r="B72" s="253"/>
      <c r="C72" s="241"/>
      <c r="D72" s="252"/>
      <c r="E72" s="242">
        <f t="shared" si="3"/>
        <v>0</v>
      </c>
      <c r="F72" s="436"/>
      <c r="G72" s="436"/>
      <c r="H72" s="436"/>
      <c r="I72" s="436"/>
      <c r="J72" s="436"/>
      <c r="K72" s="436"/>
      <c r="L72" s="436"/>
      <c r="M72" s="436"/>
      <c r="N72" s="436"/>
      <c r="O72" s="436"/>
      <c r="P72" s="436"/>
      <c r="Q72" s="436"/>
      <c r="R72" s="436"/>
      <c r="S72" s="436"/>
      <c r="T72" s="436"/>
      <c r="U72" s="436"/>
      <c r="V72" s="436"/>
      <c r="W72" s="436"/>
      <c r="X72" s="436"/>
      <c r="Y72" s="436"/>
      <c r="Z72" s="436"/>
      <c r="AA72" s="436"/>
      <c r="AB72" s="436"/>
      <c r="AC72" s="436"/>
      <c r="AD72" s="436"/>
      <c r="AE72" s="436"/>
      <c r="AF72" s="436"/>
      <c r="AG72" s="436"/>
      <c r="AH72" s="436"/>
      <c r="AI72" s="258"/>
      <c r="AJ72" s="258"/>
      <c r="AK72" s="258"/>
      <c r="AL72" s="258"/>
      <c r="AM72" s="279"/>
      <c r="AN72" s="232"/>
      <c r="AO72" s="232"/>
      <c r="AP72" s="232"/>
      <c r="AQ72" s="258"/>
      <c r="AR72" s="258"/>
      <c r="AS72" s="258"/>
      <c r="AT72" s="258"/>
      <c r="AU72" s="258"/>
      <c r="AV72" s="258"/>
      <c r="AW72" s="258"/>
      <c r="AX72" s="258"/>
      <c r="AY72" s="258"/>
      <c r="AZ72" s="258"/>
      <c r="BA72" s="258"/>
      <c r="BC72" s="276"/>
    </row>
    <row r="73" spans="1:55" ht="15.75" customHeight="1" x14ac:dyDescent="0.25">
      <c r="A73" s="506"/>
      <c r="B73" s="253"/>
      <c r="C73" s="241"/>
      <c r="D73" s="252"/>
      <c r="E73" s="242">
        <f t="shared" si="3"/>
        <v>0</v>
      </c>
      <c r="F73" s="436"/>
      <c r="G73" s="436"/>
      <c r="H73" s="436"/>
      <c r="I73" s="436"/>
      <c r="J73" s="436"/>
      <c r="K73" s="436"/>
      <c r="L73" s="436"/>
      <c r="M73" s="436"/>
      <c r="N73" s="436"/>
      <c r="O73" s="436"/>
      <c r="P73" s="436"/>
      <c r="Q73" s="436"/>
      <c r="R73" s="436"/>
      <c r="S73" s="436"/>
      <c r="T73" s="436"/>
      <c r="U73" s="436"/>
      <c r="V73" s="436"/>
      <c r="W73" s="436"/>
      <c r="X73" s="436"/>
      <c r="Y73" s="436"/>
      <c r="Z73" s="436"/>
      <c r="AA73" s="436"/>
      <c r="AB73" s="436"/>
      <c r="AC73" s="436"/>
      <c r="AD73" s="436"/>
      <c r="AE73" s="436"/>
      <c r="AF73" s="436"/>
      <c r="AG73" s="436"/>
      <c r="AH73" s="436"/>
      <c r="AI73" s="258"/>
      <c r="AJ73" s="258"/>
      <c r="AK73" s="258"/>
      <c r="AL73" s="258"/>
      <c r="AM73" s="279"/>
      <c r="AN73" s="232"/>
      <c r="AO73" s="232"/>
      <c r="AP73" s="232"/>
      <c r="AQ73" s="258"/>
      <c r="AR73" s="258"/>
      <c r="AS73" s="258"/>
      <c r="AT73" s="258"/>
      <c r="AU73" s="258"/>
      <c r="AV73" s="258"/>
      <c r="AW73" s="258"/>
      <c r="AX73" s="258"/>
      <c r="AY73" s="258"/>
      <c r="AZ73" s="258"/>
      <c r="BA73" s="258"/>
      <c r="BC73" s="276"/>
    </row>
    <row r="74" spans="1:55" ht="15.75" customHeight="1" x14ac:dyDescent="0.25">
      <c r="A74" s="506"/>
      <c r="B74" s="253"/>
      <c r="C74" s="241"/>
      <c r="D74" s="252"/>
      <c r="E74" s="242">
        <f t="shared" si="3"/>
        <v>0</v>
      </c>
      <c r="F74" s="420"/>
      <c r="G74" s="420"/>
      <c r="H74" s="420"/>
      <c r="I74" s="420"/>
      <c r="J74" s="420"/>
      <c r="K74" s="420"/>
      <c r="L74" s="420"/>
      <c r="M74" s="420"/>
      <c r="N74" s="420"/>
      <c r="O74" s="420"/>
      <c r="P74" s="420"/>
      <c r="Q74" s="420"/>
      <c r="R74" s="420"/>
      <c r="S74" s="420"/>
      <c r="T74" s="420"/>
      <c r="U74" s="420"/>
      <c r="V74" s="420"/>
      <c r="W74" s="420"/>
      <c r="X74" s="420"/>
      <c r="Y74" s="420"/>
      <c r="Z74" s="420"/>
      <c r="AA74" s="420"/>
      <c r="AB74" s="420"/>
      <c r="AC74" s="420"/>
      <c r="AD74" s="420"/>
      <c r="AE74" s="420"/>
      <c r="AF74" s="420"/>
      <c r="AG74" s="420"/>
      <c r="AH74" s="420"/>
      <c r="AI74" s="241"/>
      <c r="AJ74" s="241"/>
      <c r="AK74" s="241"/>
      <c r="AL74" s="258"/>
      <c r="AM74" s="279"/>
      <c r="AN74" s="232"/>
      <c r="AO74" s="232"/>
      <c r="AP74" s="232"/>
      <c r="AQ74" s="258"/>
      <c r="AR74" s="258"/>
      <c r="AS74" s="258"/>
      <c r="AT74" s="258"/>
      <c r="AU74" s="258"/>
      <c r="AV74" s="258"/>
      <c r="AW74" s="258"/>
      <c r="AX74" s="258"/>
      <c r="AY74" s="258"/>
      <c r="AZ74" s="258"/>
      <c r="BA74" s="258"/>
      <c r="BC74" s="276"/>
    </row>
    <row r="75" spans="1:55" ht="15.75" customHeight="1" x14ac:dyDescent="0.25">
      <c r="A75" s="506"/>
      <c r="B75" s="253"/>
      <c r="C75" s="248"/>
      <c r="D75" s="249"/>
      <c r="E75" s="242">
        <f t="shared" si="3"/>
        <v>0</v>
      </c>
      <c r="F75" s="443"/>
      <c r="G75" s="443"/>
      <c r="H75" s="443"/>
      <c r="I75" s="443"/>
      <c r="J75" s="443"/>
      <c r="K75" s="443"/>
      <c r="L75" s="443"/>
      <c r="M75" s="443"/>
      <c r="N75" s="443"/>
      <c r="O75" s="443"/>
      <c r="P75" s="443"/>
      <c r="Q75" s="443"/>
      <c r="R75" s="443"/>
      <c r="S75" s="443"/>
      <c r="T75" s="443"/>
      <c r="U75" s="443"/>
      <c r="V75" s="443"/>
      <c r="W75" s="443"/>
      <c r="X75" s="443"/>
      <c r="Y75" s="443"/>
      <c r="Z75" s="443"/>
      <c r="AA75" s="443"/>
      <c r="AB75" s="443"/>
      <c r="AC75" s="443"/>
      <c r="AD75" s="443"/>
      <c r="AE75" s="443"/>
      <c r="AF75" s="443"/>
      <c r="AG75" s="443"/>
      <c r="AH75" s="443"/>
      <c r="AI75" s="234"/>
      <c r="AJ75" s="234"/>
      <c r="AK75" s="234"/>
      <c r="AL75" s="241"/>
      <c r="AM75" s="251"/>
      <c r="AN75" s="232"/>
      <c r="AO75" s="232"/>
      <c r="AP75" s="232"/>
      <c r="AQ75" s="241"/>
      <c r="AR75" s="241"/>
      <c r="AS75" s="241"/>
      <c r="AT75" s="241"/>
      <c r="AU75" s="241"/>
      <c r="AV75" s="241"/>
      <c r="AW75" s="241"/>
      <c r="AX75" s="241"/>
      <c r="AY75" s="241"/>
      <c r="AZ75" s="241"/>
      <c r="BA75" s="241"/>
      <c r="BC75" s="245"/>
    </row>
    <row r="76" spans="1:55" ht="31.5" customHeight="1" x14ac:dyDescent="0.25">
      <c r="A76" s="511" t="s">
        <v>422</v>
      </c>
      <c r="B76" s="281"/>
      <c r="C76" s="248"/>
      <c r="D76" s="249"/>
      <c r="E76" s="438">
        <f t="shared" si="3"/>
        <v>0</v>
      </c>
      <c r="F76" s="436"/>
      <c r="G76" s="436"/>
      <c r="H76" s="436"/>
      <c r="I76" s="436"/>
      <c r="J76" s="436"/>
      <c r="K76" s="436"/>
      <c r="L76" s="436"/>
      <c r="M76" s="436"/>
      <c r="N76" s="436"/>
      <c r="O76" s="436"/>
      <c r="P76" s="436"/>
      <c r="Q76" s="436"/>
      <c r="R76" s="436"/>
      <c r="S76" s="436"/>
      <c r="T76" s="441"/>
      <c r="U76" s="436"/>
      <c r="V76" s="436"/>
      <c r="W76" s="436"/>
      <c r="X76" s="441"/>
      <c r="Y76" s="441"/>
      <c r="Z76" s="436"/>
      <c r="AA76" s="436"/>
      <c r="AB76" s="436"/>
      <c r="AC76" s="436"/>
      <c r="AD76" s="436"/>
      <c r="AE76" s="436"/>
      <c r="AF76" s="441"/>
      <c r="AG76" s="436"/>
      <c r="AH76" s="436"/>
      <c r="AI76" s="258"/>
      <c r="AJ76" s="258"/>
      <c r="AK76" s="258"/>
      <c r="AL76" s="258"/>
      <c r="AM76" s="279"/>
      <c r="AN76" s="232"/>
      <c r="AO76" s="232"/>
      <c r="AP76" s="232"/>
      <c r="AQ76" s="258"/>
      <c r="AR76" s="258"/>
      <c r="AS76" s="258"/>
      <c r="AT76" s="258"/>
      <c r="AU76" s="258"/>
      <c r="AV76" s="258"/>
      <c r="AW76" s="258"/>
      <c r="AX76" s="258"/>
      <c r="AY76" s="258"/>
      <c r="AZ76" s="258"/>
      <c r="BA76" s="258"/>
      <c r="BC76" s="245"/>
    </row>
    <row r="77" spans="1:55" ht="13.5" customHeight="1" x14ac:dyDescent="0.25">
      <c r="A77" s="511"/>
      <c r="B77" s="281"/>
      <c r="C77" s="241"/>
      <c r="D77" s="418"/>
      <c r="E77" s="242">
        <f t="shared" si="3"/>
        <v>2</v>
      </c>
      <c r="F77" s="436"/>
      <c r="G77" s="436"/>
      <c r="H77" s="436"/>
      <c r="I77" s="436"/>
      <c r="J77" s="436"/>
      <c r="K77" s="436"/>
      <c r="L77" s="436"/>
      <c r="M77" s="436"/>
      <c r="N77" s="436"/>
      <c r="O77" s="436"/>
      <c r="P77" s="436"/>
      <c r="Q77" s="436"/>
      <c r="R77" s="436"/>
      <c r="S77" s="436"/>
      <c r="T77" s="436"/>
      <c r="U77" s="436"/>
      <c r="V77" s="436"/>
      <c r="W77" s="436"/>
      <c r="X77" s="436"/>
      <c r="Y77" s="436"/>
      <c r="Z77" s="436"/>
      <c r="AA77" s="436"/>
      <c r="AB77" s="436"/>
      <c r="AC77" s="436"/>
      <c r="AD77" s="436"/>
      <c r="AE77" s="436"/>
      <c r="AF77" s="436"/>
      <c r="AG77" s="436"/>
      <c r="AH77" s="436"/>
      <c r="AI77" s="258"/>
      <c r="AJ77" s="258" t="s">
        <v>413</v>
      </c>
      <c r="AK77" s="258" t="s">
        <v>413</v>
      </c>
      <c r="AL77" s="258"/>
      <c r="AM77" s="279"/>
      <c r="AN77" s="232"/>
      <c r="AO77" s="232"/>
      <c r="AP77" s="232"/>
      <c r="AQ77" s="258"/>
      <c r="AR77" s="258"/>
      <c r="AS77" s="258"/>
      <c r="AT77" s="258"/>
      <c r="AU77" s="258"/>
      <c r="AV77" s="258"/>
      <c r="AW77" s="258"/>
      <c r="AX77" s="258"/>
      <c r="AY77" s="258"/>
      <c r="AZ77" s="258"/>
      <c r="BA77" s="258"/>
      <c r="BC77" s="245"/>
    </row>
    <row r="78" spans="1:55" ht="15.75" customHeight="1" x14ac:dyDescent="0.25">
      <c r="A78" s="511"/>
      <c r="B78" s="281"/>
      <c r="C78" s="241"/>
      <c r="D78" s="249"/>
      <c r="E78" s="242">
        <f t="shared" si="3"/>
        <v>0</v>
      </c>
      <c r="F78" s="420"/>
      <c r="G78" s="420"/>
      <c r="H78" s="420"/>
      <c r="I78" s="420"/>
      <c r="J78" s="420"/>
      <c r="K78" s="420"/>
      <c r="L78" s="420"/>
      <c r="M78" s="420"/>
      <c r="N78" s="420"/>
      <c r="O78" s="420"/>
      <c r="P78" s="420"/>
      <c r="Q78" s="420"/>
      <c r="R78" s="420"/>
      <c r="S78" s="420"/>
      <c r="T78" s="420"/>
      <c r="U78" s="420"/>
      <c r="V78" s="420"/>
      <c r="W78" s="420"/>
      <c r="X78" s="420"/>
      <c r="Y78" s="420"/>
      <c r="Z78" s="420"/>
      <c r="AA78" s="420"/>
      <c r="AB78" s="420"/>
      <c r="AC78" s="420"/>
      <c r="AD78" s="420"/>
      <c r="AE78" s="420"/>
      <c r="AF78" s="420"/>
      <c r="AG78" s="420"/>
      <c r="AH78" s="420"/>
      <c r="AI78" s="241"/>
      <c r="AJ78" s="241"/>
      <c r="AK78" s="241"/>
      <c r="AL78" s="258"/>
      <c r="AM78" s="279"/>
      <c r="AN78" s="232"/>
      <c r="AO78" s="232"/>
      <c r="AP78" s="232"/>
      <c r="AQ78" s="258"/>
      <c r="AR78" s="258"/>
      <c r="AS78" s="258"/>
      <c r="AT78" s="258"/>
      <c r="AU78" s="258"/>
      <c r="AV78" s="258"/>
      <c r="AW78" s="258"/>
      <c r="AX78" s="258"/>
      <c r="AY78" s="258"/>
      <c r="AZ78" s="258"/>
      <c r="BA78" s="258"/>
      <c r="BC78" s="245"/>
    </row>
    <row r="79" spans="1:55" ht="15.75" customHeight="1" x14ac:dyDescent="0.25">
      <c r="A79" s="511"/>
      <c r="B79" s="281"/>
      <c r="C79" s="248"/>
      <c r="D79" s="249"/>
      <c r="E79" s="242">
        <f t="shared" si="3"/>
        <v>0</v>
      </c>
      <c r="F79" s="420"/>
      <c r="G79" s="420"/>
      <c r="H79" s="420"/>
      <c r="I79" s="420"/>
      <c r="J79" s="420"/>
      <c r="K79" s="420"/>
      <c r="L79" s="420"/>
      <c r="M79" s="420"/>
      <c r="N79" s="420"/>
      <c r="O79" s="420"/>
      <c r="P79" s="420"/>
      <c r="Q79" s="420"/>
      <c r="R79" s="420"/>
      <c r="S79" s="420"/>
      <c r="T79" s="420"/>
      <c r="U79" s="420"/>
      <c r="V79" s="420"/>
      <c r="W79" s="420"/>
      <c r="X79" s="420"/>
      <c r="Y79" s="420"/>
      <c r="Z79" s="420"/>
      <c r="AA79" s="420"/>
      <c r="AB79" s="420"/>
      <c r="AC79" s="420"/>
      <c r="AD79" s="420"/>
      <c r="AE79" s="420"/>
      <c r="AF79" s="420"/>
      <c r="AG79" s="420"/>
      <c r="AH79" s="420"/>
      <c r="AI79" s="241"/>
      <c r="AJ79" s="241"/>
      <c r="AK79" s="241"/>
      <c r="AL79" s="258"/>
      <c r="AM79" s="279"/>
      <c r="AN79" s="232"/>
      <c r="AO79" s="232"/>
      <c r="AP79" s="232"/>
      <c r="AQ79" s="258"/>
      <c r="AR79" s="258"/>
      <c r="AS79" s="258"/>
      <c r="AT79" s="258"/>
      <c r="AU79" s="258"/>
      <c r="AV79" s="258"/>
      <c r="AW79" s="258"/>
      <c r="AX79" s="258"/>
      <c r="AY79" s="258"/>
      <c r="AZ79" s="258"/>
      <c r="BA79" s="258"/>
      <c r="BC79" s="245"/>
    </row>
    <row r="80" spans="1:55" ht="15.75" customHeight="1" x14ac:dyDescent="0.25">
      <c r="A80" s="511"/>
      <c r="B80" s="281"/>
      <c r="C80" s="248"/>
      <c r="D80" s="249"/>
      <c r="E80" s="242">
        <f t="shared" si="3"/>
        <v>0</v>
      </c>
      <c r="F80" s="436"/>
      <c r="G80" s="436"/>
      <c r="H80" s="436"/>
      <c r="I80" s="436"/>
      <c r="J80" s="436"/>
      <c r="K80" s="436"/>
      <c r="L80" s="436"/>
      <c r="M80" s="436"/>
      <c r="N80" s="436"/>
      <c r="O80" s="436"/>
      <c r="P80" s="436"/>
      <c r="Q80" s="436"/>
      <c r="R80" s="436"/>
      <c r="S80" s="436"/>
      <c r="T80" s="436"/>
      <c r="U80" s="436"/>
      <c r="V80" s="436"/>
      <c r="W80" s="436"/>
      <c r="X80" s="436"/>
      <c r="Y80" s="436"/>
      <c r="Z80" s="436"/>
      <c r="AA80" s="436"/>
      <c r="AB80" s="436"/>
      <c r="AC80" s="436"/>
      <c r="AD80" s="436"/>
      <c r="AE80" s="436"/>
      <c r="AF80" s="436"/>
      <c r="AG80" s="436"/>
      <c r="AH80" s="436"/>
      <c r="AI80" s="258"/>
      <c r="AJ80" s="258"/>
      <c r="AK80" s="258"/>
      <c r="AL80" s="241"/>
      <c r="AM80" s="251"/>
      <c r="AN80" s="232"/>
      <c r="AO80" s="232"/>
      <c r="AP80" s="232"/>
      <c r="AQ80" s="241"/>
      <c r="AR80" s="241"/>
      <c r="AS80" s="241"/>
      <c r="AT80" s="241"/>
      <c r="AU80" s="241"/>
      <c r="AV80" s="241"/>
      <c r="AW80" s="241"/>
      <c r="AX80" s="241"/>
      <c r="AY80" s="241"/>
      <c r="AZ80" s="241"/>
      <c r="BA80" s="241"/>
      <c r="BC80" s="245"/>
    </row>
    <row r="81" spans="1:55" ht="15.75" customHeight="1" x14ac:dyDescent="0.25">
      <c r="A81" s="511"/>
      <c r="B81" s="281"/>
      <c r="C81" s="248"/>
      <c r="D81" s="249"/>
      <c r="E81" s="242">
        <f t="shared" si="3"/>
        <v>0</v>
      </c>
      <c r="F81" s="420"/>
      <c r="G81" s="420"/>
      <c r="H81" s="420"/>
      <c r="I81" s="420"/>
      <c r="J81" s="420"/>
      <c r="K81" s="420"/>
      <c r="L81" s="420"/>
      <c r="M81" s="420"/>
      <c r="N81" s="420"/>
      <c r="O81" s="420"/>
      <c r="P81" s="420"/>
      <c r="Q81" s="420"/>
      <c r="R81" s="420"/>
      <c r="S81" s="420"/>
      <c r="T81" s="420"/>
      <c r="U81" s="420"/>
      <c r="V81" s="420"/>
      <c r="W81" s="420"/>
      <c r="X81" s="420"/>
      <c r="Y81" s="420"/>
      <c r="Z81" s="420"/>
      <c r="AA81" s="420"/>
      <c r="AB81" s="420"/>
      <c r="AC81" s="420"/>
      <c r="AD81" s="420"/>
      <c r="AE81" s="420"/>
      <c r="AF81" s="420"/>
      <c r="AG81" s="420"/>
      <c r="AH81" s="420"/>
      <c r="AI81" s="241"/>
      <c r="AJ81" s="241"/>
      <c r="AK81" s="241"/>
      <c r="AL81" s="241"/>
      <c r="AM81" s="251"/>
      <c r="AN81" s="232"/>
      <c r="AO81" s="232"/>
      <c r="AP81" s="232"/>
      <c r="AQ81" s="241"/>
      <c r="AR81" s="241"/>
      <c r="AS81" s="241"/>
      <c r="AT81" s="241"/>
      <c r="AU81" s="241"/>
      <c r="AV81" s="241"/>
      <c r="AW81" s="241"/>
      <c r="AX81" s="241"/>
      <c r="AY81" s="241"/>
      <c r="AZ81" s="241"/>
      <c r="BA81" s="241"/>
      <c r="BC81" s="245"/>
    </row>
    <row r="82" spans="1:55" ht="15.75" customHeight="1" x14ac:dyDescent="0.25">
      <c r="A82" s="511"/>
      <c r="B82" s="281"/>
      <c r="C82" s="248"/>
      <c r="D82" s="249"/>
      <c r="E82" s="242">
        <f t="shared" si="3"/>
        <v>0</v>
      </c>
      <c r="F82" s="443"/>
      <c r="G82" s="443"/>
      <c r="H82" s="443"/>
      <c r="I82" s="443"/>
      <c r="J82" s="443"/>
      <c r="K82" s="443"/>
      <c r="L82" s="443"/>
      <c r="M82" s="443"/>
      <c r="N82" s="443"/>
      <c r="O82" s="443"/>
      <c r="P82" s="443"/>
      <c r="Q82" s="443"/>
      <c r="R82" s="443"/>
      <c r="S82" s="443"/>
      <c r="T82" s="443"/>
      <c r="U82" s="443"/>
      <c r="V82" s="443"/>
      <c r="W82" s="443"/>
      <c r="X82" s="443"/>
      <c r="Y82" s="443"/>
      <c r="Z82" s="443"/>
      <c r="AA82" s="443"/>
      <c r="AB82" s="443"/>
      <c r="AC82" s="443"/>
      <c r="AD82" s="443"/>
      <c r="AE82" s="443"/>
      <c r="AF82" s="443"/>
      <c r="AG82" s="443"/>
      <c r="AH82" s="443"/>
      <c r="AI82" s="234"/>
      <c r="AJ82" s="234"/>
      <c r="AK82" s="234"/>
      <c r="AL82" s="258"/>
      <c r="AM82" s="279"/>
      <c r="AN82" s="232"/>
      <c r="AO82" s="232"/>
      <c r="AP82" s="232"/>
      <c r="AQ82" s="258"/>
      <c r="AR82" s="258"/>
      <c r="AS82" s="258"/>
      <c r="AT82" s="258"/>
      <c r="AU82" s="258"/>
      <c r="AV82" s="258"/>
      <c r="AW82" s="258"/>
      <c r="AX82" s="258"/>
      <c r="AY82" s="258"/>
      <c r="AZ82" s="258"/>
      <c r="BA82" s="258"/>
      <c r="BC82" s="245"/>
    </row>
    <row r="83" spans="1:55" ht="15.75" customHeight="1" x14ac:dyDescent="0.25">
      <c r="A83" s="511"/>
      <c r="B83" s="281"/>
      <c r="C83" s="248"/>
      <c r="D83" s="249"/>
      <c r="E83" s="242">
        <f t="shared" si="3"/>
        <v>0</v>
      </c>
      <c r="F83" s="443"/>
      <c r="G83" s="443"/>
      <c r="H83" s="443"/>
      <c r="I83" s="443"/>
      <c r="J83" s="443"/>
      <c r="K83" s="443"/>
      <c r="L83" s="443"/>
      <c r="M83" s="443"/>
      <c r="N83" s="443"/>
      <c r="O83" s="443"/>
      <c r="P83" s="443"/>
      <c r="Q83" s="443"/>
      <c r="R83" s="443"/>
      <c r="S83" s="443"/>
      <c r="T83" s="443"/>
      <c r="U83" s="443"/>
      <c r="V83" s="443"/>
      <c r="W83" s="443"/>
      <c r="X83" s="443"/>
      <c r="Y83" s="443"/>
      <c r="Z83" s="443"/>
      <c r="AA83" s="443"/>
      <c r="AB83" s="443"/>
      <c r="AC83" s="443"/>
      <c r="AD83" s="443"/>
      <c r="AE83" s="443"/>
      <c r="AF83" s="443"/>
      <c r="AG83" s="443"/>
      <c r="AH83" s="443"/>
      <c r="AI83" s="234"/>
      <c r="AJ83" s="234"/>
      <c r="AK83" s="234"/>
      <c r="AL83" s="241"/>
      <c r="AM83" s="251"/>
      <c r="AN83" s="232"/>
      <c r="AO83" s="232"/>
      <c r="AP83" s="232"/>
      <c r="AQ83" s="241"/>
      <c r="AR83" s="241"/>
      <c r="AS83" s="241"/>
      <c r="AT83" s="241"/>
      <c r="AU83" s="241"/>
      <c r="AV83" s="241"/>
      <c r="AW83" s="241"/>
      <c r="AX83" s="241"/>
      <c r="AY83" s="241"/>
      <c r="AZ83" s="241"/>
      <c r="BA83" s="241"/>
      <c r="BC83" s="245"/>
    </row>
    <row r="84" spans="1:55" ht="15.75" customHeight="1" x14ac:dyDescent="0.25">
      <c r="A84" s="506" t="s">
        <v>423</v>
      </c>
      <c r="B84" s="253"/>
      <c r="C84" s="248"/>
      <c r="D84" s="252"/>
      <c r="E84" s="242">
        <f t="shared" si="3"/>
        <v>0</v>
      </c>
      <c r="F84" s="443"/>
      <c r="G84" s="443"/>
      <c r="H84" s="443"/>
      <c r="I84" s="443"/>
      <c r="J84" s="443"/>
      <c r="K84" s="443"/>
      <c r="L84" s="443"/>
      <c r="M84" s="443"/>
      <c r="N84" s="443"/>
      <c r="O84" s="443"/>
      <c r="P84" s="443"/>
      <c r="Q84" s="443"/>
      <c r="R84" s="443"/>
      <c r="S84" s="443"/>
      <c r="T84" s="443"/>
      <c r="U84" s="443"/>
      <c r="V84" s="443"/>
      <c r="W84" s="443"/>
      <c r="X84" s="443"/>
      <c r="Y84" s="443"/>
      <c r="Z84" s="443"/>
      <c r="AA84" s="443"/>
      <c r="AB84" s="443"/>
      <c r="AC84" s="443"/>
      <c r="AD84" s="443"/>
      <c r="AE84" s="443"/>
      <c r="AF84" s="443"/>
      <c r="AG84" s="443"/>
      <c r="AH84" s="443"/>
      <c r="AI84" s="234"/>
      <c r="AJ84" s="234"/>
      <c r="AK84" s="234"/>
      <c r="AL84" s="234"/>
      <c r="AM84" s="244"/>
      <c r="AN84" s="232"/>
      <c r="AO84" s="232"/>
      <c r="AP84" s="232"/>
      <c r="AQ84" s="234"/>
      <c r="AR84" s="234"/>
      <c r="AS84" s="234"/>
      <c r="AT84" s="234"/>
      <c r="AU84" s="234"/>
      <c r="AV84" s="234"/>
      <c r="AW84" s="234"/>
      <c r="AX84" s="234"/>
      <c r="AY84" s="234"/>
      <c r="AZ84" s="234"/>
      <c r="BA84" s="234"/>
      <c r="BC84" s="245"/>
    </row>
    <row r="85" spans="1:55" ht="15.75" customHeight="1" x14ac:dyDescent="0.25">
      <c r="A85" s="506"/>
      <c r="B85" s="253"/>
      <c r="C85" s="248"/>
      <c r="D85" s="252"/>
      <c r="E85" s="242">
        <f t="shared" si="3"/>
        <v>0</v>
      </c>
      <c r="F85" s="443"/>
      <c r="G85" s="443"/>
      <c r="H85" s="443"/>
      <c r="I85" s="443"/>
      <c r="J85" s="443"/>
      <c r="K85" s="443"/>
      <c r="L85" s="443"/>
      <c r="M85" s="443"/>
      <c r="N85" s="443"/>
      <c r="O85" s="443"/>
      <c r="P85" s="443"/>
      <c r="Q85" s="443"/>
      <c r="R85" s="443"/>
      <c r="S85" s="443"/>
      <c r="T85" s="443"/>
      <c r="U85" s="443"/>
      <c r="V85" s="443"/>
      <c r="W85" s="443"/>
      <c r="X85" s="443"/>
      <c r="Y85" s="443"/>
      <c r="Z85" s="443"/>
      <c r="AA85" s="443"/>
      <c r="AB85" s="443"/>
      <c r="AC85" s="443"/>
      <c r="AD85" s="443"/>
      <c r="AE85" s="443"/>
      <c r="AF85" s="443"/>
      <c r="AG85" s="443"/>
      <c r="AH85" s="443"/>
      <c r="AI85" s="234"/>
      <c r="AJ85" s="234"/>
      <c r="AK85" s="234"/>
      <c r="AL85" s="234"/>
      <c r="AM85" s="244"/>
      <c r="AN85" s="232"/>
      <c r="AO85" s="232"/>
      <c r="AP85" s="232"/>
      <c r="AQ85" s="234"/>
      <c r="AR85" s="234"/>
      <c r="AS85" s="234"/>
      <c r="AT85" s="234"/>
      <c r="AU85" s="234"/>
      <c r="AV85" s="234"/>
      <c r="AW85" s="234"/>
      <c r="AX85" s="234"/>
      <c r="AY85" s="234"/>
      <c r="AZ85" s="234"/>
      <c r="BA85" s="234"/>
      <c r="BC85" s="245"/>
    </row>
    <row r="86" spans="1:55" ht="15.75" customHeight="1" x14ac:dyDescent="0.25">
      <c r="A86" s="506"/>
      <c r="B86" s="253"/>
      <c r="C86" s="241"/>
      <c r="D86" s="252"/>
      <c r="E86" s="242">
        <f t="shared" si="3"/>
        <v>0</v>
      </c>
      <c r="F86" s="443"/>
      <c r="G86" s="443"/>
      <c r="H86" s="443"/>
      <c r="I86" s="443"/>
      <c r="J86" s="443"/>
      <c r="K86" s="443"/>
      <c r="L86" s="443"/>
      <c r="M86" s="443"/>
      <c r="N86" s="443"/>
      <c r="O86" s="443"/>
      <c r="P86" s="443"/>
      <c r="Q86" s="443"/>
      <c r="R86" s="443"/>
      <c r="S86" s="443"/>
      <c r="T86" s="443"/>
      <c r="U86" s="443"/>
      <c r="V86" s="443"/>
      <c r="W86" s="443"/>
      <c r="X86" s="443"/>
      <c r="Y86" s="443"/>
      <c r="Z86" s="443"/>
      <c r="AA86" s="443"/>
      <c r="AB86" s="443"/>
      <c r="AC86" s="443"/>
      <c r="AD86" s="443"/>
      <c r="AE86" s="443"/>
      <c r="AF86" s="443"/>
      <c r="AG86" s="443"/>
      <c r="AH86" s="443"/>
      <c r="AI86" s="234"/>
      <c r="AJ86" s="234"/>
      <c r="AK86" s="234"/>
      <c r="AL86" s="234"/>
      <c r="AM86" s="244"/>
      <c r="AN86" s="232"/>
      <c r="AO86" s="232"/>
      <c r="AP86" s="232"/>
      <c r="AQ86" s="234"/>
      <c r="AR86" s="234"/>
      <c r="AS86" s="234"/>
      <c r="AT86" s="234"/>
      <c r="AU86" s="234"/>
      <c r="AV86" s="234"/>
      <c r="AW86" s="234"/>
      <c r="AX86" s="234"/>
      <c r="AY86" s="234"/>
      <c r="AZ86" s="234"/>
      <c r="BA86" s="234"/>
      <c r="BC86" s="245"/>
    </row>
    <row r="87" spans="1:55" ht="15.75" customHeight="1" x14ac:dyDescent="0.25">
      <c r="A87" s="506"/>
      <c r="B87" s="253"/>
      <c r="C87" s="248"/>
      <c r="D87" s="249"/>
      <c r="E87" s="242">
        <f t="shared" si="3"/>
        <v>0</v>
      </c>
      <c r="F87" s="443"/>
      <c r="G87" s="443"/>
      <c r="H87" s="443"/>
      <c r="I87" s="443"/>
      <c r="J87" s="443"/>
      <c r="K87" s="443"/>
      <c r="L87" s="443"/>
      <c r="M87" s="443"/>
      <c r="N87" s="443"/>
      <c r="O87" s="443"/>
      <c r="P87" s="443"/>
      <c r="Q87" s="443"/>
      <c r="R87" s="443"/>
      <c r="S87" s="443"/>
      <c r="T87" s="443"/>
      <c r="U87" s="443"/>
      <c r="V87" s="443"/>
      <c r="W87" s="443"/>
      <c r="X87" s="443"/>
      <c r="Y87" s="443"/>
      <c r="Z87" s="443"/>
      <c r="AA87" s="443"/>
      <c r="AB87" s="443"/>
      <c r="AC87" s="443"/>
      <c r="AD87" s="443"/>
      <c r="AE87" s="443"/>
      <c r="AF87" s="443"/>
      <c r="AG87" s="443"/>
      <c r="AH87" s="443"/>
      <c r="AI87" s="234"/>
      <c r="AJ87" s="234"/>
      <c r="AK87" s="234"/>
      <c r="AL87" s="234"/>
      <c r="AM87" s="244"/>
      <c r="AN87" s="232"/>
      <c r="AO87" s="232"/>
      <c r="AP87" s="232"/>
      <c r="AQ87" s="234"/>
      <c r="AR87" s="234"/>
      <c r="AS87" s="234"/>
      <c r="AT87" s="234"/>
      <c r="AU87" s="234"/>
      <c r="AV87" s="234"/>
      <c r="AW87" s="234"/>
      <c r="AX87" s="234"/>
      <c r="AY87" s="234"/>
      <c r="AZ87" s="234"/>
      <c r="BA87" s="234"/>
      <c r="BC87" s="245"/>
    </row>
    <row r="88" spans="1:55" ht="15.75" customHeight="1" x14ac:dyDescent="0.25">
      <c r="A88" s="506"/>
      <c r="B88" s="253"/>
      <c r="C88" s="241"/>
      <c r="D88" s="249"/>
      <c r="E88" s="242">
        <f t="shared" ref="E88:E116" si="4">COUNTA(F88:AK88)</f>
        <v>0</v>
      </c>
      <c r="F88" s="443"/>
      <c r="G88" s="443"/>
      <c r="H88" s="443"/>
      <c r="I88" s="443"/>
      <c r="J88" s="443"/>
      <c r="K88" s="443"/>
      <c r="L88" s="443"/>
      <c r="M88" s="443"/>
      <c r="N88" s="443"/>
      <c r="O88" s="443"/>
      <c r="P88" s="443"/>
      <c r="Q88" s="443"/>
      <c r="R88" s="443"/>
      <c r="S88" s="443"/>
      <c r="T88" s="443"/>
      <c r="U88" s="443"/>
      <c r="V88" s="443"/>
      <c r="W88" s="443"/>
      <c r="X88" s="443"/>
      <c r="Y88" s="443"/>
      <c r="Z88" s="443"/>
      <c r="AA88" s="443"/>
      <c r="AB88" s="443"/>
      <c r="AC88" s="443"/>
      <c r="AD88" s="443"/>
      <c r="AE88" s="443"/>
      <c r="AF88" s="443"/>
      <c r="AG88" s="443"/>
      <c r="AH88" s="443"/>
      <c r="AI88" s="234"/>
      <c r="AJ88" s="234"/>
      <c r="AK88" s="234"/>
      <c r="AL88" s="234"/>
      <c r="AM88" s="244"/>
      <c r="AN88" s="232"/>
      <c r="AO88" s="232"/>
      <c r="AP88" s="232"/>
      <c r="AQ88" s="234"/>
      <c r="AR88" s="234"/>
      <c r="AS88" s="234"/>
      <c r="AT88" s="234"/>
      <c r="AU88" s="234"/>
      <c r="AV88" s="234"/>
      <c r="AW88" s="234"/>
      <c r="AX88" s="234"/>
      <c r="AY88" s="234"/>
      <c r="AZ88" s="234"/>
      <c r="BA88" s="234"/>
      <c r="BC88" s="245"/>
    </row>
    <row r="89" spans="1:55" ht="15.75" customHeight="1" x14ac:dyDescent="0.25">
      <c r="A89" s="506"/>
      <c r="B89" s="253"/>
      <c r="C89" s="248"/>
      <c r="D89" s="249"/>
      <c r="E89" s="242">
        <f t="shared" si="4"/>
        <v>0</v>
      </c>
      <c r="F89" s="420"/>
      <c r="G89" s="420"/>
      <c r="H89" s="420"/>
      <c r="I89" s="420"/>
      <c r="J89" s="420"/>
      <c r="K89" s="420"/>
      <c r="L89" s="420"/>
      <c r="M89" s="420"/>
      <c r="N89" s="420"/>
      <c r="O89" s="420"/>
      <c r="P89" s="420"/>
      <c r="Q89" s="420"/>
      <c r="R89" s="420"/>
      <c r="S89" s="420"/>
      <c r="T89" s="420"/>
      <c r="U89" s="420"/>
      <c r="V89" s="420"/>
      <c r="W89" s="420"/>
      <c r="X89" s="420"/>
      <c r="Y89" s="420"/>
      <c r="Z89" s="420"/>
      <c r="AA89" s="420"/>
      <c r="AB89" s="420"/>
      <c r="AC89" s="420"/>
      <c r="AD89" s="420"/>
      <c r="AE89" s="420"/>
      <c r="AF89" s="420"/>
      <c r="AG89" s="420"/>
      <c r="AH89" s="420"/>
      <c r="AI89" s="241"/>
      <c r="AJ89" s="241"/>
      <c r="AK89" s="241"/>
      <c r="AL89" s="234"/>
      <c r="AM89" s="244"/>
      <c r="AN89" s="232"/>
      <c r="AO89" s="232"/>
      <c r="AP89" s="232"/>
      <c r="AQ89" s="234"/>
      <c r="AR89" s="234"/>
      <c r="AS89" s="234"/>
      <c r="AT89" s="234"/>
      <c r="AU89" s="234"/>
      <c r="AV89" s="234"/>
      <c r="AW89" s="234"/>
      <c r="AX89" s="234"/>
      <c r="AY89" s="234"/>
      <c r="AZ89" s="234"/>
      <c r="BA89" s="234"/>
      <c r="BC89" s="245"/>
    </row>
    <row r="90" spans="1:55" ht="15.75" customHeight="1" x14ac:dyDescent="0.25">
      <c r="A90" s="506"/>
      <c r="B90" s="253"/>
      <c r="C90" s="248"/>
      <c r="D90" s="249"/>
      <c r="E90" s="242">
        <f t="shared" si="4"/>
        <v>0</v>
      </c>
      <c r="F90" s="443"/>
      <c r="G90" s="443"/>
      <c r="H90" s="443"/>
      <c r="I90" s="443"/>
      <c r="J90" s="443"/>
      <c r="K90" s="443"/>
      <c r="L90" s="443"/>
      <c r="M90" s="443"/>
      <c r="N90" s="443"/>
      <c r="O90" s="443"/>
      <c r="P90" s="443"/>
      <c r="Q90" s="443"/>
      <c r="R90" s="443"/>
      <c r="S90" s="443"/>
      <c r="T90" s="443"/>
      <c r="U90" s="443"/>
      <c r="V90" s="443"/>
      <c r="W90" s="443"/>
      <c r="X90" s="443"/>
      <c r="Y90" s="443"/>
      <c r="Z90" s="443"/>
      <c r="AA90" s="443"/>
      <c r="AB90" s="443"/>
      <c r="AC90" s="443"/>
      <c r="AD90" s="443"/>
      <c r="AE90" s="443"/>
      <c r="AF90" s="443"/>
      <c r="AG90" s="443"/>
      <c r="AH90" s="443"/>
      <c r="AI90" s="234"/>
      <c r="AJ90" s="234"/>
      <c r="AK90" s="234"/>
      <c r="AL90" s="234"/>
      <c r="AM90" s="244"/>
      <c r="AN90" s="232"/>
      <c r="AO90" s="232"/>
      <c r="AP90" s="232"/>
      <c r="AQ90" s="234"/>
      <c r="AR90" s="234"/>
      <c r="AS90" s="234"/>
      <c r="AT90" s="234"/>
      <c r="AU90" s="234"/>
      <c r="AV90" s="234"/>
      <c r="AW90" s="234"/>
      <c r="AX90" s="234"/>
      <c r="AY90" s="234"/>
      <c r="AZ90" s="234"/>
      <c r="BA90" s="234"/>
      <c r="BC90" s="245"/>
    </row>
    <row r="91" spans="1:55" ht="15.75" customHeight="1" x14ac:dyDescent="0.25">
      <c r="A91" s="506"/>
      <c r="B91" s="253"/>
      <c r="C91" s="241"/>
      <c r="D91" s="249"/>
      <c r="E91" s="242">
        <f t="shared" si="4"/>
        <v>0</v>
      </c>
      <c r="F91" s="443"/>
      <c r="G91" s="443"/>
      <c r="H91" s="443"/>
      <c r="I91" s="443"/>
      <c r="J91" s="443"/>
      <c r="K91" s="443"/>
      <c r="L91" s="443"/>
      <c r="M91" s="443"/>
      <c r="N91" s="443"/>
      <c r="O91" s="443"/>
      <c r="P91" s="443"/>
      <c r="Q91" s="443"/>
      <c r="R91" s="443"/>
      <c r="S91" s="443"/>
      <c r="T91" s="443"/>
      <c r="U91" s="443"/>
      <c r="V91" s="443"/>
      <c r="W91" s="443"/>
      <c r="X91" s="443"/>
      <c r="Y91" s="443"/>
      <c r="Z91" s="443"/>
      <c r="AA91" s="443"/>
      <c r="AB91" s="443"/>
      <c r="AC91" s="443"/>
      <c r="AD91" s="443"/>
      <c r="AE91" s="443"/>
      <c r="AF91" s="443"/>
      <c r="AG91" s="443"/>
      <c r="AH91" s="443"/>
      <c r="AI91" s="234"/>
      <c r="AJ91" s="234"/>
      <c r="AK91" s="234"/>
      <c r="AL91" s="241"/>
      <c r="AM91" s="251"/>
      <c r="AN91" s="232"/>
      <c r="AO91" s="232"/>
      <c r="AP91" s="232"/>
      <c r="AQ91" s="241"/>
      <c r="AR91" s="241"/>
      <c r="AS91" s="241"/>
      <c r="AT91" s="241"/>
      <c r="AU91" s="241"/>
      <c r="AV91" s="241"/>
      <c r="AW91" s="241"/>
      <c r="AX91" s="241"/>
      <c r="AY91" s="241"/>
      <c r="AZ91" s="241"/>
      <c r="BA91" s="241"/>
      <c r="BC91" s="245"/>
    </row>
    <row r="92" spans="1:55" ht="15.75" customHeight="1" x14ac:dyDescent="0.25">
      <c r="A92" s="507" t="s">
        <v>424</v>
      </c>
      <c r="B92" s="422"/>
      <c r="C92" s="241"/>
      <c r="D92" s="252"/>
      <c r="E92" s="242">
        <f t="shared" si="4"/>
        <v>0</v>
      </c>
      <c r="F92" s="443"/>
      <c r="G92" s="443"/>
      <c r="H92" s="443"/>
      <c r="I92" s="443"/>
      <c r="J92" s="443"/>
      <c r="K92" s="443"/>
      <c r="L92" s="443"/>
      <c r="M92" s="443"/>
      <c r="N92" s="443"/>
      <c r="O92" s="443"/>
      <c r="P92" s="443"/>
      <c r="Q92" s="443"/>
      <c r="R92" s="443"/>
      <c r="S92" s="443"/>
      <c r="T92" s="443"/>
      <c r="U92" s="443"/>
      <c r="V92" s="443"/>
      <c r="W92" s="443"/>
      <c r="X92" s="443"/>
      <c r="Y92" s="443"/>
      <c r="Z92" s="443"/>
      <c r="AA92" s="443"/>
      <c r="AB92" s="443"/>
      <c r="AC92" s="443"/>
      <c r="AD92" s="443"/>
      <c r="AE92" s="443"/>
      <c r="AF92" s="443"/>
      <c r="AG92" s="443"/>
      <c r="AH92" s="443"/>
      <c r="AI92" s="234"/>
      <c r="AJ92" s="234"/>
      <c r="AK92" s="234"/>
      <c r="AL92" s="234"/>
      <c r="AM92" s="244"/>
      <c r="AN92" s="232"/>
      <c r="AO92" s="232"/>
      <c r="AP92" s="232"/>
      <c r="AQ92" s="234"/>
      <c r="AR92" s="234"/>
      <c r="AS92" s="234"/>
      <c r="AT92" s="234"/>
      <c r="AU92" s="234"/>
      <c r="AV92" s="234"/>
      <c r="AW92" s="234"/>
      <c r="AX92" s="234"/>
      <c r="AY92" s="234"/>
      <c r="AZ92" s="234"/>
      <c r="BA92" s="234"/>
      <c r="BC92" s="245"/>
    </row>
    <row r="93" spans="1:55" ht="15.75" customHeight="1" x14ac:dyDescent="0.25">
      <c r="A93" s="507"/>
      <c r="B93" s="422"/>
      <c r="C93" s="248"/>
      <c r="D93" s="249"/>
      <c r="E93" s="242">
        <f t="shared" si="4"/>
        <v>0</v>
      </c>
      <c r="F93" s="443"/>
      <c r="G93" s="443"/>
      <c r="H93" s="443"/>
      <c r="I93" s="443"/>
      <c r="J93" s="443"/>
      <c r="K93" s="443"/>
      <c r="L93" s="443"/>
      <c r="M93" s="443"/>
      <c r="N93" s="443"/>
      <c r="O93" s="443"/>
      <c r="P93" s="443"/>
      <c r="Q93" s="443"/>
      <c r="R93" s="443"/>
      <c r="S93" s="443"/>
      <c r="T93" s="443"/>
      <c r="U93" s="443"/>
      <c r="V93" s="443"/>
      <c r="W93" s="443"/>
      <c r="X93" s="443"/>
      <c r="Y93" s="443"/>
      <c r="Z93" s="443"/>
      <c r="AA93" s="443"/>
      <c r="AB93" s="443"/>
      <c r="AC93" s="443"/>
      <c r="AD93" s="443"/>
      <c r="AE93" s="443"/>
      <c r="AF93" s="443"/>
      <c r="AG93" s="443"/>
      <c r="AH93" s="443"/>
      <c r="AI93" s="234"/>
      <c r="AJ93" s="234"/>
      <c r="AK93" s="234"/>
      <c r="AL93" s="234"/>
      <c r="AM93" s="244"/>
      <c r="AN93" s="232"/>
      <c r="AO93" s="232"/>
      <c r="AP93" s="232"/>
      <c r="AQ93" s="234"/>
      <c r="AR93" s="234"/>
      <c r="AS93" s="234"/>
      <c r="AT93" s="234"/>
      <c r="AU93" s="234"/>
      <c r="AV93" s="234"/>
      <c r="AW93" s="234"/>
      <c r="AX93" s="234"/>
      <c r="AY93" s="234"/>
      <c r="AZ93" s="234"/>
      <c r="BA93" s="234"/>
      <c r="BC93" s="245"/>
    </row>
    <row r="94" spans="1:55" ht="15.75" customHeight="1" x14ac:dyDescent="0.25">
      <c r="A94" s="507"/>
      <c r="B94" s="422"/>
      <c r="C94" s="248"/>
      <c r="D94" s="249"/>
      <c r="E94" s="242">
        <f t="shared" si="4"/>
        <v>0</v>
      </c>
      <c r="F94" s="443"/>
      <c r="G94" s="443"/>
      <c r="H94" s="443"/>
      <c r="I94" s="443"/>
      <c r="J94" s="443"/>
      <c r="K94" s="443"/>
      <c r="L94" s="443"/>
      <c r="M94" s="443"/>
      <c r="N94" s="443"/>
      <c r="O94" s="443"/>
      <c r="P94" s="443"/>
      <c r="Q94" s="443"/>
      <c r="R94" s="443"/>
      <c r="S94" s="443"/>
      <c r="T94" s="443"/>
      <c r="U94" s="443"/>
      <c r="V94" s="443"/>
      <c r="W94" s="443"/>
      <c r="X94" s="443"/>
      <c r="Y94" s="443"/>
      <c r="Z94" s="443"/>
      <c r="AA94" s="443"/>
      <c r="AB94" s="443"/>
      <c r="AC94" s="443"/>
      <c r="AD94" s="443"/>
      <c r="AE94" s="443"/>
      <c r="AF94" s="443"/>
      <c r="AG94" s="443"/>
      <c r="AH94" s="443"/>
      <c r="AI94" s="234"/>
      <c r="AJ94" s="234"/>
      <c r="AK94" s="234"/>
      <c r="AL94" s="234"/>
      <c r="AM94" s="244"/>
      <c r="AN94" s="232"/>
      <c r="AO94" s="232"/>
      <c r="AP94" s="232"/>
      <c r="AQ94" s="234"/>
      <c r="AR94" s="234"/>
      <c r="AS94" s="234"/>
      <c r="AT94" s="234"/>
      <c r="AU94" s="234"/>
      <c r="AV94" s="234"/>
      <c r="AW94" s="234"/>
      <c r="AX94" s="234"/>
      <c r="AY94" s="234"/>
      <c r="AZ94" s="234"/>
      <c r="BA94" s="234"/>
      <c r="BC94" s="245"/>
    </row>
    <row r="95" spans="1:55" ht="15.75" customHeight="1" x14ac:dyDescent="0.25">
      <c r="A95" s="507"/>
      <c r="B95" s="423"/>
      <c r="C95" s="248"/>
      <c r="D95" s="249"/>
      <c r="E95" s="242">
        <f t="shared" si="4"/>
        <v>0</v>
      </c>
      <c r="F95" s="443"/>
      <c r="G95" s="443"/>
      <c r="H95" s="443"/>
      <c r="I95" s="443"/>
      <c r="J95" s="443"/>
      <c r="K95" s="443"/>
      <c r="L95" s="443"/>
      <c r="M95" s="443"/>
      <c r="N95" s="443"/>
      <c r="O95" s="443"/>
      <c r="P95" s="443"/>
      <c r="Q95" s="443"/>
      <c r="R95" s="443"/>
      <c r="S95" s="443"/>
      <c r="T95" s="443"/>
      <c r="U95" s="443"/>
      <c r="V95" s="443"/>
      <c r="W95" s="443"/>
      <c r="X95" s="443"/>
      <c r="Y95" s="443"/>
      <c r="Z95" s="443"/>
      <c r="AA95" s="443"/>
      <c r="AB95" s="443"/>
      <c r="AC95" s="443"/>
      <c r="AD95" s="443"/>
      <c r="AE95" s="443"/>
      <c r="AF95" s="443"/>
      <c r="AG95" s="443"/>
      <c r="AH95" s="443"/>
      <c r="AI95" s="234"/>
      <c r="AJ95" s="234"/>
      <c r="AK95" s="234"/>
      <c r="AL95" s="234"/>
      <c r="AM95" s="244"/>
      <c r="AN95" s="232"/>
      <c r="AO95" s="232"/>
      <c r="AP95" s="232"/>
      <c r="AQ95" s="234"/>
      <c r="AR95" s="234"/>
      <c r="AS95" s="234"/>
      <c r="AT95" s="234"/>
      <c r="AU95" s="234"/>
      <c r="AV95" s="234"/>
      <c r="AW95" s="234"/>
      <c r="AX95" s="234"/>
      <c r="AY95" s="234"/>
      <c r="AZ95" s="234"/>
      <c r="BA95" s="234"/>
      <c r="BC95" s="245"/>
    </row>
    <row r="96" spans="1:55" ht="15.75" customHeight="1" x14ac:dyDescent="0.25">
      <c r="A96" s="507"/>
      <c r="B96" s="424"/>
      <c r="C96" s="241"/>
      <c r="D96" s="252"/>
      <c r="E96" s="242">
        <f t="shared" si="4"/>
        <v>0</v>
      </c>
      <c r="F96" s="443"/>
      <c r="G96" s="443"/>
      <c r="H96" s="443"/>
      <c r="I96" s="443"/>
      <c r="J96" s="443"/>
      <c r="K96" s="443"/>
      <c r="L96" s="443"/>
      <c r="M96" s="443"/>
      <c r="N96" s="443"/>
      <c r="O96" s="443"/>
      <c r="P96" s="443"/>
      <c r="Q96" s="443"/>
      <c r="R96" s="443"/>
      <c r="S96" s="443"/>
      <c r="T96" s="443"/>
      <c r="U96" s="443"/>
      <c r="V96" s="443"/>
      <c r="W96" s="443"/>
      <c r="X96" s="443"/>
      <c r="Y96" s="443"/>
      <c r="Z96" s="443"/>
      <c r="AA96" s="443"/>
      <c r="AB96" s="443"/>
      <c r="AC96" s="443"/>
      <c r="AD96" s="443"/>
      <c r="AE96" s="443"/>
      <c r="AF96" s="443"/>
      <c r="AG96" s="443"/>
      <c r="AH96" s="443"/>
      <c r="AI96" s="234"/>
      <c r="AJ96" s="234"/>
      <c r="AK96" s="234"/>
      <c r="AL96" s="234"/>
      <c r="AM96" s="244"/>
      <c r="AN96" s="232"/>
      <c r="AO96" s="232"/>
      <c r="AP96" s="232"/>
      <c r="AQ96" s="234"/>
      <c r="AR96" s="234"/>
      <c r="AS96" s="234"/>
      <c r="AT96" s="234"/>
      <c r="AU96" s="234"/>
      <c r="AV96" s="234"/>
      <c r="AW96" s="234"/>
      <c r="AX96" s="234"/>
      <c r="AY96" s="234"/>
      <c r="AZ96" s="234"/>
      <c r="BA96" s="234"/>
      <c r="BC96" s="245"/>
    </row>
    <row r="97" spans="1:55" ht="15.75" customHeight="1" x14ac:dyDescent="0.25">
      <c r="A97" s="507"/>
      <c r="B97" s="424"/>
      <c r="C97" s="248"/>
      <c r="D97" s="249"/>
      <c r="E97" s="242">
        <f t="shared" si="4"/>
        <v>0</v>
      </c>
      <c r="F97" s="420"/>
      <c r="G97" s="420"/>
      <c r="H97" s="420"/>
      <c r="I97" s="420"/>
      <c r="J97" s="420"/>
      <c r="K97" s="420"/>
      <c r="L97" s="420"/>
      <c r="M97" s="420"/>
      <c r="N97" s="420"/>
      <c r="O97" s="420"/>
      <c r="P97" s="420"/>
      <c r="Q97" s="420"/>
      <c r="R97" s="420"/>
      <c r="S97" s="420"/>
      <c r="T97" s="420"/>
      <c r="U97" s="420"/>
      <c r="V97" s="420"/>
      <c r="W97" s="420"/>
      <c r="X97" s="420"/>
      <c r="Y97" s="420"/>
      <c r="Z97" s="420"/>
      <c r="AA97" s="420"/>
      <c r="AB97" s="420"/>
      <c r="AC97" s="420"/>
      <c r="AD97" s="420"/>
      <c r="AE97" s="420"/>
      <c r="AF97" s="420"/>
      <c r="AG97" s="420"/>
      <c r="AH97" s="420"/>
      <c r="AI97" s="241"/>
      <c r="AJ97" s="241"/>
      <c r="AK97" s="241"/>
      <c r="AL97" s="234"/>
      <c r="AM97" s="244"/>
      <c r="AN97" s="232"/>
      <c r="AO97" s="232"/>
      <c r="AP97" s="232"/>
      <c r="AQ97" s="234"/>
      <c r="AR97" s="234"/>
      <c r="AS97" s="234"/>
      <c r="AT97" s="234"/>
      <c r="AU97" s="234"/>
      <c r="AV97" s="234"/>
      <c r="AW97" s="234"/>
      <c r="AX97" s="234"/>
      <c r="AY97" s="234"/>
      <c r="AZ97" s="234"/>
      <c r="BA97" s="234"/>
      <c r="BC97" s="245"/>
    </row>
    <row r="98" spans="1:55" ht="15.75" customHeight="1" x14ac:dyDescent="0.25">
      <c r="A98" s="507"/>
      <c r="B98" s="424"/>
      <c r="C98" s="248"/>
      <c r="D98" s="249"/>
      <c r="E98" s="242">
        <f t="shared" si="4"/>
        <v>0</v>
      </c>
      <c r="F98" s="443"/>
      <c r="G98" s="443"/>
      <c r="H98" s="443"/>
      <c r="I98" s="443"/>
      <c r="J98" s="443"/>
      <c r="K98" s="443"/>
      <c r="L98" s="443"/>
      <c r="M98" s="443"/>
      <c r="N98" s="443"/>
      <c r="O98" s="443"/>
      <c r="P98" s="443"/>
      <c r="Q98" s="443"/>
      <c r="R98" s="443"/>
      <c r="S98" s="443"/>
      <c r="T98" s="443"/>
      <c r="U98" s="443"/>
      <c r="V98" s="443"/>
      <c r="W98" s="443"/>
      <c r="X98" s="443"/>
      <c r="Y98" s="443"/>
      <c r="Z98" s="443"/>
      <c r="AA98" s="443"/>
      <c r="AB98" s="443"/>
      <c r="AC98" s="443"/>
      <c r="AD98" s="443"/>
      <c r="AE98" s="443"/>
      <c r="AF98" s="443"/>
      <c r="AG98" s="443"/>
      <c r="AH98" s="443"/>
      <c r="AI98" s="234"/>
      <c r="AJ98" s="234"/>
      <c r="AK98" s="234"/>
      <c r="AL98" s="234"/>
      <c r="AM98" s="244"/>
      <c r="AN98" s="232"/>
      <c r="AO98" s="232"/>
      <c r="AP98" s="232"/>
      <c r="AQ98" s="234"/>
      <c r="AR98" s="234"/>
      <c r="AS98" s="234"/>
      <c r="AT98" s="234"/>
      <c r="AU98" s="234"/>
      <c r="AV98" s="234"/>
      <c r="AW98" s="234"/>
      <c r="AX98" s="234"/>
      <c r="AY98" s="234"/>
      <c r="AZ98" s="234"/>
      <c r="BA98" s="234"/>
      <c r="BC98" s="245"/>
    </row>
    <row r="99" spans="1:55" ht="15.75" customHeight="1" x14ac:dyDescent="0.25">
      <c r="A99" s="507"/>
      <c r="B99" s="423"/>
      <c r="C99" s="248"/>
      <c r="D99" s="249"/>
      <c r="E99" s="242">
        <f t="shared" si="4"/>
        <v>0</v>
      </c>
      <c r="F99" s="443"/>
      <c r="G99" s="443"/>
      <c r="H99" s="443"/>
      <c r="I99" s="443"/>
      <c r="J99" s="443"/>
      <c r="K99" s="443"/>
      <c r="L99" s="443"/>
      <c r="M99" s="443"/>
      <c r="N99" s="443"/>
      <c r="O99" s="443"/>
      <c r="P99" s="443"/>
      <c r="Q99" s="443"/>
      <c r="R99" s="443"/>
      <c r="S99" s="443"/>
      <c r="T99" s="443"/>
      <c r="U99" s="443"/>
      <c r="V99" s="443"/>
      <c r="W99" s="443"/>
      <c r="X99" s="443"/>
      <c r="Y99" s="443"/>
      <c r="Z99" s="443"/>
      <c r="AA99" s="443"/>
      <c r="AB99" s="443"/>
      <c r="AC99" s="443"/>
      <c r="AD99" s="443"/>
      <c r="AE99" s="443"/>
      <c r="AF99" s="443"/>
      <c r="AG99" s="443"/>
      <c r="AH99" s="443"/>
      <c r="AI99" s="234"/>
      <c r="AJ99" s="234"/>
      <c r="AK99" s="234"/>
      <c r="AL99" s="241"/>
      <c r="AM99" s="251"/>
      <c r="AN99" s="232"/>
      <c r="AO99" s="232"/>
      <c r="AP99" s="232"/>
      <c r="AQ99" s="241"/>
      <c r="AR99" s="241"/>
      <c r="AS99" s="241"/>
      <c r="AT99" s="241"/>
      <c r="AU99" s="241"/>
      <c r="AV99" s="241"/>
      <c r="AW99" s="241"/>
      <c r="AX99" s="241"/>
      <c r="AY99" s="241"/>
      <c r="AZ99" s="241"/>
      <c r="BA99" s="241"/>
      <c r="BC99" s="245"/>
    </row>
    <row r="100" spans="1:55" ht="15.75" customHeight="1" x14ac:dyDescent="0.25">
      <c r="A100" s="506" t="s">
        <v>425</v>
      </c>
      <c r="B100" s="421"/>
      <c r="C100" s="248"/>
      <c r="D100" s="252"/>
      <c r="E100" s="242">
        <f t="shared" si="4"/>
        <v>0</v>
      </c>
      <c r="F100" s="443"/>
      <c r="G100" s="443"/>
      <c r="H100" s="443"/>
      <c r="I100" s="443"/>
      <c r="J100" s="443"/>
      <c r="K100" s="443"/>
      <c r="L100" s="443"/>
      <c r="M100" s="443"/>
      <c r="N100" s="443"/>
      <c r="O100" s="443"/>
      <c r="P100" s="443"/>
      <c r="Q100" s="443"/>
      <c r="R100" s="443"/>
      <c r="S100" s="443"/>
      <c r="T100" s="443"/>
      <c r="U100" s="443"/>
      <c r="V100" s="443"/>
      <c r="W100" s="443"/>
      <c r="X100" s="443"/>
      <c r="Y100" s="443"/>
      <c r="Z100" s="443"/>
      <c r="AA100" s="443"/>
      <c r="AB100" s="443"/>
      <c r="AC100" s="443"/>
      <c r="AD100" s="443"/>
      <c r="AE100" s="443"/>
      <c r="AF100" s="443"/>
      <c r="AG100" s="443"/>
      <c r="AH100" s="443"/>
      <c r="AI100" s="234"/>
      <c r="AJ100" s="234"/>
      <c r="AK100" s="234"/>
      <c r="AL100" s="234"/>
      <c r="AM100" s="244"/>
      <c r="AN100" s="232"/>
      <c r="AO100" s="232"/>
      <c r="AP100" s="232"/>
      <c r="AQ100" s="234"/>
      <c r="AR100" s="234"/>
      <c r="AS100" s="234"/>
      <c r="AT100" s="234"/>
      <c r="AU100" s="234"/>
      <c r="AV100" s="234"/>
      <c r="AW100" s="234"/>
      <c r="AX100" s="234"/>
      <c r="AY100" s="234"/>
      <c r="AZ100" s="234"/>
      <c r="BA100" s="234"/>
      <c r="BC100" s="245"/>
    </row>
    <row r="101" spans="1:55" ht="15.75" customHeight="1" x14ac:dyDescent="0.25">
      <c r="A101" s="506"/>
      <c r="B101" s="253"/>
      <c r="C101" s="248"/>
      <c r="D101" s="249"/>
      <c r="E101" s="242">
        <f t="shared" si="4"/>
        <v>0</v>
      </c>
      <c r="F101" s="443"/>
      <c r="G101" s="443"/>
      <c r="H101" s="443"/>
      <c r="I101" s="443"/>
      <c r="J101" s="443"/>
      <c r="K101" s="443"/>
      <c r="L101" s="443"/>
      <c r="M101" s="443"/>
      <c r="N101" s="443"/>
      <c r="O101" s="443"/>
      <c r="P101" s="443"/>
      <c r="Q101" s="443"/>
      <c r="R101" s="443"/>
      <c r="S101" s="443"/>
      <c r="T101" s="443"/>
      <c r="U101" s="443"/>
      <c r="V101" s="443"/>
      <c r="W101" s="443"/>
      <c r="X101" s="443"/>
      <c r="Y101" s="443"/>
      <c r="Z101" s="443"/>
      <c r="AA101" s="443"/>
      <c r="AB101" s="443"/>
      <c r="AC101" s="443"/>
      <c r="AD101" s="443"/>
      <c r="AE101" s="443"/>
      <c r="AF101" s="443"/>
      <c r="AG101" s="443"/>
      <c r="AH101" s="443"/>
      <c r="AI101" s="234"/>
      <c r="AJ101" s="234"/>
      <c r="AK101" s="234"/>
      <c r="AL101" s="234"/>
      <c r="AM101" s="244"/>
      <c r="AN101" s="232"/>
      <c r="AO101" s="232"/>
      <c r="AP101" s="232"/>
      <c r="AQ101" s="234"/>
      <c r="AR101" s="234"/>
      <c r="AS101" s="234"/>
      <c r="AT101" s="234"/>
      <c r="AU101" s="234"/>
      <c r="AV101" s="234"/>
      <c r="AW101" s="234"/>
      <c r="AX101" s="234"/>
      <c r="AY101" s="234"/>
      <c r="AZ101" s="234"/>
      <c r="BA101" s="234"/>
      <c r="BC101" s="245"/>
    </row>
    <row r="102" spans="1:55" ht="15.75" customHeight="1" x14ac:dyDescent="0.25">
      <c r="A102" s="506"/>
      <c r="B102" s="253"/>
      <c r="C102" s="248"/>
      <c r="D102" s="252"/>
      <c r="E102" s="242">
        <f t="shared" si="4"/>
        <v>0</v>
      </c>
      <c r="F102" s="443"/>
      <c r="G102" s="443"/>
      <c r="H102" s="443"/>
      <c r="I102" s="443"/>
      <c r="J102" s="443"/>
      <c r="K102" s="443"/>
      <c r="L102" s="443"/>
      <c r="M102" s="443"/>
      <c r="N102" s="443"/>
      <c r="O102" s="443"/>
      <c r="P102" s="443"/>
      <c r="Q102" s="443"/>
      <c r="R102" s="443"/>
      <c r="S102" s="443"/>
      <c r="T102" s="443"/>
      <c r="U102" s="443"/>
      <c r="V102" s="443"/>
      <c r="W102" s="443"/>
      <c r="X102" s="443"/>
      <c r="Y102" s="443"/>
      <c r="Z102" s="443"/>
      <c r="AA102" s="443"/>
      <c r="AB102" s="443"/>
      <c r="AC102" s="443"/>
      <c r="AD102" s="443"/>
      <c r="AE102" s="443"/>
      <c r="AF102" s="443"/>
      <c r="AG102" s="443"/>
      <c r="AH102" s="443"/>
      <c r="AI102" s="234"/>
      <c r="AJ102" s="234"/>
      <c r="AK102" s="234"/>
      <c r="AL102" s="234"/>
      <c r="AM102" s="244"/>
      <c r="AN102" s="232"/>
      <c r="AO102" s="232"/>
      <c r="AP102" s="232"/>
      <c r="AQ102" s="234"/>
      <c r="AR102" s="234"/>
      <c r="AS102" s="234"/>
      <c r="AT102" s="234"/>
      <c r="AU102" s="234"/>
      <c r="AV102" s="234"/>
      <c r="AW102" s="234"/>
      <c r="AX102" s="234"/>
      <c r="AY102" s="234"/>
      <c r="AZ102" s="234"/>
      <c r="BA102" s="234"/>
      <c r="BC102" s="245"/>
    </row>
    <row r="103" spans="1:55" ht="15.75" customHeight="1" x14ac:dyDescent="0.25">
      <c r="A103" s="506"/>
      <c r="B103" s="253"/>
      <c r="C103" s="248"/>
      <c r="D103" s="252"/>
      <c r="E103" s="242">
        <f t="shared" si="4"/>
        <v>0</v>
      </c>
      <c r="F103" s="443"/>
      <c r="G103" s="443"/>
      <c r="H103" s="443"/>
      <c r="I103" s="443"/>
      <c r="J103" s="443"/>
      <c r="K103" s="443"/>
      <c r="L103" s="443"/>
      <c r="M103" s="443"/>
      <c r="N103" s="443"/>
      <c r="O103" s="443"/>
      <c r="P103" s="443"/>
      <c r="Q103" s="443"/>
      <c r="R103" s="443"/>
      <c r="S103" s="443"/>
      <c r="T103" s="443"/>
      <c r="U103" s="443"/>
      <c r="V103" s="443"/>
      <c r="W103" s="443"/>
      <c r="X103" s="443"/>
      <c r="Y103" s="443"/>
      <c r="Z103" s="443"/>
      <c r="AA103" s="443"/>
      <c r="AB103" s="443"/>
      <c r="AC103" s="443"/>
      <c r="AD103" s="443"/>
      <c r="AE103" s="443"/>
      <c r="AF103" s="443"/>
      <c r="AG103" s="443"/>
      <c r="AH103" s="443"/>
      <c r="AI103" s="234"/>
      <c r="AJ103" s="234"/>
      <c r="AK103" s="234"/>
      <c r="AL103" s="234"/>
      <c r="AM103" s="244"/>
      <c r="AN103" s="232"/>
      <c r="AO103" s="232"/>
      <c r="AP103" s="232"/>
      <c r="AQ103" s="234"/>
      <c r="AR103" s="234"/>
      <c r="AS103" s="234"/>
      <c r="AT103" s="234"/>
      <c r="AU103" s="234"/>
      <c r="AV103" s="234"/>
      <c r="AW103" s="234"/>
      <c r="AX103" s="234"/>
      <c r="AY103" s="234"/>
      <c r="AZ103" s="234"/>
      <c r="BA103" s="234"/>
      <c r="BC103" s="245"/>
    </row>
    <row r="104" spans="1:55" ht="15.75" customHeight="1" x14ac:dyDescent="0.25">
      <c r="A104" s="506"/>
      <c r="B104" s="253"/>
      <c r="C104" s="248"/>
      <c r="D104" s="249"/>
      <c r="E104" s="242">
        <f t="shared" si="4"/>
        <v>0</v>
      </c>
      <c r="F104" s="443"/>
      <c r="G104" s="443"/>
      <c r="H104" s="443"/>
      <c r="I104" s="443"/>
      <c r="J104" s="443"/>
      <c r="K104" s="443"/>
      <c r="L104" s="443"/>
      <c r="M104" s="443"/>
      <c r="N104" s="443"/>
      <c r="O104" s="443"/>
      <c r="P104" s="443"/>
      <c r="Q104" s="443"/>
      <c r="R104" s="443"/>
      <c r="S104" s="443"/>
      <c r="T104" s="443"/>
      <c r="U104" s="443"/>
      <c r="V104" s="443"/>
      <c r="W104" s="443"/>
      <c r="X104" s="443"/>
      <c r="Y104" s="443"/>
      <c r="Z104" s="443"/>
      <c r="AA104" s="443"/>
      <c r="AB104" s="443"/>
      <c r="AC104" s="443"/>
      <c r="AD104" s="443"/>
      <c r="AE104" s="443"/>
      <c r="AF104" s="443"/>
      <c r="AG104" s="443"/>
      <c r="AH104" s="443"/>
      <c r="AI104" s="234"/>
      <c r="AJ104" s="234"/>
      <c r="AK104" s="234"/>
      <c r="AL104" s="234"/>
      <c r="AM104" s="244"/>
      <c r="AN104" s="232"/>
      <c r="AO104" s="232"/>
      <c r="AP104" s="232"/>
      <c r="AQ104" s="234"/>
      <c r="AR104" s="234"/>
      <c r="AS104" s="234"/>
      <c r="AT104" s="234"/>
      <c r="AU104" s="234"/>
      <c r="AV104" s="234"/>
      <c r="AW104" s="234"/>
      <c r="AX104" s="234"/>
      <c r="AY104" s="234"/>
      <c r="AZ104" s="234"/>
      <c r="BA104" s="234"/>
      <c r="BC104" s="245"/>
    </row>
    <row r="105" spans="1:55" ht="15.75" customHeight="1" x14ac:dyDescent="0.25">
      <c r="A105" s="506"/>
      <c r="B105" s="253"/>
      <c r="C105" s="248"/>
      <c r="D105" s="249"/>
      <c r="E105" s="242">
        <f t="shared" si="4"/>
        <v>0</v>
      </c>
      <c r="F105" s="420"/>
      <c r="G105" s="420"/>
      <c r="H105" s="420"/>
      <c r="I105" s="420"/>
      <c r="J105" s="420"/>
      <c r="K105" s="420"/>
      <c r="L105" s="420"/>
      <c r="M105" s="420"/>
      <c r="N105" s="420"/>
      <c r="O105" s="420"/>
      <c r="P105" s="420"/>
      <c r="Q105" s="420"/>
      <c r="R105" s="420"/>
      <c r="S105" s="420"/>
      <c r="T105" s="420"/>
      <c r="U105" s="420"/>
      <c r="V105" s="420"/>
      <c r="W105" s="420"/>
      <c r="X105" s="420"/>
      <c r="Y105" s="420"/>
      <c r="Z105" s="420"/>
      <c r="AA105" s="420"/>
      <c r="AB105" s="420"/>
      <c r="AC105" s="420"/>
      <c r="AD105" s="420"/>
      <c r="AE105" s="420"/>
      <c r="AF105" s="420"/>
      <c r="AG105" s="420"/>
      <c r="AH105" s="420"/>
      <c r="AI105" s="241"/>
      <c r="AJ105" s="241"/>
      <c r="AK105" s="241"/>
      <c r="AL105" s="234"/>
      <c r="AM105" s="244"/>
      <c r="AN105" s="232"/>
      <c r="AO105" s="232"/>
      <c r="AP105" s="232"/>
      <c r="AQ105" s="234"/>
      <c r="AR105" s="234"/>
      <c r="AS105" s="234"/>
      <c r="AT105" s="234"/>
      <c r="AU105" s="234"/>
      <c r="AV105" s="234"/>
      <c r="AW105" s="234"/>
      <c r="AX105" s="234"/>
      <c r="AY105" s="234"/>
      <c r="AZ105" s="234"/>
      <c r="BA105" s="234"/>
      <c r="BC105" s="245"/>
    </row>
    <row r="106" spans="1:55" ht="15.75" customHeight="1" x14ac:dyDescent="0.25">
      <c r="A106" s="506"/>
      <c r="B106" s="253"/>
      <c r="C106" s="248"/>
      <c r="D106" s="249"/>
      <c r="E106" s="242">
        <f t="shared" si="4"/>
        <v>0</v>
      </c>
      <c r="F106" s="420"/>
      <c r="G106" s="420"/>
      <c r="H106" s="420"/>
      <c r="I106" s="420"/>
      <c r="J106" s="420"/>
      <c r="K106" s="420"/>
      <c r="L106" s="420"/>
      <c r="M106" s="420"/>
      <c r="N106" s="420"/>
      <c r="O106" s="420"/>
      <c r="P106" s="420"/>
      <c r="Q106" s="420"/>
      <c r="R106" s="420"/>
      <c r="S106" s="420"/>
      <c r="T106" s="420"/>
      <c r="U106" s="420"/>
      <c r="V106" s="420"/>
      <c r="W106" s="420"/>
      <c r="X106" s="420"/>
      <c r="Y106" s="420"/>
      <c r="Z106" s="420"/>
      <c r="AA106" s="420"/>
      <c r="AB106" s="420"/>
      <c r="AC106" s="420"/>
      <c r="AD106" s="420"/>
      <c r="AE106" s="420"/>
      <c r="AF106" s="420"/>
      <c r="AG106" s="420"/>
      <c r="AH106" s="420"/>
      <c r="AI106" s="241"/>
      <c r="AJ106" s="241"/>
      <c r="AK106" s="241"/>
      <c r="AL106" s="234"/>
      <c r="AM106" s="244"/>
      <c r="AN106" s="232"/>
      <c r="AO106" s="232"/>
      <c r="AP106" s="232"/>
      <c r="AQ106" s="234"/>
      <c r="AR106" s="234"/>
      <c r="AS106" s="234"/>
      <c r="AT106" s="234"/>
      <c r="AU106" s="234"/>
      <c r="AV106" s="234"/>
      <c r="AW106" s="234"/>
      <c r="AX106" s="234"/>
      <c r="AY106" s="234"/>
      <c r="AZ106" s="234"/>
      <c r="BA106" s="234"/>
      <c r="BC106" s="245"/>
    </row>
    <row r="107" spans="1:55" ht="15.75" customHeight="1" x14ac:dyDescent="0.25">
      <c r="A107" s="506"/>
      <c r="B107" s="253"/>
      <c r="C107" s="248"/>
      <c r="D107" s="252"/>
      <c r="E107" s="242">
        <f t="shared" si="4"/>
        <v>0</v>
      </c>
      <c r="F107" s="420"/>
      <c r="G107" s="420"/>
      <c r="H107" s="420"/>
      <c r="I107" s="420"/>
      <c r="J107" s="420"/>
      <c r="K107" s="420"/>
      <c r="L107" s="420"/>
      <c r="M107" s="420"/>
      <c r="N107" s="420"/>
      <c r="O107" s="420"/>
      <c r="P107" s="420"/>
      <c r="Q107" s="420"/>
      <c r="R107" s="420"/>
      <c r="S107" s="420"/>
      <c r="T107" s="420"/>
      <c r="U107" s="420"/>
      <c r="V107" s="420"/>
      <c r="W107" s="420"/>
      <c r="X107" s="420"/>
      <c r="Y107" s="420"/>
      <c r="Z107" s="420"/>
      <c r="AA107" s="420"/>
      <c r="AB107" s="420"/>
      <c r="AC107" s="420"/>
      <c r="AD107" s="420"/>
      <c r="AE107" s="420"/>
      <c r="AF107" s="420"/>
      <c r="AG107" s="420"/>
      <c r="AH107" s="420"/>
      <c r="AI107" s="241"/>
      <c r="AJ107" s="241"/>
      <c r="AK107" s="241"/>
      <c r="AL107" s="241"/>
      <c r="AM107" s="251"/>
      <c r="AN107" s="232"/>
      <c r="AO107" s="232"/>
      <c r="AP107" s="232"/>
      <c r="AQ107" s="241"/>
      <c r="AR107" s="241"/>
      <c r="AS107" s="241"/>
      <c r="AT107" s="241"/>
      <c r="AU107" s="241"/>
      <c r="AV107" s="241"/>
      <c r="AW107" s="241"/>
      <c r="AX107" s="241"/>
      <c r="AY107" s="241"/>
      <c r="AZ107" s="241"/>
      <c r="BA107" s="241"/>
    </row>
    <row r="108" spans="1:55" ht="15" customHeight="1" x14ac:dyDescent="0.25">
      <c r="A108" s="509" t="s">
        <v>426</v>
      </c>
      <c r="B108" s="282"/>
      <c r="C108" s="241"/>
      <c r="D108" s="418"/>
      <c r="E108" s="242">
        <f t="shared" si="4"/>
        <v>0</v>
      </c>
      <c r="F108" s="420"/>
      <c r="G108" s="420"/>
      <c r="H108" s="420"/>
      <c r="I108" s="420"/>
      <c r="J108" s="420"/>
      <c r="K108" s="427"/>
      <c r="L108" s="420"/>
      <c r="M108" s="420"/>
      <c r="N108" s="427"/>
      <c r="O108" s="420"/>
      <c r="P108" s="427"/>
      <c r="Q108" s="420"/>
      <c r="R108" s="427"/>
      <c r="S108" s="420"/>
      <c r="T108" s="420"/>
      <c r="U108" s="420"/>
      <c r="V108" s="420"/>
      <c r="W108" s="420"/>
      <c r="X108" s="420"/>
      <c r="Y108" s="420"/>
      <c r="Z108" s="420"/>
      <c r="AA108" s="420"/>
      <c r="AB108" s="420"/>
      <c r="AC108" s="420"/>
      <c r="AD108" s="420"/>
      <c r="AE108" s="420"/>
      <c r="AF108" s="420"/>
      <c r="AG108" s="420"/>
      <c r="AH108" s="420"/>
      <c r="AI108" s="241"/>
      <c r="AJ108" s="241"/>
      <c r="AK108" s="241"/>
      <c r="AL108" s="233"/>
      <c r="AM108" s="267"/>
      <c r="AN108" s="232"/>
      <c r="AO108" s="232"/>
      <c r="AP108" s="232"/>
      <c r="AQ108" s="233"/>
      <c r="AR108" s="233"/>
      <c r="AS108" s="233"/>
      <c r="AT108" s="233"/>
      <c r="AU108" s="233"/>
      <c r="AV108" s="233"/>
      <c r="AW108" s="233"/>
      <c r="AX108" s="233"/>
      <c r="AY108" s="233"/>
      <c r="AZ108" s="233"/>
      <c r="BA108" s="233"/>
    </row>
    <row r="109" spans="1:55" x14ac:dyDescent="0.25">
      <c r="A109" s="509"/>
      <c r="B109" s="282"/>
      <c r="C109" s="241"/>
      <c r="D109" s="418"/>
      <c r="E109" s="242">
        <f t="shared" si="4"/>
        <v>0</v>
      </c>
      <c r="F109" s="420"/>
      <c r="G109" s="420"/>
      <c r="H109" s="420"/>
      <c r="I109" s="427"/>
      <c r="J109" s="420"/>
      <c r="K109" s="420"/>
      <c r="L109" s="420"/>
      <c r="M109" s="420"/>
      <c r="N109" s="420"/>
      <c r="O109" s="420"/>
      <c r="P109" s="420"/>
      <c r="Q109" s="427"/>
      <c r="R109" s="420"/>
      <c r="S109" s="420"/>
      <c r="T109" s="420"/>
      <c r="U109" s="420"/>
      <c r="V109" s="420"/>
      <c r="W109" s="420"/>
      <c r="X109" s="420"/>
      <c r="Y109" s="420"/>
      <c r="Z109" s="420"/>
      <c r="AA109" s="420"/>
      <c r="AB109" s="420"/>
      <c r="AC109" s="427"/>
      <c r="AD109" s="420"/>
      <c r="AE109" s="420"/>
      <c r="AF109" s="420"/>
      <c r="AG109" s="420"/>
      <c r="AH109" s="427"/>
      <c r="AI109" s="241"/>
      <c r="AJ109" s="241"/>
      <c r="AK109" s="241"/>
      <c r="AL109" s="233"/>
      <c r="AM109" s="267"/>
      <c r="AN109" s="232"/>
      <c r="AO109" s="232"/>
      <c r="AP109" s="232"/>
      <c r="AQ109" s="233"/>
      <c r="AR109" s="233"/>
      <c r="AS109" s="233"/>
      <c r="AT109" s="233"/>
      <c r="AU109" s="233"/>
      <c r="AV109" s="233"/>
      <c r="AW109" s="233"/>
      <c r="AX109" s="233"/>
      <c r="AY109" s="233"/>
      <c r="AZ109" s="233"/>
      <c r="BA109" s="233"/>
    </row>
    <row r="110" spans="1:55" x14ac:dyDescent="0.25">
      <c r="A110" s="509"/>
      <c r="B110" s="282"/>
      <c r="C110" s="241"/>
      <c r="D110" s="418"/>
      <c r="E110" s="242">
        <f t="shared" si="4"/>
        <v>0</v>
      </c>
      <c r="F110" s="420"/>
      <c r="G110" s="420"/>
      <c r="H110" s="420"/>
      <c r="I110" s="420"/>
      <c r="J110" s="420"/>
      <c r="K110" s="420"/>
      <c r="L110" s="420"/>
      <c r="M110" s="420"/>
      <c r="N110" s="420"/>
      <c r="O110" s="420"/>
      <c r="P110" s="420"/>
      <c r="Q110" s="420"/>
      <c r="R110" s="420"/>
      <c r="S110" s="420"/>
      <c r="T110" s="420"/>
      <c r="U110" s="420"/>
      <c r="V110" s="420"/>
      <c r="W110" s="427"/>
      <c r="X110" s="420"/>
      <c r="Y110" s="420"/>
      <c r="Z110" s="420"/>
      <c r="AA110" s="420"/>
      <c r="AB110" s="420"/>
      <c r="AC110" s="420"/>
      <c r="AD110" s="420"/>
      <c r="AE110" s="420"/>
      <c r="AF110" s="420"/>
      <c r="AG110" s="420"/>
      <c r="AH110" s="420"/>
      <c r="AI110" s="241"/>
      <c r="AJ110" s="241"/>
      <c r="AK110" s="241"/>
      <c r="AL110" s="233"/>
      <c r="AM110" s="267"/>
      <c r="AN110" s="232"/>
      <c r="AO110" s="232"/>
      <c r="AP110" s="232"/>
      <c r="AQ110" s="233"/>
      <c r="AR110" s="233"/>
      <c r="AS110" s="233"/>
      <c r="AT110" s="233"/>
      <c r="AU110" s="233"/>
      <c r="AV110" s="233"/>
      <c r="AW110" s="233"/>
      <c r="AX110" s="233"/>
      <c r="AY110" s="233"/>
      <c r="AZ110" s="233"/>
      <c r="BA110" s="233"/>
    </row>
    <row r="111" spans="1:55" ht="15" customHeight="1" x14ac:dyDescent="0.25">
      <c r="A111" s="508" t="s">
        <v>555</v>
      </c>
      <c r="B111" s="283" t="s">
        <v>520</v>
      </c>
      <c r="C111" s="241"/>
      <c r="D111" s="418" t="s">
        <v>427</v>
      </c>
      <c r="E111" s="242">
        <f t="shared" si="4"/>
        <v>4</v>
      </c>
      <c r="F111" s="241"/>
      <c r="G111" s="241"/>
      <c r="H111" s="241"/>
      <c r="I111" s="241"/>
      <c r="J111" s="250"/>
      <c r="K111" s="250"/>
      <c r="L111" s="250"/>
      <c r="M111" s="250"/>
      <c r="N111" s="273" t="s">
        <v>413</v>
      </c>
      <c r="O111" s="241"/>
      <c r="P111" s="273" t="s">
        <v>413</v>
      </c>
      <c r="Q111" s="241"/>
      <c r="R111" s="241"/>
      <c r="S111" s="241"/>
      <c r="T111" s="241"/>
      <c r="U111" s="241"/>
      <c r="V111" s="241"/>
      <c r="W111" s="241"/>
      <c r="X111" s="273" t="s">
        <v>413</v>
      </c>
      <c r="Y111" s="241"/>
      <c r="Z111" s="241"/>
      <c r="AA111" s="241"/>
      <c r="AB111" s="241"/>
      <c r="AC111" s="241"/>
      <c r="AD111" s="241"/>
      <c r="AE111" s="250"/>
      <c r="AF111" s="250"/>
      <c r="AG111" s="273" t="s">
        <v>413</v>
      </c>
      <c r="AH111" s="241"/>
      <c r="AI111" s="241"/>
      <c r="AJ111" s="241"/>
      <c r="AK111" s="241"/>
      <c r="AL111" s="233"/>
      <c r="AM111" s="267"/>
      <c r="AN111" s="232"/>
      <c r="AO111" s="232"/>
      <c r="AP111" s="232"/>
      <c r="AQ111" s="233"/>
      <c r="AR111" s="233"/>
      <c r="AS111" s="233"/>
      <c r="AT111" s="233"/>
      <c r="AU111" s="233"/>
      <c r="AV111" s="233"/>
      <c r="AW111" s="233"/>
      <c r="AX111" s="233"/>
      <c r="AY111" s="233"/>
      <c r="AZ111" s="233"/>
      <c r="BA111" s="233"/>
    </row>
    <row r="112" spans="1:55" x14ac:dyDescent="0.25">
      <c r="A112" s="508"/>
      <c r="B112" s="283" t="s">
        <v>428</v>
      </c>
      <c r="C112" s="241"/>
      <c r="D112" s="418" t="s">
        <v>429</v>
      </c>
      <c r="E112" s="242">
        <f t="shared" si="4"/>
        <v>4</v>
      </c>
      <c r="F112" s="241"/>
      <c r="G112" s="273" t="s">
        <v>413</v>
      </c>
      <c r="H112" s="273" t="s">
        <v>413</v>
      </c>
      <c r="I112" s="273" t="s">
        <v>413</v>
      </c>
      <c r="J112" s="250"/>
      <c r="K112" s="250"/>
      <c r="L112" s="250"/>
      <c r="M112" s="250"/>
      <c r="N112" s="241"/>
      <c r="O112" s="241"/>
      <c r="P112" s="241"/>
      <c r="Q112" s="273" t="s">
        <v>413</v>
      </c>
      <c r="R112" s="241"/>
      <c r="S112" s="241"/>
      <c r="T112" s="241"/>
      <c r="U112" s="241"/>
      <c r="V112" s="241"/>
      <c r="W112" s="241"/>
      <c r="X112" s="241"/>
      <c r="Y112" s="241"/>
      <c r="Z112" s="241"/>
      <c r="AA112" s="241"/>
      <c r="AB112" s="241"/>
      <c r="AC112" s="241"/>
      <c r="AD112" s="241"/>
      <c r="AE112" s="250"/>
      <c r="AF112" s="250"/>
      <c r="AG112" s="241"/>
      <c r="AH112" s="241"/>
      <c r="AI112" s="241"/>
      <c r="AJ112" s="241"/>
      <c r="AK112" s="241"/>
      <c r="AL112" s="233"/>
      <c r="AM112" s="267"/>
      <c r="AN112" s="232"/>
      <c r="AO112" s="232"/>
      <c r="AP112" s="232"/>
      <c r="AQ112" s="233"/>
      <c r="AR112" s="233"/>
      <c r="AS112" s="233"/>
      <c r="AT112" s="233"/>
      <c r="AU112" s="233"/>
      <c r="AV112" s="233"/>
      <c r="AW112" s="233"/>
      <c r="AX112" s="233"/>
      <c r="AY112" s="233"/>
      <c r="AZ112" s="233"/>
      <c r="BA112" s="233"/>
    </row>
    <row r="113" spans="1:53" x14ac:dyDescent="0.25">
      <c r="A113" s="508"/>
      <c r="B113" s="283" t="s">
        <v>430</v>
      </c>
      <c r="C113" s="241"/>
      <c r="D113" s="418" t="s">
        <v>431</v>
      </c>
      <c r="E113" s="242">
        <f t="shared" si="4"/>
        <v>4</v>
      </c>
      <c r="F113" s="241"/>
      <c r="G113" s="241"/>
      <c r="H113" s="241"/>
      <c r="I113" s="241"/>
      <c r="J113" s="250"/>
      <c r="K113" s="250"/>
      <c r="L113" s="250"/>
      <c r="M113" s="250"/>
      <c r="N113" s="241"/>
      <c r="O113" s="241"/>
      <c r="P113" s="241"/>
      <c r="Q113" s="241"/>
      <c r="R113" s="241"/>
      <c r="S113" s="273" t="s">
        <v>413</v>
      </c>
      <c r="T113" s="273" t="s">
        <v>413</v>
      </c>
      <c r="U113" s="241"/>
      <c r="V113" s="241"/>
      <c r="W113" s="241"/>
      <c r="X113" s="241"/>
      <c r="Y113" s="273" t="s">
        <v>413</v>
      </c>
      <c r="Z113" s="241"/>
      <c r="AA113" s="241"/>
      <c r="AB113" s="241"/>
      <c r="AC113" s="273" t="s">
        <v>413</v>
      </c>
      <c r="AD113" s="241"/>
      <c r="AE113" s="250"/>
      <c r="AF113" s="250"/>
      <c r="AG113" s="241"/>
      <c r="AH113" s="241"/>
      <c r="AI113" s="241"/>
      <c r="AJ113" s="241"/>
      <c r="AK113" s="241"/>
      <c r="AL113" s="233"/>
      <c r="AM113" s="267"/>
      <c r="AN113" s="232"/>
      <c r="AO113" s="232"/>
      <c r="AP113" s="232"/>
      <c r="AQ113" s="233"/>
      <c r="AR113" s="233"/>
      <c r="AS113" s="233"/>
      <c r="AT113" s="233"/>
      <c r="AU113" s="233"/>
      <c r="AV113" s="233"/>
      <c r="AW113" s="233"/>
      <c r="AX113" s="233"/>
      <c r="AY113" s="233"/>
      <c r="AZ113" s="233"/>
      <c r="BA113" s="233"/>
    </row>
    <row r="114" spans="1:53" ht="15" customHeight="1" x14ac:dyDescent="0.25">
      <c r="A114" s="509" t="s">
        <v>432</v>
      </c>
      <c r="B114" s="282"/>
      <c r="C114" s="241"/>
      <c r="D114" s="418"/>
      <c r="E114" s="242">
        <f t="shared" si="4"/>
        <v>0</v>
      </c>
      <c r="F114" s="420"/>
      <c r="G114" s="420"/>
      <c r="H114" s="419"/>
      <c r="I114" s="420"/>
      <c r="J114" s="420"/>
      <c r="K114" s="420"/>
      <c r="L114" s="420"/>
      <c r="M114" s="419"/>
      <c r="N114" s="419"/>
      <c r="O114" s="420"/>
      <c r="P114" s="420"/>
      <c r="Q114" s="420"/>
      <c r="R114" s="420"/>
      <c r="S114" s="420"/>
      <c r="T114" s="420"/>
      <c r="U114" s="420"/>
      <c r="V114" s="420"/>
      <c r="W114" s="420"/>
      <c r="X114" s="420"/>
      <c r="Y114" s="420"/>
      <c r="Z114" s="420"/>
      <c r="AA114" s="420"/>
      <c r="AB114" s="420"/>
      <c r="AC114" s="420"/>
      <c r="AD114" s="420"/>
      <c r="AE114" s="420"/>
      <c r="AF114" s="420"/>
      <c r="AG114" s="420"/>
      <c r="AH114" s="241"/>
      <c r="AI114" s="241"/>
      <c r="AJ114" s="419"/>
      <c r="AK114" s="419"/>
      <c r="AL114" s="233"/>
      <c r="AM114" s="267"/>
      <c r="AN114" s="232"/>
      <c r="AO114" s="232"/>
      <c r="AP114" s="232"/>
      <c r="AQ114" s="233"/>
      <c r="AR114" s="233"/>
      <c r="AS114" s="233"/>
      <c r="AT114" s="233"/>
      <c r="AU114" s="233"/>
      <c r="AV114" s="233"/>
      <c r="AW114" s="233"/>
      <c r="AX114" s="233"/>
      <c r="AY114" s="233"/>
      <c r="AZ114" s="233"/>
      <c r="BA114" s="233"/>
    </row>
    <row r="115" spans="1:53" x14ac:dyDescent="0.25">
      <c r="A115" s="509"/>
      <c r="B115" s="282"/>
      <c r="C115" s="241"/>
      <c r="D115" s="418"/>
      <c r="E115" s="242">
        <f t="shared" si="4"/>
        <v>0</v>
      </c>
      <c r="F115" s="420"/>
      <c r="G115" s="420"/>
      <c r="H115" s="420"/>
      <c r="I115" s="420"/>
      <c r="J115" s="419"/>
      <c r="K115" s="420"/>
      <c r="L115" s="420"/>
      <c r="M115" s="420"/>
      <c r="N115" s="420"/>
      <c r="O115" s="420"/>
      <c r="P115" s="420"/>
      <c r="Q115" s="420"/>
      <c r="R115" s="420"/>
      <c r="S115" s="420"/>
      <c r="T115" s="420"/>
      <c r="U115" s="420"/>
      <c r="V115" s="420"/>
      <c r="W115" s="420"/>
      <c r="X115" s="420"/>
      <c r="Y115" s="420"/>
      <c r="Z115" s="420"/>
      <c r="AA115" s="420"/>
      <c r="AB115" s="420"/>
      <c r="AC115" s="420"/>
      <c r="AD115" s="420"/>
      <c r="AE115" s="420"/>
      <c r="AF115" s="420"/>
      <c r="AG115" s="420"/>
      <c r="AH115" s="241"/>
      <c r="AI115" s="241"/>
      <c r="AJ115" s="241"/>
      <c r="AK115" s="241"/>
      <c r="AL115" s="233"/>
      <c r="AM115" s="267"/>
      <c r="AN115" s="232"/>
      <c r="AO115" s="232"/>
      <c r="AP115" s="232"/>
      <c r="AQ115" s="233"/>
      <c r="AR115" s="233"/>
      <c r="AS115" s="233"/>
      <c r="AT115" s="233"/>
      <c r="AU115" s="233"/>
      <c r="AV115" s="233"/>
      <c r="AW115" s="233"/>
      <c r="AX115" s="233"/>
      <c r="AY115" s="233"/>
      <c r="AZ115" s="233"/>
      <c r="BA115" s="233"/>
    </row>
    <row r="116" spans="1:53" x14ac:dyDescent="0.25">
      <c r="A116" s="509"/>
      <c r="B116" s="282"/>
      <c r="C116" s="241"/>
      <c r="D116" s="418"/>
      <c r="E116" s="242">
        <f t="shared" si="4"/>
        <v>0</v>
      </c>
      <c r="F116" s="420"/>
      <c r="G116" s="420"/>
      <c r="H116" s="420"/>
      <c r="I116" s="419"/>
      <c r="J116" s="420"/>
      <c r="K116" s="420"/>
      <c r="L116" s="420"/>
      <c r="M116" s="420"/>
      <c r="N116" s="420"/>
      <c r="O116" s="420"/>
      <c r="P116" s="420"/>
      <c r="Q116" s="420"/>
      <c r="R116" s="420"/>
      <c r="S116" s="420"/>
      <c r="T116" s="420"/>
      <c r="U116" s="420"/>
      <c r="V116" s="420"/>
      <c r="W116" s="420"/>
      <c r="X116" s="420"/>
      <c r="Y116" s="420"/>
      <c r="Z116" s="420"/>
      <c r="AA116" s="420"/>
      <c r="AB116" s="420"/>
      <c r="AC116" s="420"/>
      <c r="AD116" s="420"/>
      <c r="AE116" s="420"/>
      <c r="AF116" s="420"/>
      <c r="AG116" s="420"/>
      <c r="AH116" s="241"/>
      <c r="AI116" s="241"/>
      <c r="AJ116" s="241"/>
      <c r="AK116" s="241"/>
      <c r="AL116" s="233"/>
      <c r="AM116" s="267"/>
      <c r="AN116" s="232"/>
      <c r="AO116" s="232"/>
      <c r="AP116" s="232"/>
      <c r="AQ116" s="233"/>
      <c r="AR116" s="233"/>
      <c r="AS116" s="233"/>
      <c r="AT116" s="233"/>
      <c r="AU116" s="233"/>
      <c r="AV116" s="233"/>
      <c r="AW116" s="233"/>
      <c r="AX116" s="233"/>
      <c r="AY116" s="233"/>
      <c r="AZ116" s="233"/>
      <c r="BA116" s="233"/>
    </row>
    <row r="117" spans="1:53" ht="15" customHeight="1" x14ac:dyDescent="0.25">
      <c r="A117" s="510" t="s">
        <v>434</v>
      </c>
      <c r="B117" s="284"/>
      <c r="C117" s="241"/>
      <c r="D117" s="249"/>
      <c r="E117" s="242"/>
      <c r="F117" s="420"/>
      <c r="G117" s="420"/>
      <c r="H117" s="420"/>
      <c r="I117" s="420"/>
      <c r="J117" s="420"/>
      <c r="K117" s="420"/>
      <c r="L117" s="420"/>
      <c r="M117" s="420"/>
      <c r="N117" s="420"/>
      <c r="O117" s="420"/>
      <c r="P117" s="420"/>
      <c r="Q117" s="420"/>
      <c r="R117" s="420"/>
      <c r="S117" s="420"/>
      <c r="T117" s="420"/>
      <c r="U117" s="420"/>
      <c r="V117" s="420"/>
      <c r="W117" s="420"/>
      <c r="X117" s="420"/>
      <c r="Y117" s="420"/>
      <c r="Z117" s="420"/>
      <c r="AA117" s="420"/>
      <c r="AB117" s="420"/>
      <c r="AC117" s="420"/>
      <c r="AD117" s="420"/>
      <c r="AE117" s="420"/>
      <c r="AF117" s="420"/>
      <c r="AG117" s="420"/>
      <c r="AH117" s="241"/>
      <c r="AI117" s="241"/>
      <c r="AJ117" s="241"/>
      <c r="AK117" s="241"/>
      <c r="AL117" s="233"/>
      <c r="AM117" s="267"/>
      <c r="AN117" s="232"/>
      <c r="AO117" s="232"/>
      <c r="AP117" s="232"/>
      <c r="AQ117" s="233"/>
      <c r="AR117" s="233"/>
      <c r="AS117" s="233"/>
      <c r="AT117" s="233"/>
      <c r="AU117" s="233"/>
      <c r="AV117" s="233"/>
      <c r="AW117" s="233"/>
      <c r="AX117" s="233"/>
      <c r="AY117" s="233"/>
      <c r="AZ117" s="233"/>
      <c r="BA117" s="233"/>
    </row>
    <row r="118" spans="1:53" x14ac:dyDescent="0.25">
      <c r="A118" s="510"/>
      <c r="B118" s="284"/>
      <c r="C118" s="241"/>
      <c r="D118" s="249"/>
      <c r="E118" s="242"/>
      <c r="F118" s="420"/>
      <c r="G118" s="420"/>
      <c r="H118" s="420"/>
      <c r="I118" s="420"/>
      <c r="J118" s="420"/>
      <c r="K118" s="420"/>
      <c r="L118" s="420"/>
      <c r="M118" s="420"/>
      <c r="N118" s="420"/>
      <c r="O118" s="420"/>
      <c r="P118" s="420"/>
      <c r="Q118" s="420"/>
      <c r="R118" s="420"/>
      <c r="S118" s="420"/>
      <c r="T118" s="420"/>
      <c r="U118" s="420"/>
      <c r="V118" s="420"/>
      <c r="W118" s="420"/>
      <c r="X118" s="420"/>
      <c r="Y118" s="420"/>
      <c r="Z118" s="420"/>
      <c r="AA118" s="420"/>
      <c r="AB118" s="420"/>
      <c r="AC118" s="420"/>
      <c r="AD118" s="420"/>
      <c r="AE118" s="420"/>
      <c r="AF118" s="420"/>
      <c r="AG118" s="420"/>
      <c r="AH118" s="241"/>
      <c r="AI118" s="241"/>
      <c r="AJ118" s="241"/>
      <c r="AK118" s="241"/>
      <c r="AL118" s="233"/>
      <c r="AM118" s="267"/>
      <c r="AN118" s="232"/>
      <c r="AO118" s="232"/>
      <c r="AP118" s="232"/>
      <c r="AQ118" s="233"/>
      <c r="AR118" s="233"/>
      <c r="AS118" s="233"/>
      <c r="AT118" s="233"/>
      <c r="AU118" s="233"/>
      <c r="AV118" s="233"/>
      <c r="AW118" s="233"/>
      <c r="AX118" s="233"/>
      <c r="AY118" s="233"/>
      <c r="AZ118" s="233"/>
      <c r="BA118" s="233"/>
    </row>
    <row r="119" spans="1:53" x14ac:dyDescent="0.25">
      <c r="A119" s="510"/>
      <c r="B119" s="285"/>
      <c r="C119" s="241"/>
      <c r="D119" s="249"/>
      <c r="E119" s="242"/>
      <c r="F119" s="443"/>
      <c r="G119" s="443"/>
      <c r="H119" s="443"/>
      <c r="I119" s="443"/>
      <c r="J119" s="443"/>
      <c r="K119" s="443"/>
      <c r="L119" s="443"/>
      <c r="M119" s="443"/>
      <c r="N119" s="443"/>
      <c r="O119" s="443"/>
      <c r="P119" s="443"/>
      <c r="Q119" s="443"/>
      <c r="R119" s="443"/>
      <c r="S119" s="443"/>
      <c r="T119" s="443"/>
      <c r="U119" s="443"/>
      <c r="V119" s="443"/>
      <c r="W119" s="443"/>
      <c r="X119" s="443"/>
      <c r="Y119" s="443"/>
      <c r="Z119" s="443"/>
      <c r="AA119" s="443"/>
      <c r="AB119" s="443"/>
      <c r="AC119" s="443"/>
      <c r="AD119" s="443"/>
      <c r="AE119" s="443"/>
      <c r="AF119" s="443"/>
      <c r="AG119" s="443"/>
      <c r="AH119" s="243"/>
      <c r="AI119" s="243"/>
      <c r="AJ119" s="243"/>
      <c r="AK119" s="243"/>
      <c r="AL119" s="243"/>
      <c r="AM119" s="270"/>
      <c r="AN119" s="271"/>
      <c r="AO119" s="271"/>
      <c r="AP119" s="271"/>
      <c r="AQ119" s="243"/>
      <c r="AR119" s="243"/>
      <c r="AS119" s="243"/>
      <c r="AT119" s="243"/>
      <c r="AU119" s="243"/>
      <c r="AV119" s="243"/>
      <c r="AW119" s="243"/>
      <c r="AX119" s="243"/>
      <c r="AY119" s="243"/>
      <c r="AZ119" s="243"/>
      <c r="BA119" s="243"/>
    </row>
    <row r="120" spans="1:53" x14ac:dyDescent="0.25">
      <c r="F120" s="445"/>
      <c r="G120" s="445"/>
      <c r="H120" s="445"/>
      <c r="I120" s="445"/>
      <c r="J120" s="445"/>
      <c r="K120" s="445"/>
      <c r="L120" s="445"/>
      <c r="M120" s="445"/>
      <c r="N120" s="445"/>
      <c r="O120" s="445"/>
      <c r="P120" s="445"/>
      <c r="Q120" s="445"/>
      <c r="R120" s="431"/>
      <c r="S120" s="431"/>
      <c r="T120" s="431"/>
      <c r="U120" s="431"/>
      <c r="V120" s="431"/>
      <c r="W120" s="431"/>
      <c r="X120" s="431"/>
      <c r="Y120" s="431"/>
      <c r="Z120" s="431"/>
      <c r="AA120" s="431"/>
      <c r="AB120" s="445"/>
      <c r="AC120" s="445"/>
      <c r="AD120" s="445"/>
      <c r="AE120" s="445"/>
      <c r="AF120" s="445"/>
      <c r="AG120" s="445"/>
    </row>
    <row r="121" spans="1:53" x14ac:dyDescent="0.25">
      <c r="F121" s="445"/>
      <c r="G121" s="445"/>
      <c r="H121" s="445"/>
      <c r="I121" s="445"/>
      <c r="J121" s="445"/>
      <c r="K121" s="445"/>
      <c r="L121" s="445"/>
      <c r="M121" s="445"/>
      <c r="N121" s="445"/>
      <c r="O121" s="445"/>
      <c r="P121" s="445"/>
      <c r="Q121" s="445"/>
      <c r="R121" s="431"/>
      <c r="S121" s="431"/>
      <c r="T121" s="431"/>
      <c r="U121" s="431"/>
      <c r="V121" s="431"/>
      <c r="W121" s="431"/>
      <c r="X121" s="431"/>
      <c r="Y121" s="431"/>
      <c r="Z121" s="431"/>
      <c r="AA121" s="431"/>
      <c r="AB121" s="445"/>
      <c r="AC121" s="445"/>
      <c r="AD121" s="445"/>
      <c r="AE121" s="445"/>
      <c r="AF121" s="445"/>
      <c r="AG121" s="445"/>
    </row>
    <row r="122" spans="1:53" x14ac:dyDescent="0.25">
      <c r="F122" s="445"/>
      <c r="G122" s="445"/>
      <c r="H122" s="445"/>
      <c r="I122" s="445"/>
      <c r="J122" s="445"/>
      <c r="K122" s="445"/>
      <c r="L122" s="445"/>
      <c r="M122" s="445"/>
      <c r="N122" s="445"/>
      <c r="O122" s="445"/>
      <c r="P122" s="445"/>
      <c r="Q122" s="445"/>
      <c r="R122" s="431"/>
      <c r="S122" s="431"/>
      <c r="T122" s="431"/>
      <c r="U122" s="431"/>
      <c r="V122" s="431"/>
      <c r="W122" s="431"/>
      <c r="X122" s="431"/>
      <c r="Y122" s="431"/>
      <c r="Z122" s="431"/>
      <c r="AA122" s="431"/>
      <c r="AB122" s="445"/>
      <c r="AC122" s="445"/>
      <c r="AD122" s="445"/>
      <c r="AE122" s="445"/>
      <c r="AF122" s="445"/>
      <c r="AG122" s="445"/>
    </row>
    <row r="123" spans="1:53" x14ac:dyDescent="0.25">
      <c r="F123" s="445"/>
      <c r="G123" s="445"/>
      <c r="H123" s="445"/>
      <c r="I123" s="445"/>
      <c r="J123" s="445"/>
      <c r="K123" s="445"/>
      <c r="L123" s="445"/>
      <c r="M123" s="445"/>
      <c r="N123" s="445"/>
      <c r="O123" s="445"/>
      <c r="P123" s="445"/>
      <c r="Q123" s="445"/>
      <c r="R123" s="431"/>
      <c r="S123" s="431"/>
      <c r="T123" s="431"/>
      <c r="U123" s="431"/>
      <c r="V123" s="431"/>
      <c r="W123" s="431"/>
      <c r="X123" s="431"/>
      <c r="Y123" s="431"/>
      <c r="Z123" s="431"/>
      <c r="AA123" s="431"/>
      <c r="AB123" s="445"/>
      <c r="AC123" s="445"/>
      <c r="AD123" s="445"/>
      <c r="AE123" s="445"/>
      <c r="AF123" s="445"/>
      <c r="AG123" s="445"/>
    </row>
    <row r="124" spans="1:53" x14ac:dyDescent="0.25">
      <c r="F124" s="445"/>
      <c r="G124" s="445"/>
      <c r="H124" s="445"/>
      <c r="I124" s="445"/>
      <c r="J124" s="445"/>
      <c r="K124" s="445"/>
      <c r="L124" s="445"/>
      <c r="M124" s="445"/>
      <c r="N124" s="445"/>
      <c r="O124" s="445"/>
      <c r="P124" s="445"/>
      <c r="Q124" s="445"/>
      <c r="R124" s="431"/>
      <c r="S124" s="431"/>
      <c r="T124" s="431"/>
      <c r="U124" s="431"/>
      <c r="V124" s="431"/>
      <c r="W124" s="431"/>
      <c r="X124" s="431"/>
      <c r="Y124" s="431"/>
      <c r="Z124" s="431"/>
      <c r="AA124" s="431"/>
      <c r="AB124" s="445"/>
      <c r="AC124" s="445"/>
      <c r="AD124" s="445"/>
      <c r="AE124" s="445"/>
      <c r="AF124" s="445"/>
      <c r="AG124" s="445"/>
    </row>
    <row r="125" spans="1:53" x14ac:dyDescent="0.25">
      <c r="F125" s="445"/>
      <c r="G125" s="445"/>
      <c r="H125" s="445"/>
      <c r="I125" s="445"/>
      <c r="J125" s="445"/>
      <c r="K125" s="445"/>
      <c r="L125" s="445"/>
      <c r="M125" s="445"/>
      <c r="N125" s="445"/>
      <c r="O125" s="445"/>
      <c r="P125" s="445"/>
      <c r="Q125" s="445"/>
      <c r="R125" s="431"/>
      <c r="S125" s="431"/>
      <c r="T125" s="431"/>
      <c r="U125" s="431"/>
      <c r="V125" s="431"/>
      <c r="W125" s="431"/>
      <c r="X125" s="431"/>
      <c r="Y125" s="431"/>
      <c r="Z125" s="431"/>
      <c r="AA125" s="431"/>
      <c r="AB125" s="445"/>
      <c r="AC125" s="445"/>
      <c r="AD125" s="445"/>
      <c r="AE125" s="445"/>
      <c r="AF125" s="445"/>
      <c r="AG125" s="445"/>
    </row>
    <row r="126" spans="1:53" x14ac:dyDescent="0.25">
      <c r="F126" s="445"/>
      <c r="G126" s="445"/>
      <c r="H126" s="445"/>
      <c r="I126" s="445"/>
      <c r="J126" s="445"/>
      <c r="K126" s="445"/>
      <c r="L126" s="445"/>
      <c r="M126" s="445"/>
      <c r="N126" s="445"/>
      <c r="O126" s="445"/>
      <c r="P126" s="445"/>
      <c r="Q126" s="445"/>
      <c r="R126" s="431"/>
      <c r="S126" s="431"/>
      <c r="T126" s="431"/>
      <c r="U126" s="431"/>
      <c r="V126" s="431"/>
      <c r="W126" s="431"/>
      <c r="X126" s="431"/>
      <c r="Y126" s="431"/>
      <c r="Z126" s="431"/>
      <c r="AA126" s="431"/>
      <c r="AB126" s="445"/>
      <c r="AC126" s="445"/>
      <c r="AD126" s="445"/>
      <c r="AE126" s="445"/>
      <c r="AF126" s="445"/>
      <c r="AG126" s="445"/>
    </row>
    <row r="127" spans="1:53" x14ac:dyDescent="0.25">
      <c r="F127" s="445"/>
      <c r="G127" s="445"/>
      <c r="H127" s="445"/>
      <c r="I127" s="445"/>
      <c r="J127" s="445"/>
      <c r="K127" s="445"/>
      <c r="L127" s="445"/>
      <c r="M127" s="445"/>
      <c r="N127" s="445"/>
      <c r="O127" s="445"/>
      <c r="P127" s="445"/>
      <c r="Q127" s="445"/>
      <c r="R127" s="431"/>
      <c r="S127" s="431"/>
      <c r="T127" s="431"/>
      <c r="U127" s="431"/>
      <c r="V127" s="431"/>
      <c r="W127" s="431"/>
      <c r="X127" s="431"/>
      <c r="Y127" s="431"/>
      <c r="Z127" s="431"/>
      <c r="AA127" s="431"/>
      <c r="AB127" s="445"/>
      <c r="AC127" s="445"/>
      <c r="AD127" s="445"/>
      <c r="AE127" s="445"/>
      <c r="AF127" s="445"/>
      <c r="AG127" s="445"/>
    </row>
  </sheetData>
  <mergeCells count="18">
    <mergeCell ref="A111:A113"/>
    <mergeCell ref="A114:A116"/>
    <mergeCell ref="A117:A119"/>
    <mergeCell ref="A76:A83"/>
    <mergeCell ref="A84:A91"/>
    <mergeCell ref="A92:A99"/>
    <mergeCell ref="A100:A107"/>
    <mergeCell ref="A108:A110"/>
    <mergeCell ref="A36:A43"/>
    <mergeCell ref="A44:A51"/>
    <mergeCell ref="A52:A59"/>
    <mergeCell ref="A60:A67"/>
    <mergeCell ref="A68:A75"/>
    <mergeCell ref="A3:C3"/>
    <mergeCell ref="A4:A11"/>
    <mergeCell ref="A12:A19"/>
    <mergeCell ref="A20:A27"/>
    <mergeCell ref="A28:A35"/>
  </mergeCells>
  <conditionalFormatting sqref="D6:D119">
    <cfRule type="duplicateValues" dxfId="1" priority="2"/>
  </conditionalFormatting>
  <pageMargins left="0.7" right="0.7" top="0.75" bottom="0.75" header="0.51180555555555496" footer="0.51180555555555496"/>
  <pageSetup paperSize="9" firstPageNumber="0"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7DEE8"/>
    <pageSetUpPr fitToPage="1"/>
  </sheetPr>
  <dimension ref="A1:AM47"/>
  <sheetViews>
    <sheetView topLeftCell="A10" zoomScale="70" zoomScaleNormal="70" workbookViewId="0">
      <selection activeCell="M11" sqref="M11"/>
    </sheetView>
  </sheetViews>
  <sheetFormatPr baseColWidth="10" defaultColWidth="9.140625" defaultRowHeight="15" x14ac:dyDescent="0.25"/>
  <cols>
    <col min="1" max="1" width="23.5703125"/>
    <col min="2" max="2" width="7.7109375"/>
    <col min="3" max="3" width="67.85546875"/>
    <col min="4" max="7" width="10.85546875"/>
    <col min="8" max="8" width="3.140625"/>
    <col min="9" max="38" width="5.140625"/>
    <col min="39" max="1025" width="10.7109375"/>
  </cols>
  <sheetData>
    <row r="1" spans="1:39" ht="21.75" customHeight="1" x14ac:dyDescent="0.25">
      <c r="I1" s="512" t="s">
        <v>435</v>
      </c>
      <c r="J1" s="512"/>
      <c r="K1" s="512"/>
      <c r="L1" s="512"/>
      <c r="M1" s="512"/>
      <c r="N1" s="512"/>
      <c r="O1" s="512"/>
      <c r="P1" s="512"/>
      <c r="Q1" s="512"/>
      <c r="R1" s="512"/>
      <c r="S1" s="512"/>
      <c r="T1" s="512"/>
      <c r="U1" s="512"/>
      <c r="V1" s="512"/>
      <c r="W1" s="512"/>
      <c r="X1" s="512"/>
      <c r="Y1" s="512"/>
      <c r="Z1" s="512"/>
      <c r="AA1" s="512"/>
      <c r="AB1" s="512"/>
      <c r="AC1" s="512"/>
      <c r="AD1" s="512"/>
      <c r="AE1" s="512"/>
      <c r="AF1" s="512"/>
      <c r="AG1" s="512"/>
      <c r="AH1" s="512"/>
      <c r="AI1" s="512"/>
      <c r="AJ1" s="512"/>
      <c r="AK1" s="512"/>
      <c r="AL1" s="512"/>
    </row>
    <row r="2" spans="1:39" ht="17.25" customHeight="1" x14ac:dyDescent="0.25">
      <c r="H2" s="286"/>
      <c r="I2" s="287" t="e">
        <f>IF(MATCH(Progression_Cycle4!I4,Problématiques_compétences!$D$1:$D$120,0)&gt;107,"P","")</f>
        <v>#N/A</v>
      </c>
      <c r="J2" s="287" t="e">
        <f>IF(MATCH(Progression_Cycle4!J4,Problématiques_compétences!$D$1:$D$120,0)&gt;107,"P","")</f>
        <v>#N/A</v>
      </c>
      <c r="K2" s="287" t="e">
        <f>IF(MATCH(Progression_Cycle4!K4,Problématiques_compétences!$D$1:$D$120,0)&gt;107,"P","")</f>
        <v>#N/A</v>
      </c>
      <c r="L2" s="287" t="e">
        <f>IF(MATCH(Progression_Cycle4!L4,Problématiques_compétences!$D$1:$D$120,0)&gt;107,"P","")</f>
        <v>#N/A</v>
      </c>
      <c r="M2" s="287" t="e">
        <f>IF(MATCH(Progression_Cycle4!M4,Problématiques_compétences!$D$1:$D$120,0)&gt;107,"P","")</f>
        <v>#N/A</v>
      </c>
      <c r="N2" s="287" t="e">
        <f>IF(MATCH(Progression_Cycle4!N4,Problématiques_compétences!$D$1:$D$120,0)&gt;107,"P","")</f>
        <v>#N/A</v>
      </c>
      <c r="O2" s="287" t="e">
        <f>IF(MATCH(Progression_Cycle4!O4,Problématiques_compétences!$D$1:$D$120,0)&gt;107,"P","")</f>
        <v>#N/A</v>
      </c>
      <c r="P2" s="287" t="e">
        <f>IF(MATCH(Progression_Cycle4!P4,Problématiques_compétences!$D$1:$D$120,0)&gt;107,"P","")</f>
        <v>#N/A</v>
      </c>
      <c r="Q2" s="287" t="e">
        <f>IF(MATCH(Progression_Cycle4!Q4,Problématiques_compétences!$D$1:$D$120,0)&gt;107,"P","")</f>
        <v>#N/A</v>
      </c>
      <c r="R2" s="287" t="e">
        <f>IF(MATCH(Progression_Cycle4!R4,Problématiques_compétences!$D$1:$D$120,0)&gt;107,"P","")</f>
        <v>#N/A</v>
      </c>
      <c r="S2" s="287" t="e">
        <f>IF(MATCH(Progression_Cycle4!S4,Problématiques_compétences!$D$1:$D$120,0)&gt;107,"P","")</f>
        <v>#N/A</v>
      </c>
      <c r="T2" s="287" t="e">
        <f>IF(MATCH(Progression_Cycle4!T4,Problématiques_compétences!$D$1:$D$120,0)&gt;107,"P","")</f>
        <v>#N/A</v>
      </c>
      <c r="U2" s="287" t="str">
        <f>IF(MATCH(Progression_Cycle4!U4,Problématiques_compétences!$D$1:$D$120,0)&gt;107,"P","")</f>
        <v>P</v>
      </c>
      <c r="V2" s="287" t="str">
        <f>IF(MATCH(Progression_Cycle4!V4,Problématiques_compétences!$D$1:$D$120,0)&gt;107,"P","")</f>
        <v>P</v>
      </c>
      <c r="W2" s="287" t="str">
        <f>IF(MATCH(Progression_Cycle4!W4,Problématiques_compétences!$D$1:$D$120,0)&gt;107,"P","")</f>
        <v>P</v>
      </c>
      <c r="X2" s="287" t="e">
        <f>IF(MATCH(Progression_Cycle4!X4,Problématiques_compétences!$D$1:$D$120,0)&gt;107,"P","")</f>
        <v>#N/A</v>
      </c>
      <c r="Y2" s="287" t="e">
        <f>IF(MATCH(Progression_Cycle4!Y4,Problématiques_compétences!$D$1:$D$120,0)&gt;107,"P","")</f>
        <v>#N/A</v>
      </c>
      <c r="Z2" s="287" t="e">
        <f>IF(MATCH(Progression_Cycle4!Z4,Problématiques_compétences!$D$1:$D$120,0)&gt;107,"P","")</f>
        <v>#N/A</v>
      </c>
      <c r="AA2" s="287" t="e">
        <f>IF(MATCH(Progression_Cycle4!AA4,Problématiques_compétences!$D$1:$D$120,0)&gt;107,"P","")</f>
        <v>#N/A</v>
      </c>
      <c r="AB2" s="287" t="e">
        <f>IF(MATCH(Progression_Cycle4!AB4,Problématiques_compétences!$D$1:$D$120,0)&gt;107,"P","")</f>
        <v>#N/A</v>
      </c>
      <c r="AC2" s="287" t="e">
        <f>IF(MATCH(Progression_Cycle4!AC4,Problématiques_compétences!$D$1:$D$120,0)&gt;107,"P","")</f>
        <v>#N/A</v>
      </c>
      <c r="AD2" s="287" t="e">
        <f>IF(MATCH(Progression_Cycle4!AD4,Problématiques_compétences!$D$1:$D$120,0)&gt;107,"P","")</f>
        <v>#N/A</v>
      </c>
      <c r="AE2" s="287" t="e">
        <f>IF(MATCH(Progression_Cycle4!AE4,Problématiques_compétences!$D$1:$D$120,0)&gt;107,"P","")</f>
        <v>#N/A</v>
      </c>
      <c r="AF2" s="287" t="e">
        <f>IF(MATCH(Progression_Cycle4!AF4,Problématiques_compétences!$D$1:$D$120,0)&gt;107,"P","")</f>
        <v>#N/A</v>
      </c>
      <c r="AG2" s="287" t="e">
        <f>IF(MATCH(Progression_Cycle4!AG4,Problématiques_compétences!$D$1:$D$120,0)&gt;107,"P","")</f>
        <v>#N/A</v>
      </c>
      <c r="AH2" s="287" t="e">
        <f>IF(MATCH(Progression_Cycle4!AH4,Problématiques_compétences!$D$1:$D$120,0)&gt;107,"P","")</f>
        <v>#N/A</v>
      </c>
      <c r="AI2" s="287" t="e">
        <f>IF(MATCH(Progression_Cycle4!AI4,Problématiques_compétences!$D$1:$D$120,0)&gt;107,"P","")</f>
        <v>#N/A</v>
      </c>
      <c r="AJ2" s="287" t="e">
        <f>IF(MATCH(Progression_Cycle4!AJ4,Problématiques_compétences!$D$1:$D$120,0)&gt;107,"P","")</f>
        <v>#N/A</v>
      </c>
      <c r="AK2" s="287" t="e">
        <f>IF(MATCH(Progression_Cycle4!AK4,Problématiques_compétences!$D$1:$D$120,0)&gt;107,"P","")</f>
        <v>#N/A</v>
      </c>
      <c r="AL2" s="287" t="e">
        <f>IF(MATCH(Progression_Cycle4!AL4,Problématiques_compétences!$D$1:$D$120,0)&gt;107,"P","")</f>
        <v>#N/A</v>
      </c>
    </row>
    <row r="3" spans="1:39" ht="271.5" customHeight="1" x14ac:dyDescent="0.25">
      <c r="A3" s="513" t="s">
        <v>436</v>
      </c>
      <c r="B3" s="513"/>
      <c r="C3" s="513"/>
      <c r="D3" s="288" t="s">
        <v>96</v>
      </c>
      <c r="E3" s="289" t="s">
        <v>437</v>
      </c>
      <c r="F3" s="289" t="s">
        <v>438</v>
      </c>
      <c r="G3" s="290" t="s">
        <v>117</v>
      </c>
      <c r="H3" s="291" t="s">
        <v>439</v>
      </c>
      <c r="I3" s="292" t="e">
        <f>INDEX(Problématiques_compétences!$B$3:$D$120,MATCH(Progression_Cycle4!I4,Problématiques_compétences!$D$3:$D$120,0),1)</f>
        <v>#N/A</v>
      </c>
      <c r="J3" s="292" t="e">
        <f>INDEX(Problématiques_compétences!$B$3:$D$120,MATCH(Progression_Cycle4!J4,Problématiques_compétences!$D$3:$D$120,0),1)</f>
        <v>#N/A</v>
      </c>
      <c r="K3" s="292" t="e">
        <f>INDEX(Problématiques_compétences!$B$3:$D$120,MATCH(Progression_Cycle4!K4,Problématiques_compétences!$D$3:$D$120,0),1)</f>
        <v>#N/A</v>
      </c>
      <c r="L3" s="292" t="e">
        <f>INDEX(Problématiques_compétences!$B$3:$D$120,MATCH(Progression_Cycle4!L4,Problématiques_compétences!$D$3:$D$120,0),1)</f>
        <v>#N/A</v>
      </c>
      <c r="M3" s="292" t="e">
        <f>INDEX(Problématiques_compétences!$B$3:$D$120,MATCH(Progression_Cycle4!M4,Problématiques_compétences!$D$3:$D$120,0),1)</f>
        <v>#N/A</v>
      </c>
      <c r="N3" s="292" t="e">
        <f>INDEX(Problématiques_compétences!$B$3:$D$120,MATCH(Progression_Cycle4!N4,Problématiques_compétences!$D$3:$D$120,0),1)</f>
        <v>#N/A</v>
      </c>
      <c r="O3" s="292" t="e">
        <f>INDEX(Problématiques_compétences!$B$3:$D$120,MATCH(Progression_Cycle4!O4,Problématiques_compétences!$D$3:$D$120,0),1)</f>
        <v>#N/A</v>
      </c>
      <c r="P3" s="292" t="e">
        <f>INDEX(Problématiques_compétences!$B$3:$D$120,MATCH(Progression_Cycle4!P4,Problématiques_compétences!$D$3:$D$120,0),1)</f>
        <v>#N/A</v>
      </c>
      <c r="Q3" s="292" t="e">
        <f>INDEX(Problématiques_compétences!$B$3:$D$120,MATCH(Progression_Cycle4!Q4,Problématiques_compétences!$D$3:$D$120,0),1)</f>
        <v>#N/A</v>
      </c>
      <c r="R3" s="292" t="e">
        <f>INDEX(Problématiques_compétences!$B$3:$D$120,MATCH(Progression_Cycle4!R4,Problématiques_compétences!$D$3:$D$120,0),1)</f>
        <v>#N/A</v>
      </c>
      <c r="S3" s="292" t="e">
        <f>INDEX(Problématiques_compétences!$B$3:$D$120,MATCH(Progression_Cycle4!S4,Problématiques_compétences!$D$3:$D$120,0),1)</f>
        <v>#N/A</v>
      </c>
      <c r="T3" s="292" t="e">
        <f>INDEX(Problématiques_compétences!$B$3:$D$120,MATCH(Progression_Cycle4!T4,Problématiques_compétences!$D$3:$D$120,0),1)</f>
        <v>#N/A</v>
      </c>
      <c r="U3" s="292" t="str">
        <f>INDEX(Problématiques_compétences!$B$3:$D$120,MATCH(Progression_Cycle4!U4,Problématiques_compétences!$D$3:$D$120,0),1)</f>
        <v>Appropriation du cahier des charges</v>
      </c>
      <c r="V3" s="292" t="str">
        <f>INDEX(Problématiques_compétences!$B$3:$D$120,MATCH(Progression_Cycle4!V4,Problématiques_compétences!$D$3:$D$120,0),1)</f>
        <v>Recherche de solutions</v>
      </c>
      <c r="W3" s="292" t="str">
        <f>INDEX(Problématiques_compétences!$B$3:$D$120,MATCH(Progression_Cycle4!W4,Problématiques_compétences!$D$3:$D$120,0),1)</f>
        <v>Réalisation, tests et validation</v>
      </c>
      <c r="X3" s="292" t="e">
        <f>INDEX(Problématiques_compétences!$B$3:$D$120,MATCH(Progression_Cycle4!X4,Problématiques_compétences!$D$3:$D$120,0),1)</f>
        <v>#N/A</v>
      </c>
      <c r="Y3" s="292" t="e">
        <f>INDEX(Problématiques_compétences!$B$3:$D$120,MATCH(Progression_Cycle4!Y4,Problématiques_compétences!$D$3:$D$120,0),1)</f>
        <v>#N/A</v>
      </c>
      <c r="Z3" s="292" t="e">
        <f>INDEX(Problématiques_compétences!$B$3:$D$120,MATCH(Progression_Cycle4!Z4,Problématiques_compétences!$D$3:$D$120,0),1)</f>
        <v>#N/A</v>
      </c>
      <c r="AA3" s="292" t="e">
        <f>INDEX(Problématiques_compétences!$B$3:$D$120,MATCH(Progression_Cycle4!AA4,Problématiques_compétences!$D$3:$D$120,0),1)</f>
        <v>#N/A</v>
      </c>
      <c r="AB3" s="292" t="e">
        <f>INDEX(Problématiques_compétences!$B$3:$D$120,MATCH(Progression_Cycle4!AB4,Problématiques_compétences!$D$3:$D$120,0),1)</f>
        <v>#N/A</v>
      </c>
      <c r="AC3" s="292" t="e">
        <f>INDEX(Problématiques_compétences!$B$3:$D$120,MATCH(Progression_Cycle4!AC4,Problématiques_compétences!$D$3:$D$120,0),1)</f>
        <v>#N/A</v>
      </c>
      <c r="AD3" s="292" t="e">
        <f>INDEX(Problématiques_compétences!$B$3:$D$120,MATCH(Progression_Cycle4!AD4,Problématiques_compétences!$D$3:$D$120,0),1)</f>
        <v>#N/A</v>
      </c>
      <c r="AE3" s="292" t="e">
        <f>INDEX(Problématiques_compétences!$B$3:$D$120,MATCH(Progression_Cycle4!AE4,Problématiques_compétences!$D$3:$D$120,0),1)</f>
        <v>#N/A</v>
      </c>
      <c r="AF3" s="292" t="e">
        <f>INDEX(Problématiques_compétences!$B$3:$D$120,MATCH(Progression_Cycle4!AF4,Problématiques_compétences!$D$3:$D$120,0),1)</f>
        <v>#N/A</v>
      </c>
      <c r="AG3" s="292" t="e">
        <f>INDEX(Problématiques_compétences!$B$3:$D$120,MATCH(Progression_Cycle4!AG4,Problématiques_compétences!$D$3:$D$120,0),1)</f>
        <v>#N/A</v>
      </c>
      <c r="AH3" s="292" t="e">
        <f>INDEX(Problématiques_compétences!$B$3:$D$120,MATCH(Progression_Cycle4!AH4,Problématiques_compétences!$D$3:$D$120,0),1)</f>
        <v>#N/A</v>
      </c>
      <c r="AI3" s="292" t="e">
        <f>INDEX(Problématiques_compétences!$B$3:$D$120,MATCH(Progression_Cycle4!AI4,Problématiques_compétences!$D$3:$D$120,0),1)</f>
        <v>#N/A</v>
      </c>
      <c r="AJ3" s="292" t="e">
        <f>INDEX(Problématiques_compétences!$B$3:$D$120,MATCH(Progression_Cycle4!AJ4,Problématiques_compétences!$D$3:$D$120,0),1)</f>
        <v>#N/A</v>
      </c>
      <c r="AK3" s="292" t="e">
        <f>INDEX(Problématiques_compétences!$B$3:$D$120,MATCH(Progression_Cycle4!AK4,Problématiques_compétences!$D$3:$D$120,0),1)</f>
        <v>#N/A</v>
      </c>
      <c r="AL3" s="292" t="e">
        <f>INDEX(Problématiques_compétences!$B$3:$D$120,MATCH(Progression_Cycle4!AL4,Problématiques_compétences!$D$3:$D$120,0),1)</f>
        <v>#N/A</v>
      </c>
    </row>
    <row r="4" spans="1:39" ht="15" customHeight="1" x14ac:dyDescent="0.25">
      <c r="A4" s="514" t="s">
        <v>440</v>
      </c>
      <c r="B4" s="514"/>
      <c r="C4" s="514"/>
      <c r="D4" s="514"/>
      <c r="E4" s="514"/>
      <c r="F4" s="514"/>
      <c r="G4" s="514"/>
      <c r="H4" s="291"/>
      <c r="I4" s="293" t="s">
        <v>441</v>
      </c>
      <c r="J4" s="293" t="s">
        <v>442</v>
      </c>
      <c r="K4" s="293" t="s">
        <v>443</v>
      </c>
      <c r="L4" s="293" t="s">
        <v>444</v>
      </c>
      <c r="M4" s="293" t="s">
        <v>445</v>
      </c>
      <c r="N4" s="293" t="s">
        <v>446</v>
      </c>
      <c r="O4" s="293" t="s">
        <v>447</v>
      </c>
      <c r="P4" s="293" t="s">
        <v>448</v>
      </c>
      <c r="Q4" s="293" t="s">
        <v>449</v>
      </c>
      <c r="R4" s="293" t="s">
        <v>450</v>
      </c>
      <c r="S4" s="293" t="s">
        <v>451</v>
      </c>
      <c r="T4" s="293" t="s">
        <v>452</v>
      </c>
      <c r="U4" s="293" t="s">
        <v>453</v>
      </c>
      <c r="V4" s="293" t="s">
        <v>454</v>
      </c>
      <c r="W4" s="293" t="s">
        <v>455</v>
      </c>
      <c r="X4" s="293" t="s">
        <v>456</v>
      </c>
      <c r="Y4" s="293" t="s">
        <v>457</v>
      </c>
      <c r="Z4" s="293" t="s">
        <v>458</v>
      </c>
      <c r="AA4" s="293" t="s">
        <v>459</v>
      </c>
      <c r="AB4" s="293" t="s">
        <v>460</v>
      </c>
      <c r="AC4" s="294" t="s">
        <v>461</v>
      </c>
      <c r="AD4" s="294" t="s">
        <v>462</v>
      </c>
      <c r="AE4" s="294" t="s">
        <v>463</v>
      </c>
      <c r="AF4" s="294" t="s">
        <v>464</v>
      </c>
      <c r="AG4" s="294" t="s">
        <v>465</v>
      </c>
      <c r="AH4" s="294" t="s">
        <v>466</v>
      </c>
      <c r="AI4" s="294" t="s">
        <v>467</v>
      </c>
      <c r="AJ4" s="294" t="s">
        <v>468</v>
      </c>
      <c r="AK4" s="294" t="s">
        <v>469</v>
      </c>
      <c r="AL4" s="295" t="s">
        <v>470</v>
      </c>
    </row>
    <row r="5" spans="1:39" ht="15.75" customHeight="1" x14ac:dyDescent="0.25">
      <c r="A5" s="515" t="s">
        <v>471</v>
      </c>
      <c r="B5" s="515"/>
      <c r="C5" s="515"/>
      <c r="D5" s="515"/>
      <c r="E5" s="515"/>
      <c r="F5" s="515"/>
      <c r="G5" s="515"/>
      <c r="H5" s="291"/>
      <c r="I5" s="516"/>
      <c r="J5" s="516"/>
      <c r="K5" s="516"/>
      <c r="L5" s="516"/>
      <c r="M5" s="516"/>
      <c r="N5" s="516"/>
      <c r="O5" s="516"/>
      <c r="P5" s="516"/>
      <c r="Q5" s="516"/>
      <c r="R5" s="516"/>
      <c r="S5" s="517"/>
      <c r="T5" s="517"/>
      <c r="U5" s="517"/>
      <c r="V5" s="517"/>
      <c r="W5" s="517"/>
      <c r="X5" s="517"/>
      <c r="Y5" s="517"/>
      <c r="Z5" s="517"/>
      <c r="AA5" s="517"/>
      <c r="AB5" s="517"/>
      <c r="AC5" s="518"/>
      <c r="AD5" s="518"/>
      <c r="AE5" s="518"/>
      <c r="AF5" s="518"/>
      <c r="AG5" s="518"/>
      <c r="AH5" s="518"/>
      <c r="AI5" s="518"/>
      <c r="AJ5" s="518"/>
      <c r="AK5" s="518"/>
      <c r="AL5" s="518"/>
    </row>
    <row r="6" spans="1:39" ht="15.75" customHeight="1" x14ac:dyDescent="0.25">
      <c r="A6" s="519" t="s">
        <v>472</v>
      </c>
      <c r="B6" s="519"/>
      <c r="C6" s="519"/>
      <c r="D6" s="519"/>
      <c r="E6" s="519"/>
      <c r="F6" s="519"/>
      <c r="G6" s="519"/>
      <c r="H6" s="296"/>
      <c r="I6" s="297"/>
      <c r="J6" s="298"/>
      <c r="K6" s="298"/>
      <c r="L6" s="298"/>
      <c r="M6" s="298"/>
      <c r="N6" s="298"/>
      <c r="O6" s="298"/>
      <c r="P6" s="298"/>
      <c r="Q6" s="298"/>
      <c r="R6" s="298"/>
      <c r="S6" s="298"/>
      <c r="T6" s="298"/>
      <c r="U6" s="298"/>
      <c r="V6" s="298"/>
      <c r="W6" s="298"/>
      <c r="X6" s="298"/>
      <c r="Y6" s="298"/>
      <c r="Z6" s="298"/>
      <c r="AA6" s="298"/>
      <c r="AB6" s="298"/>
      <c r="AC6" s="298"/>
      <c r="AD6" s="298"/>
      <c r="AE6" s="298"/>
      <c r="AF6" s="298"/>
      <c r="AG6" s="298"/>
      <c r="AH6" s="298"/>
      <c r="AI6" s="298"/>
      <c r="AJ6" s="298"/>
      <c r="AK6" s="298"/>
      <c r="AL6" s="299"/>
      <c r="AM6" s="300"/>
    </row>
    <row r="7" spans="1:39" ht="16.5" customHeight="1" x14ac:dyDescent="0.25">
      <c r="A7" s="301" t="s">
        <v>97</v>
      </c>
      <c r="B7" s="520" t="s">
        <v>98</v>
      </c>
      <c r="C7" s="520"/>
      <c r="D7" s="477" t="s">
        <v>99</v>
      </c>
      <c r="E7" s="477"/>
      <c r="F7" s="477"/>
      <c r="G7" s="477"/>
      <c r="H7" s="302"/>
      <c r="I7" s="302"/>
      <c r="J7" s="302"/>
      <c r="K7" s="302"/>
      <c r="L7" s="302"/>
      <c r="M7" s="302"/>
      <c r="N7" s="302"/>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3"/>
    </row>
    <row r="8" spans="1:39" ht="15" customHeight="1" x14ac:dyDescent="0.25">
      <c r="A8" s="477" t="s">
        <v>102</v>
      </c>
      <c r="B8" s="304">
        <v>1</v>
      </c>
      <c r="C8" s="305" t="s">
        <v>103</v>
      </c>
      <c r="D8" s="521"/>
      <c r="E8" s="521"/>
      <c r="F8" s="521"/>
      <c r="G8" s="521"/>
      <c r="H8" s="521"/>
      <c r="I8" s="521"/>
      <c r="J8" s="521"/>
      <c r="K8" s="521"/>
      <c r="L8" s="521"/>
      <c r="M8" s="521"/>
      <c r="N8" s="521"/>
      <c r="O8" s="521"/>
      <c r="P8" s="521"/>
      <c r="Q8" s="521"/>
      <c r="R8" s="521"/>
      <c r="S8" s="521"/>
      <c r="T8" s="521"/>
      <c r="U8" s="521"/>
      <c r="V8" s="521"/>
      <c r="W8" s="521"/>
      <c r="X8" s="521"/>
      <c r="Y8" s="521"/>
      <c r="Z8" s="521"/>
      <c r="AA8" s="521"/>
      <c r="AB8" s="521"/>
      <c r="AC8" s="521"/>
      <c r="AD8" s="521"/>
      <c r="AE8" s="521"/>
      <c r="AF8" s="521"/>
      <c r="AG8" s="521"/>
      <c r="AH8" s="521"/>
      <c r="AI8" s="521"/>
      <c r="AJ8" s="521"/>
      <c r="AK8" s="521"/>
      <c r="AL8" s="521"/>
      <c r="AM8" s="306"/>
    </row>
    <row r="9" spans="1:39" ht="30" x14ac:dyDescent="0.25">
      <c r="A9" s="477"/>
      <c r="B9" s="307" t="s">
        <v>111</v>
      </c>
      <c r="C9" s="308" t="s">
        <v>473</v>
      </c>
      <c r="D9" s="309" t="s">
        <v>474</v>
      </c>
      <c r="E9" s="310"/>
      <c r="F9" s="311" t="s">
        <v>114</v>
      </c>
      <c r="G9" s="312"/>
      <c r="H9" s="313">
        <f>COUNTIF(I9:AL9,"x")</f>
        <v>0</v>
      </c>
      <c r="I9" s="314" t="e">
        <f>INDEX(Problématiques_compétences!$D$3:$BA$120,MATCH(Progression_Cycle4!I$4,Problématiques_compétences!$D$3:$D$120,0),3)</f>
        <v>#N/A</v>
      </c>
      <c r="J9" s="314" t="e">
        <f>INDEX(Problématiques_compétences!$D$3:$BA$120,MATCH(Progression_Cycle4!J$4,Problématiques_compétences!$D$3:$D$120,0),3)</f>
        <v>#N/A</v>
      </c>
      <c r="K9" s="314" t="e">
        <f>INDEX(Problématiques_compétences!$D$3:$BA$120,MATCH(Progression_Cycle4!K$4,Problématiques_compétences!$D$3:$D$120,0),3)</f>
        <v>#N/A</v>
      </c>
      <c r="L9" s="314" t="e">
        <f>INDEX(Problématiques_compétences!$D$3:$BA$120,MATCH(Progression_Cycle4!L$4,Problématiques_compétences!$D$3:$D$120,0),3)</f>
        <v>#N/A</v>
      </c>
      <c r="M9" s="314" t="e">
        <f>INDEX(Problématiques_compétences!$D$3:$BA$120,MATCH(Progression_Cycle4!M$4,Problématiques_compétences!$D$3:$D$120,0),3)</f>
        <v>#N/A</v>
      </c>
      <c r="N9" s="314" t="e">
        <f>INDEX(Problématiques_compétences!$D$3:$BA$120,MATCH(Progression_Cycle4!N$4,Problématiques_compétences!$D$3:$D$120,0),3)</f>
        <v>#N/A</v>
      </c>
      <c r="O9" s="314" t="e">
        <f>INDEX(Problématiques_compétences!$D$3:$BA$120,MATCH(Progression_Cycle4!O$4,Problématiques_compétences!$D$3:$D$120,0),3)</f>
        <v>#N/A</v>
      </c>
      <c r="P9" s="314" t="e">
        <f>INDEX(Problématiques_compétences!$D$3:$BA$120,MATCH(Progression_Cycle4!P$4,Problématiques_compétences!$D$3:$D$120,0),3)</f>
        <v>#N/A</v>
      </c>
      <c r="Q9" s="314" t="e">
        <f>INDEX(Problématiques_compétences!$D$3:$BA$120,MATCH(Progression_Cycle4!Q$4,Problématiques_compétences!$D$3:$D$120,0),3)</f>
        <v>#N/A</v>
      </c>
      <c r="R9" s="314" t="e">
        <f>INDEX(Problématiques_compétences!$D$3:$BA$120,MATCH(Progression_Cycle4!R$4,Problématiques_compétences!$D$3:$D$120,0),3)</f>
        <v>#N/A</v>
      </c>
      <c r="S9" s="314" t="e">
        <f>INDEX(Problématiques_compétences!$D$3:$BA$120,MATCH(Progression_Cycle4!S$4,Problématiques_compétences!$D$3:$D$120,0),3)</f>
        <v>#N/A</v>
      </c>
      <c r="T9" s="314" t="e">
        <f>INDEX(Problématiques_compétences!$D$3:$BA$120,MATCH(Progression_Cycle4!T$4,Problématiques_compétences!$D$3:$D$120,0),3)</f>
        <v>#N/A</v>
      </c>
      <c r="U9" s="314">
        <f>INDEX(Problématiques_compétences!$D$3:$BA$120,MATCH(Progression_Cycle4!U$4,Problématiques_compétences!$D$3:$D$120,0),3)</f>
        <v>0</v>
      </c>
      <c r="V9" s="314">
        <f>INDEX(Problématiques_compétences!$D$3:$BA$120,MATCH(Progression_Cycle4!V$4,Problématiques_compétences!$D$3:$D$120,0),3)</f>
        <v>0</v>
      </c>
      <c r="W9" s="314">
        <f>INDEX(Problématiques_compétences!$D$3:$BA$120,MATCH(Progression_Cycle4!W$4,Problématiques_compétences!$D$3:$D$120,0),3)</f>
        <v>0</v>
      </c>
      <c r="X9" s="314" t="e">
        <f>INDEX(Problématiques_compétences!$D$3:$BA$120,MATCH(Progression_Cycle4!X$4,Problématiques_compétences!$D$3:$D$120,0),3)</f>
        <v>#N/A</v>
      </c>
      <c r="Y9" s="314" t="e">
        <f>INDEX(Problématiques_compétences!$D$3:$BA$120,MATCH(Progression_Cycle4!Y$4,Problématiques_compétences!$D$3:$D$120,0),3)</f>
        <v>#N/A</v>
      </c>
      <c r="Z9" s="314" t="e">
        <f>INDEX(Problématiques_compétences!$D$3:$BA$120,MATCH(Progression_Cycle4!Z$4,Problématiques_compétences!$D$3:$D$120,0),3)</f>
        <v>#N/A</v>
      </c>
      <c r="AA9" s="314" t="e">
        <f>INDEX(Problématiques_compétences!$D$3:$BA$120,MATCH(Progression_Cycle4!AA$4,Problématiques_compétences!$D$3:$D$120,0),3)</f>
        <v>#N/A</v>
      </c>
      <c r="AB9" s="314" t="e">
        <f>INDEX(Problématiques_compétences!$D$3:$BA$120,MATCH(Progression_Cycle4!AB$4,Problématiques_compétences!$D$3:$D$120,0),3)</f>
        <v>#N/A</v>
      </c>
      <c r="AC9" s="314" t="e">
        <f>INDEX(Problématiques_compétences!$D$3:$BA$120,MATCH(Progression_Cycle4!AC$4,Problématiques_compétences!$D$3:$D$120,0),3)</f>
        <v>#N/A</v>
      </c>
      <c r="AD9" s="314" t="e">
        <f>INDEX(Problématiques_compétences!$D$3:$BA$120,MATCH(Progression_Cycle4!AD$4,Problématiques_compétences!$D$3:$D$120,0),3)</f>
        <v>#N/A</v>
      </c>
      <c r="AE9" s="314" t="e">
        <f>INDEX(Problématiques_compétences!$D$3:$BA$120,MATCH(Progression_Cycle4!AE$4,Problématiques_compétences!$D$3:$D$120,0),3)</f>
        <v>#N/A</v>
      </c>
      <c r="AF9" s="314" t="e">
        <f>INDEX(Problématiques_compétences!$D$3:$BA$120,MATCH(Progression_Cycle4!AF$4,Problématiques_compétences!$D$3:$D$120,0),3)</f>
        <v>#N/A</v>
      </c>
      <c r="AG9" s="314" t="e">
        <f>INDEX(Problématiques_compétences!$D$3:$BA$120,MATCH(Progression_Cycle4!AG$4,Problématiques_compétences!$D$3:$D$120,0),3)</f>
        <v>#N/A</v>
      </c>
      <c r="AH9" s="314" t="e">
        <f>INDEX(Problématiques_compétences!$D$3:$BA$120,MATCH(Progression_Cycle4!AH$4,Problématiques_compétences!$D$3:$D$120,0),3)</f>
        <v>#N/A</v>
      </c>
      <c r="AI9" s="314" t="e">
        <f>INDEX(Problématiques_compétences!$D$3:$BA$120,MATCH(Progression_Cycle4!AI$4,Problématiques_compétences!$D$3:$D$120,0),3)</f>
        <v>#N/A</v>
      </c>
      <c r="AJ9" s="314" t="e">
        <f>INDEX(Problématiques_compétences!$D$3:$BA$120,MATCH(Progression_Cycle4!AJ$4,Problématiques_compétences!$D$3:$D$120,0),3)</f>
        <v>#N/A</v>
      </c>
      <c r="AK9" s="314" t="e">
        <f>INDEX(Problématiques_compétences!$D$3:$BA$120,MATCH(Progression_Cycle4!AK$4,Problématiques_compétences!$D$3:$D$120,0),3)</f>
        <v>#N/A</v>
      </c>
      <c r="AL9" s="314" t="e">
        <f>INDEX(Problématiques_compétences!$D$3:$BA$120,MATCH(Progression_Cycle4!AL$4,Problématiques_compétences!$D$3:$D$120,0),3)</f>
        <v>#N/A</v>
      </c>
    </row>
    <row r="10" spans="1:39" x14ac:dyDescent="0.25">
      <c r="A10" s="477"/>
      <c r="B10" s="315" t="s">
        <v>118</v>
      </c>
      <c r="C10" s="316" t="s">
        <v>475</v>
      </c>
      <c r="D10" s="317"/>
      <c r="E10" s="310"/>
      <c r="F10" s="311" t="s">
        <v>120</v>
      </c>
      <c r="G10" s="312"/>
      <c r="H10" s="313">
        <f>COUNTIF(I10:AL10,"x")</f>
        <v>1</v>
      </c>
      <c r="I10" s="314" t="e">
        <f>INDEX(Problématiques_compétences!$D$3:$BA$120,MATCH(Progression_Cycle4!I$4,Problématiques_compétences!$D$3:$D$120,0),4)</f>
        <v>#N/A</v>
      </c>
      <c r="J10" s="314" t="e">
        <f>INDEX(Problématiques_compétences!$D$3:$BA$120,MATCH(Progression_Cycle4!J$4,Problématiques_compétences!$D$3:$D$120,0),4)</f>
        <v>#N/A</v>
      </c>
      <c r="K10" s="314" t="e">
        <f>INDEX(Problématiques_compétences!$D$3:$BA$120,MATCH(Progression_Cycle4!K$4,Problématiques_compétences!$D$3:$D$120,0),4)</f>
        <v>#N/A</v>
      </c>
      <c r="L10" s="314" t="e">
        <f>INDEX(Problématiques_compétences!$D$3:$BA$120,MATCH(Progression_Cycle4!L$4,Problématiques_compétences!$D$3:$D$120,0),4)</f>
        <v>#N/A</v>
      </c>
      <c r="M10" s="314" t="e">
        <f>INDEX(Problématiques_compétences!$D$3:$BA$120,MATCH(Progression_Cycle4!M$4,Problématiques_compétences!$D$3:$D$120,0),4)</f>
        <v>#N/A</v>
      </c>
      <c r="N10" s="314" t="e">
        <f>INDEX(Problématiques_compétences!$D$3:$BA$120,MATCH(Progression_Cycle4!N$4,Problématiques_compétences!$D$3:$D$120,0),4)</f>
        <v>#N/A</v>
      </c>
      <c r="O10" s="314" t="e">
        <f>INDEX(Problématiques_compétences!$D$3:$BA$120,MATCH(Progression_Cycle4!O$4,Problématiques_compétences!$D$3:$D$120,0),4)</f>
        <v>#N/A</v>
      </c>
      <c r="P10" s="314" t="e">
        <f>INDEX(Problématiques_compétences!$D$3:$BA$120,MATCH(Progression_Cycle4!P$4,Problématiques_compétences!$D$3:$D$120,0),4)</f>
        <v>#N/A</v>
      </c>
      <c r="Q10" s="314" t="e">
        <f>INDEX(Problématiques_compétences!$D$3:$BA$120,MATCH(Progression_Cycle4!Q$4,Problématiques_compétences!$D$3:$D$120,0),4)</f>
        <v>#N/A</v>
      </c>
      <c r="R10" s="314" t="e">
        <f>INDEX(Problématiques_compétences!$D$3:$BA$120,MATCH(Progression_Cycle4!R$4,Problématiques_compétences!$D$3:$D$120,0),4)</f>
        <v>#N/A</v>
      </c>
      <c r="S10" s="314" t="e">
        <f>INDEX(Problématiques_compétences!$D$3:$BA$120,MATCH(Progression_Cycle4!S$4,Problématiques_compétences!$D$3:$D$120,0),4)</f>
        <v>#N/A</v>
      </c>
      <c r="T10" s="314" t="e">
        <f>INDEX(Problématiques_compétences!$D$3:$BA$120,MATCH(Progression_Cycle4!T$4,Problématiques_compétences!$D$3:$D$120,0),4)</f>
        <v>#N/A</v>
      </c>
      <c r="U10" s="314">
        <f>INDEX(Problématiques_compétences!$D$3:$BA$120,MATCH(Progression_Cycle4!U$4,Problématiques_compétences!$D$3:$D$120,0),4)</f>
        <v>0</v>
      </c>
      <c r="V10" s="314" t="str">
        <f>INDEX(Problématiques_compétences!$D$3:$BA$120,MATCH(Progression_Cycle4!V$4,Problématiques_compétences!$D$3:$D$120,0),4)</f>
        <v>x</v>
      </c>
      <c r="W10" s="314">
        <f>INDEX(Problématiques_compétences!$D$3:$BA$120,MATCH(Progression_Cycle4!W$4,Problématiques_compétences!$D$3:$D$120,0),4)</f>
        <v>0</v>
      </c>
      <c r="X10" s="314" t="e">
        <f>INDEX(Problématiques_compétences!$D$3:$BA$120,MATCH(Progression_Cycle4!X$4,Problématiques_compétences!$D$3:$D$120,0),4)</f>
        <v>#N/A</v>
      </c>
      <c r="Y10" s="314" t="e">
        <f>INDEX(Problématiques_compétences!$D$3:$BA$120,MATCH(Progression_Cycle4!Y$4,Problématiques_compétences!$D$3:$D$120,0),4)</f>
        <v>#N/A</v>
      </c>
      <c r="Z10" s="314" t="e">
        <f>INDEX(Problématiques_compétences!$D$3:$BA$120,MATCH(Progression_Cycle4!Z$4,Problématiques_compétences!$D$3:$D$120,0),4)</f>
        <v>#N/A</v>
      </c>
      <c r="AA10" s="314" t="e">
        <f>INDEX(Problématiques_compétences!$D$3:$BA$120,MATCH(Progression_Cycle4!AA$4,Problématiques_compétences!$D$3:$D$120,0),4)</f>
        <v>#N/A</v>
      </c>
      <c r="AB10" s="314" t="e">
        <f>INDEX(Problématiques_compétences!$D$3:$BA$120,MATCH(Progression_Cycle4!AB$4,Problématiques_compétences!$D$3:$D$120,0),4)</f>
        <v>#N/A</v>
      </c>
      <c r="AC10" s="314" t="e">
        <f>INDEX(Problématiques_compétences!$D$3:$BA$120,MATCH(Progression_Cycle4!AC$4,Problématiques_compétences!$D$3:$D$120,0),4)</f>
        <v>#N/A</v>
      </c>
      <c r="AD10" s="314" t="e">
        <f>INDEX(Problématiques_compétences!$D$3:$BA$120,MATCH(Progression_Cycle4!AD$4,Problématiques_compétences!$D$3:$D$120,0),4)</f>
        <v>#N/A</v>
      </c>
      <c r="AE10" s="314" t="e">
        <f>INDEX(Problématiques_compétences!$D$3:$BA$120,MATCH(Progression_Cycle4!AE$4,Problématiques_compétences!$D$3:$D$120,0),4)</f>
        <v>#N/A</v>
      </c>
      <c r="AF10" s="314" t="e">
        <f>INDEX(Problématiques_compétences!$D$3:$BA$120,MATCH(Progression_Cycle4!AF$4,Problématiques_compétences!$D$3:$D$120,0),4)</f>
        <v>#N/A</v>
      </c>
      <c r="AG10" s="314" t="e">
        <f>INDEX(Problématiques_compétences!$D$3:$BA$120,MATCH(Progression_Cycle4!AG$4,Problématiques_compétences!$D$3:$D$120,0),4)</f>
        <v>#N/A</v>
      </c>
      <c r="AH10" s="314" t="e">
        <f>INDEX(Problématiques_compétences!$D$3:$BA$120,MATCH(Progression_Cycle4!AH$4,Problématiques_compétences!$D$3:$D$120,0),4)</f>
        <v>#N/A</v>
      </c>
      <c r="AI10" s="314" t="e">
        <f>INDEX(Problématiques_compétences!$D$3:$BA$120,MATCH(Progression_Cycle4!AI$4,Problématiques_compétences!$D$3:$D$120,0),4)</f>
        <v>#N/A</v>
      </c>
      <c r="AJ10" s="314" t="e">
        <f>INDEX(Problématiques_compétences!$D$3:$BA$120,MATCH(Progression_Cycle4!AJ$4,Problématiques_compétences!$D$3:$D$120,0),4)</f>
        <v>#N/A</v>
      </c>
      <c r="AK10" s="314" t="e">
        <f>INDEX(Problématiques_compétences!$D$3:$BA$120,MATCH(Progression_Cycle4!AK$4,Problématiques_compétences!$D$3:$D$120,0),4)</f>
        <v>#N/A</v>
      </c>
      <c r="AL10" s="314" t="e">
        <f>INDEX(Problématiques_compétences!$D$3:$BA$120,MATCH(Progression_Cycle4!AL$4,Problématiques_compétences!$D$3:$D$120,0),4)</f>
        <v>#N/A</v>
      </c>
    </row>
    <row r="11" spans="1:39" ht="30" x14ac:dyDescent="0.25">
      <c r="A11" s="477"/>
      <c r="B11" s="307" t="s">
        <v>122</v>
      </c>
      <c r="C11" s="308" t="s">
        <v>391</v>
      </c>
      <c r="D11" s="309" t="s">
        <v>124</v>
      </c>
      <c r="E11" s="310"/>
      <c r="F11" s="310"/>
      <c r="G11" s="312"/>
      <c r="H11" s="313">
        <f>COUNTIF(I11:AL11,"x")</f>
        <v>1</v>
      </c>
      <c r="I11" s="314" t="e">
        <f>INDEX(Problématiques_compétences!$D$3:$BA$120,MATCH(Progression_Cycle4!I$4,Problématiques_compétences!$D$3:$D$120,0),5)</f>
        <v>#N/A</v>
      </c>
      <c r="J11" s="314" t="e">
        <f>INDEX(Problématiques_compétences!$D$3:$BA$120,MATCH(Progression_Cycle4!J$4,Problématiques_compétences!$D$3:$D$120,0),5)</f>
        <v>#N/A</v>
      </c>
      <c r="K11" s="314" t="e">
        <f>INDEX(Problématiques_compétences!$D$3:$BA$120,MATCH(Progression_Cycle4!K$4,Problématiques_compétences!$D$3:$D$120,0),5)</f>
        <v>#N/A</v>
      </c>
      <c r="L11" s="314" t="e">
        <f>INDEX(Problématiques_compétences!$D$3:$BA$120,MATCH(Progression_Cycle4!L$4,Problématiques_compétences!$D$3:$D$120,0),5)</f>
        <v>#N/A</v>
      </c>
      <c r="M11" s="314" t="e">
        <f>INDEX(Problématiques_compétences!$D$3:$BA$120,MATCH(Progression_Cycle4!M$4,Problématiques_compétences!$D$3:$D$120,0),5)</f>
        <v>#N/A</v>
      </c>
      <c r="N11" s="314" t="e">
        <f>INDEX(Problématiques_compétences!$D$3:$BA$120,MATCH(Progression_Cycle4!N$4,Problématiques_compétences!$D$3:$D$120,0),5)</f>
        <v>#N/A</v>
      </c>
      <c r="O11" s="314" t="e">
        <f>INDEX(Problématiques_compétences!$D$3:$BA$120,MATCH(Progression_Cycle4!O$4,Problématiques_compétences!$D$3:$D$120,0),5)</f>
        <v>#N/A</v>
      </c>
      <c r="P11" s="314" t="e">
        <f>INDEX(Problématiques_compétences!$D$3:$BA$120,MATCH(Progression_Cycle4!P$4,Problématiques_compétences!$D$3:$D$120,0),5)</f>
        <v>#N/A</v>
      </c>
      <c r="Q11" s="314" t="e">
        <f>INDEX(Problématiques_compétences!$D$3:$BA$120,MATCH(Progression_Cycle4!Q$4,Problématiques_compétences!$D$3:$D$120,0),5)</f>
        <v>#N/A</v>
      </c>
      <c r="R11" s="314" t="e">
        <f>INDEX(Problématiques_compétences!$D$3:$BA$120,MATCH(Progression_Cycle4!R$4,Problématiques_compétences!$D$3:$D$120,0),5)</f>
        <v>#N/A</v>
      </c>
      <c r="S11" s="314" t="e">
        <f>INDEX(Problématiques_compétences!$D$3:$BA$120,MATCH(Progression_Cycle4!S$4,Problématiques_compétences!$D$3:$D$120,0),5)</f>
        <v>#N/A</v>
      </c>
      <c r="T11" s="314" t="e">
        <f>INDEX(Problématiques_compétences!$D$3:$BA$120,MATCH(Progression_Cycle4!T$4,Problématiques_compétences!$D$3:$D$120,0),5)</f>
        <v>#N/A</v>
      </c>
      <c r="U11" s="314">
        <f>INDEX(Problématiques_compétences!$D$3:$BA$120,MATCH(Progression_Cycle4!U$4,Problématiques_compétences!$D$3:$D$120,0),5)</f>
        <v>0</v>
      </c>
      <c r="V11" s="314" t="str">
        <f>INDEX(Problématiques_compétences!$D$3:$BA$120,MATCH(Progression_Cycle4!V$4,Problématiques_compétences!$D$3:$D$120,0),5)</f>
        <v>x</v>
      </c>
      <c r="W11" s="314">
        <f>INDEX(Problématiques_compétences!$D$3:$BA$120,MATCH(Progression_Cycle4!W$4,Problématiques_compétences!$D$3:$D$120,0),5)</f>
        <v>0</v>
      </c>
      <c r="X11" s="314" t="e">
        <f>INDEX(Problématiques_compétences!$D$3:$BA$120,MATCH(Progression_Cycle4!X$4,Problématiques_compétences!$D$3:$D$120,0),5)</f>
        <v>#N/A</v>
      </c>
      <c r="Y11" s="314" t="e">
        <f>INDEX(Problématiques_compétences!$D$3:$BA$120,MATCH(Progression_Cycle4!Y$4,Problématiques_compétences!$D$3:$D$120,0),5)</f>
        <v>#N/A</v>
      </c>
      <c r="Z11" s="314" t="e">
        <f>INDEX(Problématiques_compétences!$D$3:$BA$120,MATCH(Progression_Cycle4!Z$4,Problématiques_compétences!$D$3:$D$120,0),5)</f>
        <v>#N/A</v>
      </c>
      <c r="AA11" s="314" t="e">
        <f>INDEX(Problématiques_compétences!$D$3:$BA$120,MATCH(Progression_Cycle4!AA$4,Problématiques_compétences!$D$3:$D$120,0),5)</f>
        <v>#N/A</v>
      </c>
      <c r="AB11" s="314" t="e">
        <f>INDEX(Problématiques_compétences!$D$3:$BA$120,MATCH(Progression_Cycle4!AB$4,Problématiques_compétences!$D$3:$D$120,0),5)</f>
        <v>#N/A</v>
      </c>
      <c r="AC11" s="314" t="e">
        <f>INDEX(Problématiques_compétences!$D$3:$BA$120,MATCH(Progression_Cycle4!AC$4,Problématiques_compétences!$D$3:$D$120,0),5)</f>
        <v>#N/A</v>
      </c>
      <c r="AD11" s="314" t="e">
        <f>INDEX(Problématiques_compétences!$D$3:$BA$120,MATCH(Progression_Cycle4!AD$4,Problématiques_compétences!$D$3:$D$120,0),5)</f>
        <v>#N/A</v>
      </c>
      <c r="AE11" s="314" t="e">
        <f>INDEX(Problématiques_compétences!$D$3:$BA$120,MATCH(Progression_Cycle4!AE$4,Problématiques_compétences!$D$3:$D$120,0),5)</f>
        <v>#N/A</v>
      </c>
      <c r="AF11" s="314" t="e">
        <f>INDEX(Problématiques_compétences!$D$3:$BA$120,MATCH(Progression_Cycle4!AF$4,Problématiques_compétences!$D$3:$D$120,0),5)</f>
        <v>#N/A</v>
      </c>
      <c r="AG11" s="314" t="e">
        <f>INDEX(Problématiques_compétences!$D$3:$BA$120,MATCH(Progression_Cycle4!AG$4,Problématiques_compétences!$D$3:$D$120,0),5)</f>
        <v>#N/A</v>
      </c>
      <c r="AH11" s="314" t="e">
        <f>INDEX(Problématiques_compétences!$D$3:$BA$120,MATCH(Progression_Cycle4!AH$4,Problématiques_compétences!$D$3:$D$120,0),5)</f>
        <v>#N/A</v>
      </c>
      <c r="AI11" s="314" t="e">
        <f>INDEX(Problématiques_compétences!$D$3:$BA$120,MATCH(Progression_Cycle4!AI$4,Problématiques_compétences!$D$3:$D$120,0),5)</f>
        <v>#N/A</v>
      </c>
      <c r="AJ11" s="314" t="e">
        <f>INDEX(Problématiques_compétences!$D$3:$BA$120,MATCH(Progression_Cycle4!AJ$4,Problématiques_compétences!$D$3:$D$120,0),5)</f>
        <v>#N/A</v>
      </c>
      <c r="AK11" s="314" t="e">
        <f>INDEX(Problématiques_compétences!$D$3:$BA$120,MATCH(Progression_Cycle4!AK$4,Problématiques_compétences!$D$3:$D$120,0),5)</f>
        <v>#N/A</v>
      </c>
      <c r="AL11" s="314" t="e">
        <f>INDEX(Problématiques_compétences!$D$3:$BA$120,MATCH(Progression_Cycle4!AL$4,Problématiques_compétences!$D$3:$D$120,0),5)</f>
        <v>#N/A</v>
      </c>
    </row>
    <row r="12" spans="1:39" x14ac:dyDescent="0.25">
      <c r="A12" s="477"/>
      <c r="B12" s="318" t="s">
        <v>127</v>
      </c>
      <c r="C12" s="319" t="s">
        <v>392</v>
      </c>
      <c r="D12" s="70" t="s">
        <v>129</v>
      </c>
      <c r="E12" s="310"/>
      <c r="F12" s="310"/>
      <c r="G12" s="312"/>
      <c r="H12" s="313">
        <f>COUNTIF(I12:AL12,"x")</f>
        <v>1</v>
      </c>
      <c r="I12" s="314" t="e">
        <f>INDEX(Problématiques_compétences!$D$3:$BA$120,MATCH(Progression_Cycle4!I$4,Problématiques_compétences!$D$3:$D$120,0),6)</f>
        <v>#N/A</v>
      </c>
      <c r="J12" s="314" t="e">
        <f>INDEX(Problématiques_compétences!$D$3:$BA$120,MATCH(Progression_Cycle4!J$4,Problématiques_compétences!$D$3:$D$120,0),6)</f>
        <v>#N/A</v>
      </c>
      <c r="K12" s="314" t="e">
        <f>INDEX(Problématiques_compétences!$D$3:$BA$120,MATCH(Progression_Cycle4!K$4,Problématiques_compétences!$D$3:$D$120,0),6)</f>
        <v>#N/A</v>
      </c>
      <c r="L12" s="314" t="e">
        <f>INDEX(Problématiques_compétences!$D$3:$BA$120,MATCH(Progression_Cycle4!L$4,Problématiques_compétences!$D$3:$D$120,0),6)</f>
        <v>#N/A</v>
      </c>
      <c r="M12" s="314" t="e">
        <f>INDEX(Problématiques_compétences!$D$3:$BA$120,MATCH(Progression_Cycle4!M$4,Problématiques_compétences!$D$3:$D$120,0),6)</f>
        <v>#N/A</v>
      </c>
      <c r="N12" s="314" t="e">
        <f>INDEX(Problématiques_compétences!$D$3:$BA$120,MATCH(Progression_Cycle4!N$4,Problématiques_compétences!$D$3:$D$120,0),6)</f>
        <v>#N/A</v>
      </c>
      <c r="O12" s="314" t="e">
        <f>INDEX(Problématiques_compétences!$D$3:$BA$120,MATCH(Progression_Cycle4!O$4,Problématiques_compétences!$D$3:$D$120,0),6)</f>
        <v>#N/A</v>
      </c>
      <c r="P12" s="314" t="e">
        <f>INDEX(Problématiques_compétences!$D$3:$BA$120,MATCH(Progression_Cycle4!P$4,Problématiques_compétences!$D$3:$D$120,0),6)</f>
        <v>#N/A</v>
      </c>
      <c r="Q12" s="314" t="e">
        <f>INDEX(Problématiques_compétences!$D$3:$BA$120,MATCH(Progression_Cycle4!Q$4,Problématiques_compétences!$D$3:$D$120,0),6)</f>
        <v>#N/A</v>
      </c>
      <c r="R12" s="314" t="e">
        <f>INDEX(Problématiques_compétences!$D$3:$BA$120,MATCH(Progression_Cycle4!R$4,Problématiques_compétences!$D$3:$D$120,0),6)</f>
        <v>#N/A</v>
      </c>
      <c r="S12" s="314" t="e">
        <f>INDEX(Problématiques_compétences!$D$3:$BA$120,MATCH(Progression_Cycle4!S$4,Problématiques_compétences!$D$3:$D$120,0),6)</f>
        <v>#N/A</v>
      </c>
      <c r="T12" s="314" t="e">
        <f>INDEX(Problématiques_compétences!$D$3:$BA$120,MATCH(Progression_Cycle4!T$4,Problématiques_compétences!$D$3:$D$120,0),6)</f>
        <v>#N/A</v>
      </c>
      <c r="U12" s="314">
        <f>INDEX(Problématiques_compétences!$D$3:$BA$120,MATCH(Progression_Cycle4!U$4,Problématiques_compétences!$D$3:$D$120,0),6)</f>
        <v>0</v>
      </c>
      <c r="V12" s="314" t="str">
        <f>INDEX(Problématiques_compétences!$D$3:$BA$120,MATCH(Progression_Cycle4!V$4,Problématiques_compétences!$D$3:$D$120,0),6)</f>
        <v>x</v>
      </c>
      <c r="W12" s="314">
        <f>INDEX(Problématiques_compétences!$D$3:$BA$120,MATCH(Progression_Cycle4!W$4,Problématiques_compétences!$D$3:$D$120,0),6)</f>
        <v>0</v>
      </c>
      <c r="X12" s="314" t="e">
        <f>INDEX(Problématiques_compétences!$D$3:$BA$120,MATCH(Progression_Cycle4!X$4,Problématiques_compétences!$D$3:$D$120,0),6)</f>
        <v>#N/A</v>
      </c>
      <c r="Y12" s="314" t="e">
        <f>INDEX(Problématiques_compétences!$D$3:$BA$120,MATCH(Progression_Cycle4!Y$4,Problématiques_compétences!$D$3:$D$120,0),6)</f>
        <v>#N/A</v>
      </c>
      <c r="Z12" s="314" t="e">
        <f>INDEX(Problématiques_compétences!$D$3:$BA$120,MATCH(Progression_Cycle4!Z$4,Problématiques_compétences!$D$3:$D$120,0),6)</f>
        <v>#N/A</v>
      </c>
      <c r="AA12" s="314" t="e">
        <f>INDEX(Problématiques_compétences!$D$3:$BA$120,MATCH(Progression_Cycle4!AA$4,Problématiques_compétences!$D$3:$D$120,0),6)</f>
        <v>#N/A</v>
      </c>
      <c r="AB12" s="314" t="e">
        <f>INDEX(Problématiques_compétences!$D$3:$BA$120,MATCH(Progression_Cycle4!AB$4,Problématiques_compétences!$D$3:$D$120,0),6)</f>
        <v>#N/A</v>
      </c>
      <c r="AC12" s="314" t="e">
        <f>INDEX(Problématiques_compétences!$D$3:$BA$120,MATCH(Progression_Cycle4!AC$4,Problématiques_compétences!$D$3:$D$120,0),6)</f>
        <v>#N/A</v>
      </c>
      <c r="AD12" s="314" t="e">
        <f>INDEX(Problématiques_compétences!$D$3:$BA$120,MATCH(Progression_Cycle4!AD$4,Problématiques_compétences!$D$3:$D$120,0),6)</f>
        <v>#N/A</v>
      </c>
      <c r="AE12" s="314" t="e">
        <f>INDEX(Problématiques_compétences!$D$3:$BA$120,MATCH(Progression_Cycle4!AE$4,Problématiques_compétences!$D$3:$D$120,0),6)</f>
        <v>#N/A</v>
      </c>
      <c r="AF12" s="314" t="e">
        <f>INDEX(Problématiques_compétences!$D$3:$BA$120,MATCH(Progression_Cycle4!AF$4,Problématiques_compétences!$D$3:$D$120,0),6)</f>
        <v>#N/A</v>
      </c>
      <c r="AG12" s="314" t="e">
        <f>INDEX(Problématiques_compétences!$D$3:$BA$120,MATCH(Progression_Cycle4!AG$4,Problématiques_compétences!$D$3:$D$120,0),6)</f>
        <v>#N/A</v>
      </c>
      <c r="AH12" s="314" t="e">
        <f>INDEX(Problématiques_compétences!$D$3:$BA$120,MATCH(Progression_Cycle4!AH$4,Problématiques_compétences!$D$3:$D$120,0),6)</f>
        <v>#N/A</v>
      </c>
      <c r="AI12" s="314" t="e">
        <f>INDEX(Problématiques_compétences!$D$3:$BA$120,MATCH(Progression_Cycle4!AI$4,Problématiques_compétences!$D$3:$D$120,0),6)</f>
        <v>#N/A</v>
      </c>
      <c r="AJ12" s="314" t="e">
        <f>INDEX(Problématiques_compétences!$D$3:$BA$120,MATCH(Progression_Cycle4!AJ$4,Problématiques_compétences!$D$3:$D$120,0),6)</f>
        <v>#N/A</v>
      </c>
      <c r="AK12" s="314" t="e">
        <f>INDEX(Problématiques_compétences!$D$3:$BA$120,MATCH(Progression_Cycle4!AK$4,Problématiques_compétences!$D$3:$D$120,0),6)</f>
        <v>#N/A</v>
      </c>
      <c r="AL12" s="314" t="e">
        <f>INDEX(Problématiques_compétences!$D$3:$BA$120,MATCH(Progression_Cycle4!AL$4,Problématiques_compétences!$D$3:$D$120,0),6)</f>
        <v>#N/A</v>
      </c>
    </row>
    <row r="13" spans="1:39" ht="15" customHeight="1" x14ac:dyDescent="0.25">
      <c r="A13" s="477" t="s">
        <v>102</v>
      </c>
      <c r="B13" s="304">
        <v>2</v>
      </c>
      <c r="C13" s="305" t="s">
        <v>132</v>
      </c>
      <c r="D13" s="521"/>
      <c r="E13" s="521"/>
      <c r="F13" s="521"/>
      <c r="G13" s="521"/>
      <c r="H13" s="521"/>
      <c r="I13" s="521"/>
      <c r="J13" s="521"/>
      <c r="K13" s="521"/>
      <c r="L13" s="521"/>
      <c r="M13" s="521"/>
      <c r="N13" s="521"/>
      <c r="O13" s="521"/>
      <c r="P13" s="521"/>
      <c r="Q13" s="521"/>
      <c r="R13" s="521"/>
      <c r="S13" s="521"/>
      <c r="T13" s="521"/>
      <c r="U13" s="521"/>
      <c r="V13" s="521"/>
      <c r="W13" s="521"/>
      <c r="X13" s="521"/>
      <c r="Y13" s="521"/>
      <c r="Z13" s="521"/>
      <c r="AA13" s="521"/>
      <c r="AB13" s="521"/>
      <c r="AC13" s="521"/>
      <c r="AD13" s="521"/>
      <c r="AE13" s="521"/>
      <c r="AF13" s="521"/>
      <c r="AG13" s="521"/>
      <c r="AH13" s="521"/>
      <c r="AI13" s="521"/>
      <c r="AJ13" s="521"/>
      <c r="AK13" s="521"/>
      <c r="AL13" s="521"/>
    </row>
    <row r="14" spans="1:39" ht="45" x14ac:dyDescent="0.25">
      <c r="A14" s="477"/>
      <c r="B14" s="307" t="s">
        <v>138</v>
      </c>
      <c r="C14" s="320" t="s">
        <v>393</v>
      </c>
      <c r="D14" s="321" t="s">
        <v>476</v>
      </c>
      <c r="E14" s="310"/>
      <c r="F14" s="310"/>
      <c r="G14" s="312"/>
      <c r="H14" s="313">
        <f t="shared" ref="H14:H20" si="0">COUNTIF(I14:AL14,"x")</f>
        <v>1</v>
      </c>
      <c r="I14" s="314" t="e">
        <f>INDEX(Problématiques_compétences!$D$3:$BA$120,MATCH(Progression_Cycle4!I$4,Problématiques_compétences!$D$3:$D$120,0),11)</f>
        <v>#N/A</v>
      </c>
      <c r="J14" s="314" t="e">
        <f>INDEX(Problématiques_compétences!$D$3:$BA$120,MATCH(Progression_Cycle4!J$4,Problématiques_compétences!$D$3:$D$120,0),11)</f>
        <v>#N/A</v>
      </c>
      <c r="K14" s="314" t="e">
        <f>INDEX(Problématiques_compétences!$D$3:$BA$120,MATCH(Progression_Cycle4!K$4,Problématiques_compétences!$D$3:$D$120,0),11)</f>
        <v>#N/A</v>
      </c>
      <c r="L14" s="314" t="e">
        <f>INDEX(Problématiques_compétences!$D$3:$BA$120,MATCH(Progression_Cycle4!L$4,Problématiques_compétences!$D$3:$D$120,0),11)</f>
        <v>#N/A</v>
      </c>
      <c r="M14" s="314" t="e">
        <f>INDEX(Problématiques_compétences!$D$3:$BA$120,MATCH(Progression_Cycle4!M$4,Problématiques_compétences!$D$3:$D$120,0),11)</f>
        <v>#N/A</v>
      </c>
      <c r="N14" s="314" t="e">
        <f>INDEX(Problématiques_compétences!$D$3:$BA$120,MATCH(Progression_Cycle4!N$4,Problématiques_compétences!$D$3:$D$120,0),11)</f>
        <v>#N/A</v>
      </c>
      <c r="O14" s="314" t="e">
        <f>INDEX(Problématiques_compétences!$D$3:$BA$120,MATCH(Progression_Cycle4!O$4,Problématiques_compétences!$D$3:$D$120,0),11)</f>
        <v>#N/A</v>
      </c>
      <c r="P14" s="314" t="e">
        <f>INDEX(Problématiques_compétences!$D$3:$BA$120,MATCH(Progression_Cycle4!P$4,Problématiques_compétences!$D$3:$D$120,0),11)</f>
        <v>#N/A</v>
      </c>
      <c r="Q14" s="314" t="e">
        <f>INDEX(Problématiques_compétences!$D$3:$BA$120,MATCH(Progression_Cycle4!Q$4,Problématiques_compétences!$D$3:$D$120,0),11)</f>
        <v>#N/A</v>
      </c>
      <c r="R14" s="314" t="e">
        <f>INDEX(Problématiques_compétences!$D$3:$BA$120,MATCH(Progression_Cycle4!R$4,Problématiques_compétences!$D$3:$D$120,0),11)</f>
        <v>#N/A</v>
      </c>
      <c r="S14" s="314" t="e">
        <f>INDEX(Problématiques_compétences!$D$3:$BA$120,MATCH(Progression_Cycle4!S$4,Problématiques_compétences!$D$3:$D$120,0),11)</f>
        <v>#N/A</v>
      </c>
      <c r="T14" s="314" t="e">
        <f>INDEX(Problématiques_compétences!$D$3:$BA$120,MATCH(Progression_Cycle4!T$4,Problématiques_compétences!$D$3:$D$120,0),11)</f>
        <v>#N/A</v>
      </c>
      <c r="U14" s="314" t="str">
        <f>INDEX(Problématiques_compétences!$D$3:$BA$120,MATCH(Progression_Cycle4!U$4,Problématiques_compétences!$D$3:$D$120,0),11)</f>
        <v>x</v>
      </c>
      <c r="V14" s="314">
        <f>INDEX(Problématiques_compétences!$D$3:$BA$120,MATCH(Progression_Cycle4!V$4,Problématiques_compétences!$D$3:$D$120,0),11)</f>
        <v>0</v>
      </c>
      <c r="W14" s="314">
        <f>INDEX(Problématiques_compétences!$D$3:$BA$120,MATCH(Progression_Cycle4!W$4,Problématiques_compétences!$D$3:$D$120,0),11)</f>
        <v>0</v>
      </c>
      <c r="X14" s="314" t="e">
        <f>INDEX(Problématiques_compétences!$D$3:$BA$120,MATCH(Progression_Cycle4!X$4,Problématiques_compétences!$D$3:$D$120,0),11)</f>
        <v>#N/A</v>
      </c>
      <c r="Y14" s="314" t="e">
        <f>INDEX(Problématiques_compétences!$D$3:$BA$120,MATCH(Progression_Cycle4!Y$4,Problématiques_compétences!$D$3:$D$120,0),11)</f>
        <v>#N/A</v>
      </c>
      <c r="Z14" s="314" t="e">
        <f>INDEX(Problématiques_compétences!$D$3:$BA$120,MATCH(Progression_Cycle4!Z$4,Problématiques_compétences!$D$3:$D$120,0),11)</f>
        <v>#N/A</v>
      </c>
      <c r="AA14" s="314" t="e">
        <f>INDEX(Problématiques_compétences!$D$3:$BA$120,MATCH(Progression_Cycle4!AA$4,Problématiques_compétences!$D$3:$D$120,0),11)</f>
        <v>#N/A</v>
      </c>
      <c r="AB14" s="314" t="e">
        <f>INDEX(Problématiques_compétences!$D$3:$BA$120,MATCH(Progression_Cycle4!AB$4,Problématiques_compétences!$D$3:$D$120,0),11)</f>
        <v>#N/A</v>
      </c>
      <c r="AC14" s="314" t="e">
        <f>INDEX(Problématiques_compétences!$D$3:$BA$120,MATCH(Progression_Cycle4!AC$4,Problématiques_compétences!$D$3:$D$120,0),11)</f>
        <v>#N/A</v>
      </c>
      <c r="AD14" s="314" t="e">
        <f>INDEX(Problématiques_compétences!$D$3:$BA$120,MATCH(Progression_Cycle4!AD$4,Problématiques_compétences!$D$3:$D$120,0),11)</f>
        <v>#N/A</v>
      </c>
      <c r="AE14" s="314" t="e">
        <f>INDEX(Problématiques_compétences!$D$3:$BA$120,MATCH(Progression_Cycle4!AE$4,Problématiques_compétences!$D$3:$D$120,0),11)</f>
        <v>#N/A</v>
      </c>
      <c r="AF14" s="314" t="e">
        <f>INDEX(Problématiques_compétences!$D$3:$BA$120,MATCH(Progression_Cycle4!AF$4,Problématiques_compétences!$D$3:$D$120,0),11)</f>
        <v>#N/A</v>
      </c>
      <c r="AG14" s="314" t="e">
        <f>INDEX(Problématiques_compétences!$D$3:$BA$120,MATCH(Progression_Cycle4!AG$4,Problématiques_compétences!$D$3:$D$120,0),11)</f>
        <v>#N/A</v>
      </c>
      <c r="AH14" s="314" t="e">
        <f>INDEX(Problématiques_compétences!$D$3:$BA$120,MATCH(Progression_Cycle4!AH$4,Problématiques_compétences!$D$3:$D$120,0),11)</f>
        <v>#N/A</v>
      </c>
      <c r="AI14" s="314" t="e">
        <f>INDEX(Problématiques_compétences!$D$3:$BA$120,MATCH(Progression_Cycle4!AI$4,Problématiques_compétences!$D$3:$D$120,0),11)</f>
        <v>#N/A</v>
      </c>
      <c r="AJ14" s="314" t="e">
        <f>INDEX(Problématiques_compétences!$D$3:$BA$120,MATCH(Progression_Cycle4!AJ$4,Problématiques_compétences!$D$3:$D$120,0),11)</f>
        <v>#N/A</v>
      </c>
      <c r="AK14" s="314" t="e">
        <f>INDEX(Problématiques_compétences!$D$3:$BA$120,MATCH(Progression_Cycle4!AK$4,Problématiques_compétences!$D$3:$D$120,0),11)</f>
        <v>#N/A</v>
      </c>
      <c r="AL14" s="314" t="e">
        <f>INDEX(Problématiques_compétences!$D$3:$BA$120,MATCH(Progression_Cycle4!AL$4,Problématiques_compétences!$D$3:$D$120,0),11)</f>
        <v>#N/A</v>
      </c>
    </row>
    <row r="15" spans="1:39" ht="45" x14ac:dyDescent="0.25">
      <c r="A15" s="477"/>
      <c r="B15" s="315" t="s">
        <v>145</v>
      </c>
      <c r="C15" s="322" t="s">
        <v>477</v>
      </c>
      <c r="D15" s="317"/>
      <c r="E15" s="310"/>
      <c r="F15" s="311" t="s">
        <v>147</v>
      </c>
      <c r="G15" s="312"/>
      <c r="H15" s="313">
        <f t="shared" si="0"/>
        <v>0</v>
      </c>
      <c r="I15" s="314" t="e">
        <f>INDEX(Problématiques_compétences!$D$3:$BA$120,MATCH(Progression_Cycle4!I$4,Problématiques_compétences!$D$3:$D$120,0),12)</f>
        <v>#N/A</v>
      </c>
      <c r="J15" s="314" t="e">
        <f>INDEX(Problématiques_compétences!$D$3:$BA$120,MATCH(Progression_Cycle4!J$4,Problématiques_compétences!$D$3:$D$120,0),12)</f>
        <v>#N/A</v>
      </c>
      <c r="K15" s="314" t="e">
        <f>INDEX(Problématiques_compétences!$D$3:$BA$120,MATCH(Progression_Cycle4!K$4,Problématiques_compétences!$D$3:$D$120,0),12)</f>
        <v>#N/A</v>
      </c>
      <c r="L15" s="314" t="e">
        <f>INDEX(Problématiques_compétences!$D$3:$BA$120,MATCH(Progression_Cycle4!L$4,Problématiques_compétences!$D$3:$D$120,0),12)</f>
        <v>#N/A</v>
      </c>
      <c r="M15" s="314" t="e">
        <f>INDEX(Problématiques_compétences!$D$3:$BA$120,MATCH(Progression_Cycle4!M$4,Problématiques_compétences!$D$3:$D$120,0),12)</f>
        <v>#N/A</v>
      </c>
      <c r="N15" s="314" t="e">
        <f>INDEX(Problématiques_compétences!$D$3:$BA$120,MATCH(Progression_Cycle4!N$4,Problématiques_compétences!$D$3:$D$120,0),12)</f>
        <v>#N/A</v>
      </c>
      <c r="O15" s="314" t="e">
        <f>INDEX(Problématiques_compétences!$D$3:$BA$120,MATCH(Progression_Cycle4!O$4,Problématiques_compétences!$D$3:$D$120,0),12)</f>
        <v>#N/A</v>
      </c>
      <c r="P15" s="314" t="e">
        <f>INDEX(Problématiques_compétences!$D$3:$BA$120,MATCH(Progression_Cycle4!P$4,Problématiques_compétences!$D$3:$D$120,0),12)</f>
        <v>#N/A</v>
      </c>
      <c r="Q15" s="314" t="e">
        <f>INDEX(Problématiques_compétences!$D$3:$BA$120,MATCH(Progression_Cycle4!Q$4,Problématiques_compétences!$D$3:$D$120,0),12)</f>
        <v>#N/A</v>
      </c>
      <c r="R15" s="314" t="e">
        <f>INDEX(Problématiques_compétences!$D$3:$BA$120,MATCH(Progression_Cycle4!R$4,Problématiques_compétences!$D$3:$D$120,0),12)</f>
        <v>#N/A</v>
      </c>
      <c r="S15" s="314" t="e">
        <f>INDEX(Problématiques_compétences!$D$3:$BA$120,MATCH(Progression_Cycle4!S$4,Problématiques_compétences!$D$3:$D$120,0),12)</f>
        <v>#N/A</v>
      </c>
      <c r="T15" s="314" t="e">
        <f>INDEX(Problématiques_compétences!$D$3:$BA$120,MATCH(Progression_Cycle4!T$4,Problématiques_compétences!$D$3:$D$120,0),12)</f>
        <v>#N/A</v>
      </c>
      <c r="U15" s="314">
        <f>INDEX(Problématiques_compétences!$D$3:$BA$120,MATCH(Progression_Cycle4!U$4,Problématiques_compétences!$D$3:$D$120,0),12)</f>
        <v>0</v>
      </c>
      <c r="V15" s="314">
        <f>INDEX(Problématiques_compétences!$D$3:$BA$120,MATCH(Progression_Cycle4!V$4,Problématiques_compétences!$D$3:$D$120,0),12)</f>
        <v>0</v>
      </c>
      <c r="W15" s="314">
        <f>INDEX(Problématiques_compétences!$D$3:$BA$120,MATCH(Progression_Cycle4!W$4,Problématiques_compétences!$D$3:$D$120,0),12)</f>
        <v>0</v>
      </c>
      <c r="X15" s="314" t="e">
        <f>INDEX(Problématiques_compétences!$D$3:$BA$120,MATCH(Progression_Cycle4!X$4,Problématiques_compétences!$D$3:$D$120,0),12)</f>
        <v>#N/A</v>
      </c>
      <c r="Y15" s="314" t="e">
        <f>INDEX(Problématiques_compétences!$D$3:$BA$120,MATCH(Progression_Cycle4!Y$4,Problématiques_compétences!$D$3:$D$120,0),12)</f>
        <v>#N/A</v>
      </c>
      <c r="Z15" s="314" t="e">
        <f>INDEX(Problématiques_compétences!$D$3:$BA$120,MATCH(Progression_Cycle4!Z$4,Problématiques_compétences!$D$3:$D$120,0),12)</f>
        <v>#N/A</v>
      </c>
      <c r="AA15" s="314" t="e">
        <f>INDEX(Problématiques_compétences!$D$3:$BA$120,MATCH(Progression_Cycle4!AA$4,Problématiques_compétences!$D$3:$D$120,0),12)</f>
        <v>#N/A</v>
      </c>
      <c r="AB15" s="314" t="e">
        <f>INDEX(Problématiques_compétences!$D$3:$BA$120,MATCH(Progression_Cycle4!AB$4,Problématiques_compétences!$D$3:$D$120,0),12)</f>
        <v>#N/A</v>
      </c>
      <c r="AC15" s="314" t="e">
        <f>INDEX(Problématiques_compétences!$D$3:$BA$120,MATCH(Progression_Cycle4!AC$4,Problématiques_compétences!$D$3:$D$120,0),12)</f>
        <v>#N/A</v>
      </c>
      <c r="AD15" s="314" t="e">
        <f>INDEX(Problématiques_compétences!$D$3:$BA$120,MATCH(Progression_Cycle4!AD$4,Problématiques_compétences!$D$3:$D$120,0),12)</f>
        <v>#N/A</v>
      </c>
      <c r="AE15" s="314" t="e">
        <f>INDEX(Problématiques_compétences!$D$3:$BA$120,MATCH(Progression_Cycle4!AE$4,Problématiques_compétences!$D$3:$D$120,0),12)</f>
        <v>#N/A</v>
      </c>
      <c r="AF15" s="314" t="e">
        <f>INDEX(Problématiques_compétences!$D$3:$BA$120,MATCH(Progression_Cycle4!AF$4,Problématiques_compétences!$D$3:$D$120,0),12)</f>
        <v>#N/A</v>
      </c>
      <c r="AG15" s="314" t="e">
        <f>INDEX(Problématiques_compétences!$D$3:$BA$120,MATCH(Progression_Cycle4!AG$4,Problématiques_compétences!$D$3:$D$120,0),12)</f>
        <v>#N/A</v>
      </c>
      <c r="AH15" s="314" t="e">
        <f>INDEX(Problématiques_compétences!$D$3:$BA$120,MATCH(Progression_Cycle4!AH$4,Problématiques_compétences!$D$3:$D$120,0),12)</f>
        <v>#N/A</v>
      </c>
      <c r="AI15" s="314" t="e">
        <f>INDEX(Problématiques_compétences!$D$3:$BA$120,MATCH(Progression_Cycle4!AI$4,Problématiques_compétences!$D$3:$D$120,0),12)</f>
        <v>#N/A</v>
      </c>
      <c r="AJ15" s="314" t="e">
        <f>INDEX(Problématiques_compétences!$D$3:$BA$120,MATCH(Progression_Cycle4!AJ$4,Problématiques_compétences!$D$3:$D$120,0),12)</f>
        <v>#N/A</v>
      </c>
      <c r="AK15" s="314" t="e">
        <f>INDEX(Problématiques_compétences!$D$3:$BA$120,MATCH(Progression_Cycle4!AK$4,Problématiques_compétences!$D$3:$D$120,0),12)</f>
        <v>#N/A</v>
      </c>
      <c r="AL15" s="314" t="e">
        <f>INDEX(Problématiques_compétences!$D$3:$BA$120,MATCH(Progression_Cycle4!AL$4,Problématiques_compétences!$D$3:$D$120,0),12)</f>
        <v>#N/A</v>
      </c>
    </row>
    <row r="16" spans="1:39" x14ac:dyDescent="0.25">
      <c r="A16" s="477"/>
      <c r="B16" s="307" t="s">
        <v>151</v>
      </c>
      <c r="C16" s="320" t="s">
        <v>478</v>
      </c>
      <c r="D16" s="309" t="s">
        <v>140</v>
      </c>
      <c r="E16" s="310"/>
      <c r="F16" s="310"/>
      <c r="G16" s="312"/>
      <c r="H16" s="313">
        <f t="shared" si="0"/>
        <v>1</v>
      </c>
      <c r="I16" s="314" t="e">
        <f>INDEX(Problématiques_compétences!$D$3:$BA$120,MATCH(Progression_Cycle4!I$4,Problématiques_compétences!$D$3:$D$120,0),13)</f>
        <v>#N/A</v>
      </c>
      <c r="J16" s="314" t="e">
        <f>INDEX(Problématiques_compétences!$D$3:$BA$120,MATCH(Progression_Cycle4!J$4,Problématiques_compétences!$D$3:$D$120,0),13)</f>
        <v>#N/A</v>
      </c>
      <c r="K16" s="314" t="e">
        <f>INDEX(Problématiques_compétences!$D$3:$BA$120,MATCH(Progression_Cycle4!K$4,Problématiques_compétences!$D$3:$D$120,0),13)</f>
        <v>#N/A</v>
      </c>
      <c r="L16" s="314" t="e">
        <f>INDEX(Problématiques_compétences!$D$3:$BA$120,MATCH(Progression_Cycle4!L$4,Problématiques_compétences!$D$3:$D$120,0),13)</f>
        <v>#N/A</v>
      </c>
      <c r="M16" s="314" t="e">
        <f>INDEX(Problématiques_compétences!$D$3:$BA$120,MATCH(Progression_Cycle4!M$4,Problématiques_compétences!$D$3:$D$120,0),13)</f>
        <v>#N/A</v>
      </c>
      <c r="N16" s="314" t="e">
        <f>INDEX(Problématiques_compétences!$D$3:$BA$120,MATCH(Progression_Cycle4!N$4,Problématiques_compétences!$D$3:$D$120,0),13)</f>
        <v>#N/A</v>
      </c>
      <c r="O16" s="314" t="e">
        <f>INDEX(Problématiques_compétences!$D$3:$BA$120,MATCH(Progression_Cycle4!O$4,Problématiques_compétences!$D$3:$D$120,0),13)</f>
        <v>#N/A</v>
      </c>
      <c r="P16" s="314" t="e">
        <f>INDEX(Problématiques_compétences!$D$3:$BA$120,MATCH(Progression_Cycle4!P$4,Problématiques_compétences!$D$3:$D$120,0),13)</f>
        <v>#N/A</v>
      </c>
      <c r="Q16" s="314" t="e">
        <f>INDEX(Problématiques_compétences!$D$3:$BA$120,MATCH(Progression_Cycle4!Q$4,Problématiques_compétences!$D$3:$D$120,0),13)</f>
        <v>#N/A</v>
      </c>
      <c r="R16" s="314" t="e">
        <f>INDEX(Problématiques_compétences!$D$3:$BA$120,MATCH(Progression_Cycle4!R$4,Problématiques_compétences!$D$3:$D$120,0),13)</f>
        <v>#N/A</v>
      </c>
      <c r="S16" s="314" t="e">
        <f>INDEX(Problématiques_compétences!$D$3:$BA$120,MATCH(Progression_Cycle4!S$4,Problématiques_compétences!$D$3:$D$120,0),13)</f>
        <v>#N/A</v>
      </c>
      <c r="T16" s="314" t="e">
        <f>INDEX(Problématiques_compétences!$D$3:$BA$120,MATCH(Progression_Cycle4!T$4,Problématiques_compétences!$D$3:$D$120,0),13)</f>
        <v>#N/A</v>
      </c>
      <c r="U16" s="314" t="str">
        <f>INDEX(Problématiques_compétences!$D$3:$BA$120,MATCH(Progression_Cycle4!U$4,Problématiques_compétences!$D$3:$D$120,0),13)</f>
        <v>x</v>
      </c>
      <c r="V16" s="314">
        <f>INDEX(Problématiques_compétences!$D$3:$BA$120,MATCH(Progression_Cycle4!V$4,Problématiques_compétences!$D$3:$D$120,0),13)</f>
        <v>0</v>
      </c>
      <c r="W16" s="314">
        <f>INDEX(Problématiques_compétences!$D$3:$BA$120,MATCH(Progression_Cycle4!W$4,Problématiques_compétences!$D$3:$D$120,0),13)</f>
        <v>0</v>
      </c>
      <c r="X16" s="314" t="e">
        <f>INDEX(Problématiques_compétences!$D$3:$BA$120,MATCH(Progression_Cycle4!X$4,Problématiques_compétences!$D$3:$D$120,0),13)</f>
        <v>#N/A</v>
      </c>
      <c r="Y16" s="314" t="e">
        <f>INDEX(Problématiques_compétences!$D$3:$BA$120,MATCH(Progression_Cycle4!Y$4,Problématiques_compétences!$D$3:$D$120,0),13)</f>
        <v>#N/A</v>
      </c>
      <c r="Z16" s="314" t="e">
        <f>INDEX(Problématiques_compétences!$D$3:$BA$120,MATCH(Progression_Cycle4!Z$4,Problématiques_compétences!$D$3:$D$120,0),13)</f>
        <v>#N/A</v>
      </c>
      <c r="AA16" s="314" t="e">
        <f>INDEX(Problématiques_compétences!$D$3:$BA$120,MATCH(Progression_Cycle4!AA$4,Problématiques_compétences!$D$3:$D$120,0),13)</f>
        <v>#N/A</v>
      </c>
      <c r="AB16" s="314" t="e">
        <f>INDEX(Problématiques_compétences!$D$3:$BA$120,MATCH(Progression_Cycle4!AB$4,Problématiques_compétences!$D$3:$D$120,0),13)</f>
        <v>#N/A</v>
      </c>
      <c r="AC16" s="314" t="e">
        <f>INDEX(Problématiques_compétences!$D$3:$BA$120,MATCH(Progression_Cycle4!AC$4,Problématiques_compétences!$D$3:$D$120,0),13)</f>
        <v>#N/A</v>
      </c>
      <c r="AD16" s="314" t="e">
        <f>INDEX(Problématiques_compétences!$D$3:$BA$120,MATCH(Progression_Cycle4!AD$4,Problématiques_compétences!$D$3:$D$120,0),13)</f>
        <v>#N/A</v>
      </c>
      <c r="AE16" s="314" t="e">
        <f>INDEX(Problématiques_compétences!$D$3:$BA$120,MATCH(Progression_Cycle4!AE$4,Problématiques_compétences!$D$3:$D$120,0),13)</f>
        <v>#N/A</v>
      </c>
      <c r="AF16" s="314" t="e">
        <f>INDEX(Problématiques_compétences!$D$3:$BA$120,MATCH(Progression_Cycle4!AF$4,Problématiques_compétences!$D$3:$D$120,0),13)</f>
        <v>#N/A</v>
      </c>
      <c r="AG16" s="314" t="e">
        <f>INDEX(Problématiques_compétences!$D$3:$BA$120,MATCH(Progression_Cycle4!AG$4,Problématiques_compétences!$D$3:$D$120,0),13)</f>
        <v>#N/A</v>
      </c>
      <c r="AH16" s="314" t="e">
        <f>INDEX(Problématiques_compétences!$D$3:$BA$120,MATCH(Progression_Cycle4!AH$4,Problématiques_compétences!$D$3:$D$120,0),13)</f>
        <v>#N/A</v>
      </c>
      <c r="AI16" s="314" t="e">
        <f>INDEX(Problématiques_compétences!$D$3:$BA$120,MATCH(Progression_Cycle4!AI$4,Problématiques_compétences!$D$3:$D$120,0),13)</f>
        <v>#N/A</v>
      </c>
      <c r="AJ16" s="314" t="e">
        <f>INDEX(Problématiques_compétences!$D$3:$BA$120,MATCH(Progression_Cycle4!AJ$4,Problématiques_compétences!$D$3:$D$120,0),13)</f>
        <v>#N/A</v>
      </c>
      <c r="AK16" s="314" t="e">
        <f>INDEX(Problématiques_compétences!$D$3:$BA$120,MATCH(Progression_Cycle4!AK$4,Problématiques_compétences!$D$3:$D$120,0),13)</f>
        <v>#N/A</v>
      </c>
      <c r="AL16" s="314" t="e">
        <f>INDEX(Problématiques_compétences!$D$3:$BA$120,MATCH(Progression_Cycle4!AL$4,Problématiques_compétences!$D$3:$D$120,0),13)</f>
        <v>#N/A</v>
      </c>
    </row>
    <row r="17" spans="1:38" x14ac:dyDescent="0.25">
      <c r="A17" s="477"/>
      <c r="B17" s="307" t="s">
        <v>155</v>
      </c>
      <c r="C17" s="320" t="s">
        <v>310</v>
      </c>
      <c r="D17" s="317"/>
      <c r="E17" s="310"/>
      <c r="F17" s="311" t="s">
        <v>157</v>
      </c>
      <c r="G17" s="312"/>
      <c r="H17" s="313">
        <f t="shared" si="0"/>
        <v>1</v>
      </c>
      <c r="I17" s="314" t="e">
        <f>INDEX(Problématiques_compétences!$D$3:$BA$120,MATCH(Progression_Cycle4!I$4,Problématiques_compétences!$D$3:$D$120,0),14)</f>
        <v>#N/A</v>
      </c>
      <c r="J17" s="314" t="e">
        <f>INDEX(Problématiques_compétences!$D$3:$BA$120,MATCH(Progression_Cycle4!J$4,Problématiques_compétences!$D$3:$D$120,0),14)</f>
        <v>#N/A</v>
      </c>
      <c r="K17" s="314" t="e">
        <f>INDEX(Problématiques_compétences!$D$3:$BA$120,MATCH(Progression_Cycle4!K$4,Problématiques_compétences!$D$3:$D$120,0),14)</f>
        <v>#N/A</v>
      </c>
      <c r="L17" s="314" t="e">
        <f>INDEX(Problématiques_compétences!$D$3:$BA$120,MATCH(Progression_Cycle4!L$4,Problématiques_compétences!$D$3:$D$120,0),14)</f>
        <v>#N/A</v>
      </c>
      <c r="M17" s="314" t="e">
        <f>INDEX(Problématiques_compétences!$D$3:$BA$120,MATCH(Progression_Cycle4!M$4,Problématiques_compétences!$D$3:$D$120,0),14)</f>
        <v>#N/A</v>
      </c>
      <c r="N17" s="314" t="e">
        <f>INDEX(Problématiques_compétences!$D$3:$BA$120,MATCH(Progression_Cycle4!N$4,Problématiques_compétences!$D$3:$D$120,0),14)</f>
        <v>#N/A</v>
      </c>
      <c r="O17" s="314" t="e">
        <f>INDEX(Problématiques_compétences!$D$3:$BA$120,MATCH(Progression_Cycle4!O$4,Problématiques_compétences!$D$3:$D$120,0),14)</f>
        <v>#N/A</v>
      </c>
      <c r="P17" s="314" t="e">
        <f>INDEX(Problématiques_compétences!$D$3:$BA$120,MATCH(Progression_Cycle4!P$4,Problématiques_compétences!$D$3:$D$120,0),14)</f>
        <v>#N/A</v>
      </c>
      <c r="Q17" s="314" t="e">
        <f>INDEX(Problématiques_compétences!$D$3:$BA$120,MATCH(Progression_Cycle4!Q$4,Problématiques_compétences!$D$3:$D$120,0),14)</f>
        <v>#N/A</v>
      </c>
      <c r="R17" s="314" t="e">
        <f>INDEX(Problématiques_compétences!$D$3:$BA$120,MATCH(Progression_Cycle4!R$4,Problématiques_compétences!$D$3:$D$120,0),14)</f>
        <v>#N/A</v>
      </c>
      <c r="S17" s="314" t="e">
        <f>INDEX(Problématiques_compétences!$D$3:$BA$120,MATCH(Progression_Cycle4!S$4,Problématiques_compétences!$D$3:$D$120,0),14)</f>
        <v>#N/A</v>
      </c>
      <c r="T17" s="314" t="e">
        <f>INDEX(Problématiques_compétences!$D$3:$BA$120,MATCH(Progression_Cycle4!T$4,Problématiques_compétences!$D$3:$D$120,0),14)</f>
        <v>#N/A</v>
      </c>
      <c r="U17" s="314">
        <f>INDEX(Problématiques_compétences!$D$3:$BA$120,MATCH(Progression_Cycle4!U$4,Problématiques_compétences!$D$3:$D$120,0),14)</f>
        <v>0</v>
      </c>
      <c r="V17" s="314" t="str">
        <f>INDEX(Problématiques_compétences!$D$3:$BA$120,MATCH(Progression_Cycle4!V$4,Problématiques_compétences!$D$3:$D$120,0),14)</f>
        <v>x</v>
      </c>
      <c r="W17" s="314">
        <f>INDEX(Problématiques_compétences!$D$3:$BA$120,MATCH(Progression_Cycle4!W$4,Problématiques_compétences!$D$3:$D$120,0),14)</f>
        <v>0</v>
      </c>
      <c r="X17" s="314" t="e">
        <f>INDEX(Problématiques_compétences!$D$3:$BA$120,MATCH(Progression_Cycle4!X$4,Problématiques_compétences!$D$3:$D$120,0),14)</f>
        <v>#N/A</v>
      </c>
      <c r="Y17" s="314" t="e">
        <f>INDEX(Problématiques_compétences!$D$3:$BA$120,MATCH(Progression_Cycle4!Y$4,Problématiques_compétences!$D$3:$D$120,0),14)</f>
        <v>#N/A</v>
      </c>
      <c r="Z17" s="314" t="e">
        <f>INDEX(Problématiques_compétences!$D$3:$BA$120,MATCH(Progression_Cycle4!Z$4,Problématiques_compétences!$D$3:$D$120,0),14)</f>
        <v>#N/A</v>
      </c>
      <c r="AA17" s="314" t="e">
        <f>INDEX(Problématiques_compétences!$D$3:$BA$120,MATCH(Progression_Cycle4!AA$4,Problématiques_compétences!$D$3:$D$120,0),14)</f>
        <v>#N/A</v>
      </c>
      <c r="AB17" s="314" t="e">
        <f>INDEX(Problématiques_compétences!$D$3:$BA$120,MATCH(Progression_Cycle4!AB$4,Problématiques_compétences!$D$3:$D$120,0),14)</f>
        <v>#N/A</v>
      </c>
      <c r="AC17" s="314" t="e">
        <f>INDEX(Problématiques_compétences!$D$3:$BA$120,MATCH(Progression_Cycle4!AC$4,Problématiques_compétences!$D$3:$D$120,0),14)</f>
        <v>#N/A</v>
      </c>
      <c r="AD17" s="314" t="e">
        <f>INDEX(Problématiques_compétences!$D$3:$BA$120,MATCH(Progression_Cycle4!AD$4,Problématiques_compétences!$D$3:$D$120,0),14)</f>
        <v>#N/A</v>
      </c>
      <c r="AE17" s="314" t="e">
        <f>INDEX(Problématiques_compétences!$D$3:$BA$120,MATCH(Progression_Cycle4!AE$4,Problématiques_compétences!$D$3:$D$120,0),14)</f>
        <v>#N/A</v>
      </c>
      <c r="AF17" s="314" t="e">
        <f>INDEX(Problématiques_compétences!$D$3:$BA$120,MATCH(Progression_Cycle4!AF$4,Problématiques_compétences!$D$3:$D$120,0),14)</f>
        <v>#N/A</v>
      </c>
      <c r="AG17" s="314" t="e">
        <f>INDEX(Problématiques_compétences!$D$3:$BA$120,MATCH(Progression_Cycle4!AG$4,Problématiques_compétences!$D$3:$D$120,0),14)</f>
        <v>#N/A</v>
      </c>
      <c r="AH17" s="314" t="e">
        <f>INDEX(Problématiques_compétences!$D$3:$BA$120,MATCH(Progression_Cycle4!AH$4,Problématiques_compétences!$D$3:$D$120,0),14)</f>
        <v>#N/A</v>
      </c>
      <c r="AI17" s="314" t="e">
        <f>INDEX(Problématiques_compétences!$D$3:$BA$120,MATCH(Progression_Cycle4!AI$4,Problématiques_compétences!$D$3:$D$120,0),14)</f>
        <v>#N/A</v>
      </c>
      <c r="AJ17" s="314" t="e">
        <f>INDEX(Problématiques_compétences!$D$3:$BA$120,MATCH(Progression_Cycle4!AJ$4,Problématiques_compétences!$D$3:$D$120,0),14)</f>
        <v>#N/A</v>
      </c>
      <c r="AK17" s="314" t="e">
        <f>INDEX(Problématiques_compétences!$D$3:$BA$120,MATCH(Progression_Cycle4!AK$4,Problématiques_compétences!$D$3:$D$120,0),14)</f>
        <v>#N/A</v>
      </c>
      <c r="AL17" s="314" t="e">
        <f>INDEX(Problématiques_compétences!$D$3:$BA$120,MATCH(Progression_Cycle4!AL$4,Problématiques_compétences!$D$3:$D$120,0),14)</f>
        <v>#N/A</v>
      </c>
    </row>
    <row r="18" spans="1:38" x14ac:dyDescent="0.25">
      <c r="A18" s="477"/>
      <c r="B18" s="307" t="s">
        <v>161</v>
      </c>
      <c r="C18" s="320" t="s">
        <v>479</v>
      </c>
      <c r="D18" s="309" t="s">
        <v>124</v>
      </c>
      <c r="E18" s="310"/>
      <c r="F18" s="310"/>
      <c r="G18" s="312"/>
      <c r="H18" s="313">
        <f t="shared" si="0"/>
        <v>0</v>
      </c>
      <c r="I18" s="314" t="e">
        <f>INDEX(Problématiques_compétences!$D$3:$BA$120,MATCH(Progression_Cycle4!I$4,Problématiques_compétences!$D$3:$D$120,0),15)</f>
        <v>#N/A</v>
      </c>
      <c r="J18" s="314" t="e">
        <f>INDEX(Problématiques_compétences!$D$3:$BA$120,MATCH(Progression_Cycle4!J$4,Problématiques_compétences!$D$3:$D$120,0),15)</f>
        <v>#N/A</v>
      </c>
      <c r="K18" s="314" t="e">
        <f>INDEX(Problématiques_compétences!$D$3:$BA$120,MATCH(Progression_Cycle4!K$4,Problématiques_compétences!$D$3:$D$120,0),15)</f>
        <v>#N/A</v>
      </c>
      <c r="L18" s="314" t="e">
        <f>INDEX(Problématiques_compétences!$D$3:$BA$120,MATCH(Progression_Cycle4!L$4,Problématiques_compétences!$D$3:$D$120,0),15)</f>
        <v>#N/A</v>
      </c>
      <c r="M18" s="314" t="e">
        <f>INDEX(Problématiques_compétences!$D$3:$BA$120,MATCH(Progression_Cycle4!M$4,Problématiques_compétences!$D$3:$D$120,0),15)</f>
        <v>#N/A</v>
      </c>
      <c r="N18" s="314" t="e">
        <f>INDEX(Problématiques_compétences!$D$3:$BA$120,MATCH(Progression_Cycle4!N$4,Problématiques_compétences!$D$3:$D$120,0),15)</f>
        <v>#N/A</v>
      </c>
      <c r="O18" s="314" t="e">
        <f>INDEX(Problématiques_compétences!$D$3:$BA$120,MATCH(Progression_Cycle4!O$4,Problématiques_compétences!$D$3:$D$120,0),15)</f>
        <v>#N/A</v>
      </c>
      <c r="P18" s="314" t="e">
        <f>INDEX(Problématiques_compétences!$D$3:$BA$120,MATCH(Progression_Cycle4!P$4,Problématiques_compétences!$D$3:$D$120,0),15)</f>
        <v>#N/A</v>
      </c>
      <c r="Q18" s="314" t="e">
        <f>INDEX(Problématiques_compétences!$D$3:$BA$120,MATCH(Progression_Cycle4!Q$4,Problématiques_compétences!$D$3:$D$120,0),15)</f>
        <v>#N/A</v>
      </c>
      <c r="R18" s="314" t="e">
        <f>INDEX(Problématiques_compétences!$D$3:$BA$120,MATCH(Progression_Cycle4!R$4,Problématiques_compétences!$D$3:$D$120,0),15)</f>
        <v>#N/A</v>
      </c>
      <c r="S18" s="314" t="e">
        <f>INDEX(Problématiques_compétences!$D$3:$BA$120,MATCH(Progression_Cycle4!S$4,Problématiques_compétences!$D$3:$D$120,0),15)</f>
        <v>#N/A</v>
      </c>
      <c r="T18" s="314" t="e">
        <f>INDEX(Problématiques_compétences!$D$3:$BA$120,MATCH(Progression_Cycle4!T$4,Problématiques_compétences!$D$3:$D$120,0),15)</f>
        <v>#N/A</v>
      </c>
      <c r="U18" s="314">
        <f>INDEX(Problématiques_compétences!$D$3:$BA$120,MATCH(Progression_Cycle4!U$4,Problématiques_compétences!$D$3:$D$120,0),15)</f>
        <v>0</v>
      </c>
      <c r="V18" s="314">
        <f>INDEX(Problématiques_compétences!$D$3:$BA$120,MATCH(Progression_Cycle4!V$4,Problématiques_compétences!$D$3:$D$120,0),15)</f>
        <v>0</v>
      </c>
      <c r="W18" s="314">
        <f>INDEX(Problématiques_compétences!$D$3:$BA$120,MATCH(Progression_Cycle4!W$4,Problématiques_compétences!$D$3:$D$120,0),15)</f>
        <v>0</v>
      </c>
      <c r="X18" s="314" t="e">
        <f>INDEX(Problématiques_compétences!$D$3:$BA$120,MATCH(Progression_Cycle4!X$4,Problématiques_compétences!$D$3:$D$120,0),15)</f>
        <v>#N/A</v>
      </c>
      <c r="Y18" s="314" t="e">
        <f>INDEX(Problématiques_compétences!$D$3:$BA$120,MATCH(Progression_Cycle4!Y$4,Problématiques_compétences!$D$3:$D$120,0),15)</f>
        <v>#N/A</v>
      </c>
      <c r="Z18" s="314" t="e">
        <f>INDEX(Problématiques_compétences!$D$3:$BA$120,MATCH(Progression_Cycle4!Z$4,Problématiques_compétences!$D$3:$D$120,0),15)</f>
        <v>#N/A</v>
      </c>
      <c r="AA18" s="314" t="e">
        <f>INDEX(Problématiques_compétences!$D$3:$BA$120,MATCH(Progression_Cycle4!AA$4,Problématiques_compétences!$D$3:$D$120,0),15)</f>
        <v>#N/A</v>
      </c>
      <c r="AB18" s="314" t="e">
        <f>INDEX(Problématiques_compétences!$D$3:$BA$120,MATCH(Progression_Cycle4!AB$4,Problématiques_compétences!$D$3:$D$120,0),15)</f>
        <v>#N/A</v>
      </c>
      <c r="AC18" s="314" t="e">
        <f>INDEX(Problématiques_compétences!$D$3:$BA$120,MATCH(Progression_Cycle4!AC$4,Problématiques_compétences!$D$3:$D$120,0),15)</f>
        <v>#N/A</v>
      </c>
      <c r="AD18" s="314" t="e">
        <f>INDEX(Problématiques_compétences!$D$3:$BA$120,MATCH(Progression_Cycle4!AD$4,Problématiques_compétences!$D$3:$D$120,0),15)</f>
        <v>#N/A</v>
      </c>
      <c r="AE18" s="314" t="e">
        <f>INDEX(Problématiques_compétences!$D$3:$BA$120,MATCH(Progression_Cycle4!AE$4,Problématiques_compétences!$D$3:$D$120,0),15)</f>
        <v>#N/A</v>
      </c>
      <c r="AF18" s="314" t="e">
        <f>INDEX(Problématiques_compétences!$D$3:$BA$120,MATCH(Progression_Cycle4!AF$4,Problématiques_compétences!$D$3:$D$120,0),15)</f>
        <v>#N/A</v>
      </c>
      <c r="AG18" s="314" t="e">
        <f>INDEX(Problématiques_compétences!$D$3:$BA$120,MATCH(Progression_Cycle4!AG$4,Problématiques_compétences!$D$3:$D$120,0),15)</f>
        <v>#N/A</v>
      </c>
      <c r="AH18" s="314" t="e">
        <f>INDEX(Problématiques_compétences!$D$3:$BA$120,MATCH(Progression_Cycle4!AH$4,Problématiques_compétences!$D$3:$D$120,0),15)</f>
        <v>#N/A</v>
      </c>
      <c r="AI18" s="314" t="e">
        <f>INDEX(Problématiques_compétences!$D$3:$BA$120,MATCH(Progression_Cycle4!AI$4,Problématiques_compétences!$D$3:$D$120,0),15)</f>
        <v>#N/A</v>
      </c>
      <c r="AJ18" s="314" t="e">
        <f>INDEX(Problématiques_compétences!$D$3:$BA$120,MATCH(Progression_Cycle4!AJ$4,Problématiques_compétences!$D$3:$D$120,0),15)</f>
        <v>#N/A</v>
      </c>
      <c r="AK18" s="314" t="e">
        <f>INDEX(Problématiques_compétences!$D$3:$BA$120,MATCH(Progression_Cycle4!AK$4,Problématiques_compétences!$D$3:$D$120,0),15)</f>
        <v>#N/A</v>
      </c>
      <c r="AL18" s="314" t="e">
        <f>INDEX(Problématiques_compétences!$D$3:$BA$120,MATCH(Progression_Cycle4!AL$4,Problématiques_compétences!$D$3:$D$120,0),15)</f>
        <v>#N/A</v>
      </c>
    </row>
    <row r="19" spans="1:38" ht="30" x14ac:dyDescent="0.25">
      <c r="A19" s="477"/>
      <c r="B19" s="307" t="s">
        <v>166</v>
      </c>
      <c r="C19" s="320" t="s">
        <v>397</v>
      </c>
      <c r="D19" s="309" t="s">
        <v>168</v>
      </c>
      <c r="E19" s="310"/>
      <c r="F19" s="311" t="s">
        <v>114</v>
      </c>
      <c r="G19" s="312"/>
      <c r="H19" s="313">
        <f t="shared" si="0"/>
        <v>1</v>
      </c>
      <c r="I19" s="314" t="e">
        <f>INDEX(Problématiques_compétences!$D$3:$BA$120,MATCH(Progression_Cycle4!I$4,Problématiques_compétences!$D$3:$D$120,0),16)</f>
        <v>#N/A</v>
      </c>
      <c r="J19" s="314" t="e">
        <f>INDEX(Problématiques_compétences!$D$3:$BA$120,MATCH(Progression_Cycle4!J$4,Problématiques_compétences!$D$3:$D$120,0),16)</f>
        <v>#N/A</v>
      </c>
      <c r="K19" s="314" t="e">
        <f>INDEX(Problématiques_compétences!$D$3:$BA$120,MATCH(Progression_Cycle4!K$4,Problématiques_compétences!$D$3:$D$120,0),16)</f>
        <v>#N/A</v>
      </c>
      <c r="L19" s="314" t="e">
        <f>INDEX(Problématiques_compétences!$D$3:$BA$120,MATCH(Progression_Cycle4!L$4,Problématiques_compétences!$D$3:$D$120,0),16)</f>
        <v>#N/A</v>
      </c>
      <c r="M19" s="314" t="e">
        <f>INDEX(Problématiques_compétences!$D$3:$BA$120,MATCH(Progression_Cycle4!M$4,Problématiques_compétences!$D$3:$D$120,0),16)</f>
        <v>#N/A</v>
      </c>
      <c r="N19" s="314" t="e">
        <f>INDEX(Problématiques_compétences!$D$3:$BA$120,MATCH(Progression_Cycle4!N$4,Problématiques_compétences!$D$3:$D$120,0),16)</f>
        <v>#N/A</v>
      </c>
      <c r="O19" s="314" t="e">
        <f>INDEX(Problématiques_compétences!$D$3:$BA$120,MATCH(Progression_Cycle4!O$4,Problématiques_compétences!$D$3:$D$120,0),16)</f>
        <v>#N/A</v>
      </c>
      <c r="P19" s="314" t="e">
        <f>INDEX(Problématiques_compétences!$D$3:$BA$120,MATCH(Progression_Cycle4!P$4,Problématiques_compétences!$D$3:$D$120,0),16)</f>
        <v>#N/A</v>
      </c>
      <c r="Q19" s="314" t="e">
        <f>INDEX(Problématiques_compétences!$D$3:$BA$120,MATCH(Progression_Cycle4!Q$4,Problématiques_compétences!$D$3:$D$120,0),16)</f>
        <v>#N/A</v>
      </c>
      <c r="R19" s="314" t="e">
        <f>INDEX(Problématiques_compétences!$D$3:$BA$120,MATCH(Progression_Cycle4!R$4,Problématiques_compétences!$D$3:$D$120,0),16)</f>
        <v>#N/A</v>
      </c>
      <c r="S19" s="314" t="e">
        <f>INDEX(Problématiques_compétences!$D$3:$BA$120,MATCH(Progression_Cycle4!S$4,Problématiques_compétences!$D$3:$D$120,0),16)</f>
        <v>#N/A</v>
      </c>
      <c r="T19" s="314" t="e">
        <f>INDEX(Problématiques_compétences!$D$3:$BA$120,MATCH(Progression_Cycle4!T$4,Problématiques_compétences!$D$3:$D$120,0),16)</f>
        <v>#N/A</v>
      </c>
      <c r="U19" s="314">
        <f>INDEX(Problématiques_compétences!$D$3:$BA$120,MATCH(Progression_Cycle4!U$4,Problématiques_compétences!$D$3:$D$120,0),16)</f>
        <v>0</v>
      </c>
      <c r="V19" s="314">
        <f>INDEX(Problématiques_compétences!$D$3:$BA$120,MATCH(Progression_Cycle4!V$4,Problématiques_compétences!$D$3:$D$120,0),16)</f>
        <v>0</v>
      </c>
      <c r="W19" s="314" t="str">
        <f>INDEX(Problématiques_compétences!$D$3:$BA$120,MATCH(Progression_Cycle4!W$4,Problématiques_compétences!$D$3:$D$120,0),16)</f>
        <v>x</v>
      </c>
      <c r="X19" s="314" t="e">
        <f>INDEX(Problématiques_compétences!$D$3:$BA$120,MATCH(Progression_Cycle4!X$4,Problématiques_compétences!$D$3:$D$120,0),16)</f>
        <v>#N/A</v>
      </c>
      <c r="Y19" s="314" t="e">
        <f>INDEX(Problématiques_compétences!$D$3:$BA$120,MATCH(Progression_Cycle4!Y$4,Problématiques_compétences!$D$3:$D$120,0),16)</f>
        <v>#N/A</v>
      </c>
      <c r="Z19" s="314" t="e">
        <f>INDEX(Problématiques_compétences!$D$3:$BA$120,MATCH(Progression_Cycle4!Z$4,Problématiques_compétences!$D$3:$D$120,0),16)</f>
        <v>#N/A</v>
      </c>
      <c r="AA19" s="314" t="e">
        <f>INDEX(Problématiques_compétences!$D$3:$BA$120,MATCH(Progression_Cycle4!AA$4,Problématiques_compétences!$D$3:$D$120,0),16)</f>
        <v>#N/A</v>
      </c>
      <c r="AB19" s="314" t="e">
        <f>INDEX(Problématiques_compétences!$D$3:$BA$120,MATCH(Progression_Cycle4!AB$4,Problématiques_compétences!$D$3:$D$120,0),16)</f>
        <v>#N/A</v>
      </c>
      <c r="AC19" s="314" t="e">
        <f>INDEX(Problématiques_compétences!$D$3:$BA$120,MATCH(Progression_Cycle4!AC$4,Problématiques_compétences!$D$3:$D$120,0),16)</f>
        <v>#N/A</v>
      </c>
      <c r="AD19" s="314" t="e">
        <f>INDEX(Problématiques_compétences!$D$3:$BA$120,MATCH(Progression_Cycle4!AD$4,Problématiques_compétences!$D$3:$D$120,0),16)</f>
        <v>#N/A</v>
      </c>
      <c r="AE19" s="314" t="e">
        <f>INDEX(Problématiques_compétences!$D$3:$BA$120,MATCH(Progression_Cycle4!AE$4,Problématiques_compétences!$D$3:$D$120,0),16)</f>
        <v>#N/A</v>
      </c>
      <c r="AF19" s="314" t="e">
        <f>INDEX(Problématiques_compétences!$D$3:$BA$120,MATCH(Progression_Cycle4!AF$4,Problématiques_compétences!$D$3:$D$120,0),16)</f>
        <v>#N/A</v>
      </c>
      <c r="AG19" s="314" t="e">
        <f>INDEX(Problématiques_compétences!$D$3:$BA$120,MATCH(Progression_Cycle4!AG$4,Problématiques_compétences!$D$3:$D$120,0),16)</f>
        <v>#N/A</v>
      </c>
      <c r="AH19" s="314" t="e">
        <f>INDEX(Problématiques_compétences!$D$3:$BA$120,MATCH(Progression_Cycle4!AH$4,Problématiques_compétences!$D$3:$D$120,0),16)</f>
        <v>#N/A</v>
      </c>
      <c r="AI19" s="314" t="e">
        <f>INDEX(Problématiques_compétences!$D$3:$BA$120,MATCH(Progression_Cycle4!AI$4,Problématiques_compétences!$D$3:$D$120,0),16)</f>
        <v>#N/A</v>
      </c>
      <c r="AJ19" s="314" t="e">
        <f>INDEX(Problématiques_compétences!$D$3:$BA$120,MATCH(Progression_Cycle4!AJ$4,Problématiques_compétences!$D$3:$D$120,0),16)</f>
        <v>#N/A</v>
      </c>
      <c r="AK19" s="314" t="e">
        <f>INDEX(Problématiques_compétences!$D$3:$BA$120,MATCH(Progression_Cycle4!AK$4,Problématiques_compétences!$D$3:$D$120,0),16)</f>
        <v>#N/A</v>
      </c>
      <c r="AL19" s="314" t="e">
        <f>INDEX(Problématiques_compétences!$D$3:$BA$120,MATCH(Progression_Cycle4!AL$4,Problématiques_compétences!$D$3:$D$120,0),16)</f>
        <v>#N/A</v>
      </c>
    </row>
    <row r="20" spans="1:38" ht="30" x14ac:dyDescent="0.25">
      <c r="A20" s="477"/>
      <c r="B20" s="318" t="s">
        <v>171</v>
      </c>
      <c r="C20" s="323" t="s">
        <v>480</v>
      </c>
      <c r="D20" s="70" t="s">
        <v>124</v>
      </c>
      <c r="E20" s="310"/>
      <c r="F20" s="310"/>
      <c r="G20" s="324" t="s">
        <v>173</v>
      </c>
      <c r="H20" s="313">
        <f t="shared" si="0"/>
        <v>1</v>
      </c>
      <c r="I20" s="314" t="e">
        <f>INDEX(Problématiques_compétences!$D$3:$BA$120,MATCH(Progression_Cycle4!I$4,Problématiques_compétences!$D$3:$D$120,0),17)</f>
        <v>#N/A</v>
      </c>
      <c r="J20" s="314" t="e">
        <f>INDEX(Problématiques_compétences!$D$3:$BA$120,MATCH(Progression_Cycle4!J$4,Problématiques_compétences!$D$3:$D$120,0),17)</f>
        <v>#N/A</v>
      </c>
      <c r="K20" s="314" t="e">
        <f>INDEX(Problématiques_compétences!$D$3:$BA$120,MATCH(Progression_Cycle4!K$4,Problématiques_compétences!$D$3:$D$120,0),17)</f>
        <v>#N/A</v>
      </c>
      <c r="L20" s="314" t="e">
        <f>INDEX(Problématiques_compétences!$D$3:$BA$120,MATCH(Progression_Cycle4!L$4,Problématiques_compétences!$D$3:$D$120,0),17)</f>
        <v>#N/A</v>
      </c>
      <c r="M20" s="314" t="e">
        <f>INDEX(Problématiques_compétences!$D$3:$BA$120,MATCH(Progression_Cycle4!M$4,Problématiques_compétences!$D$3:$D$120,0),17)</f>
        <v>#N/A</v>
      </c>
      <c r="N20" s="314" t="e">
        <f>INDEX(Problématiques_compétences!$D$3:$BA$120,MATCH(Progression_Cycle4!N$4,Problématiques_compétences!$D$3:$D$120,0),17)</f>
        <v>#N/A</v>
      </c>
      <c r="O20" s="314" t="e">
        <f>INDEX(Problématiques_compétences!$D$3:$BA$120,MATCH(Progression_Cycle4!O$4,Problématiques_compétences!$D$3:$D$120,0),17)</f>
        <v>#N/A</v>
      </c>
      <c r="P20" s="314" t="e">
        <f>INDEX(Problématiques_compétences!$D$3:$BA$120,MATCH(Progression_Cycle4!P$4,Problématiques_compétences!$D$3:$D$120,0),17)</f>
        <v>#N/A</v>
      </c>
      <c r="Q20" s="314" t="e">
        <f>INDEX(Problématiques_compétences!$D$3:$BA$120,MATCH(Progression_Cycle4!Q$4,Problématiques_compétences!$D$3:$D$120,0),17)</f>
        <v>#N/A</v>
      </c>
      <c r="R20" s="314" t="e">
        <f>INDEX(Problématiques_compétences!$D$3:$BA$120,MATCH(Progression_Cycle4!R$4,Problématiques_compétences!$D$3:$D$120,0),17)</f>
        <v>#N/A</v>
      </c>
      <c r="S20" s="314" t="e">
        <f>INDEX(Problématiques_compétences!$D$3:$BA$120,MATCH(Progression_Cycle4!S$4,Problématiques_compétences!$D$3:$D$120,0),17)</f>
        <v>#N/A</v>
      </c>
      <c r="T20" s="314" t="e">
        <f>INDEX(Problématiques_compétences!$D$3:$BA$120,MATCH(Progression_Cycle4!T$4,Problématiques_compétences!$D$3:$D$120,0),17)</f>
        <v>#N/A</v>
      </c>
      <c r="U20" s="314">
        <f>INDEX(Problématiques_compétences!$D$3:$BA$120,MATCH(Progression_Cycle4!U$4,Problématiques_compétences!$D$3:$D$120,0),17)</f>
        <v>0</v>
      </c>
      <c r="V20" s="314">
        <f>INDEX(Problématiques_compétences!$D$3:$BA$120,MATCH(Progression_Cycle4!V$4,Problématiques_compétences!$D$3:$D$120,0),17)</f>
        <v>0</v>
      </c>
      <c r="W20" s="314" t="str">
        <f>INDEX(Problématiques_compétences!$D$3:$BA$120,MATCH(Progression_Cycle4!W$4,Problématiques_compétences!$D$3:$D$120,0),17)</f>
        <v>x</v>
      </c>
      <c r="X20" s="314" t="e">
        <f>INDEX(Problématiques_compétences!$D$3:$BA$120,MATCH(Progression_Cycle4!X$4,Problématiques_compétences!$D$3:$D$120,0),17)</f>
        <v>#N/A</v>
      </c>
      <c r="Y20" s="314" t="e">
        <f>INDEX(Problématiques_compétences!$D$3:$BA$120,MATCH(Progression_Cycle4!Y$4,Problématiques_compétences!$D$3:$D$120,0),17)</f>
        <v>#N/A</v>
      </c>
      <c r="Z20" s="314" t="e">
        <f>INDEX(Problématiques_compétences!$D$3:$BA$120,MATCH(Progression_Cycle4!Z$4,Problématiques_compétences!$D$3:$D$120,0),17)</f>
        <v>#N/A</v>
      </c>
      <c r="AA20" s="314" t="e">
        <f>INDEX(Problématiques_compétences!$D$3:$BA$120,MATCH(Progression_Cycle4!AA$4,Problématiques_compétences!$D$3:$D$120,0),17)</f>
        <v>#N/A</v>
      </c>
      <c r="AB20" s="314" t="e">
        <f>INDEX(Problématiques_compétences!$D$3:$BA$120,MATCH(Progression_Cycle4!AB$4,Problématiques_compétences!$D$3:$D$120,0),17)</f>
        <v>#N/A</v>
      </c>
      <c r="AC20" s="314" t="e">
        <f>INDEX(Problématiques_compétences!$D$3:$BA$120,MATCH(Progression_Cycle4!AC$4,Problématiques_compétences!$D$3:$D$120,0),17)</f>
        <v>#N/A</v>
      </c>
      <c r="AD20" s="314" t="e">
        <f>INDEX(Problématiques_compétences!$D$3:$BA$120,MATCH(Progression_Cycle4!AD$4,Problématiques_compétences!$D$3:$D$120,0),17)</f>
        <v>#N/A</v>
      </c>
      <c r="AE20" s="314" t="e">
        <f>INDEX(Problématiques_compétences!$D$3:$BA$120,MATCH(Progression_Cycle4!AE$4,Problématiques_compétences!$D$3:$D$120,0),17)</f>
        <v>#N/A</v>
      </c>
      <c r="AF20" s="314" t="e">
        <f>INDEX(Problématiques_compétences!$D$3:$BA$120,MATCH(Progression_Cycle4!AF$4,Problématiques_compétences!$D$3:$D$120,0),17)</f>
        <v>#N/A</v>
      </c>
      <c r="AG20" s="314" t="e">
        <f>INDEX(Problématiques_compétences!$D$3:$BA$120,MATCH(Progression_Cycle4!AG$4,Problématiques_compétences!$D$3:$D$120,0),17)</f>
        <v>#N/A</v>
      </c>
      <c r="AH20" s="314" t="e">
        <f>INDEX(Problématiques_compétences!$D$3:$BA$120,MATCH(Progression_Cycle4!AH$4,Problématiques_compétences!$D$3:$D$120,0),17)</f>
        <v>#N/A</v>
      </c>
      <c r="AI20" s="314" t="e">
        <f>INDEX(Problématiques_compétences!$D$3:$BA$120,MATCH(Progression_Cycle4!AI$4,Problématiques_compétences!$D$3:$D$120,0),17)</f>
        <v>#N/A</v>
      </c>
      <c r="AJ20" s="314" t="e">
        <f>INDEX(Problématiques_compétences!$D$3:$BA$120,MATCH(Progression_Cycle4!AJ$4,Problématiques_compétences!$D$3:$D$120,0),17)</f>
        <v>#N/A</v>
      </c>
      <c r="AK20" s="314" t="e">
        <f>INDEX(Problématiques_compétences!$D$3:$BA$120,MATCH(Progression_Cycle4!AK$4,Problématiques_compétences!$D$3:$D$120,0),17)</f>
        <v>#N/A</v>
      </c>
      <c r="AL20" s="314" t="e">
        <f>INDEX(Problématiques_compétences!$D$3:$BA$120,MATCH(Progression_Cycle4!AL$4,Problématiques_compétences!$D$3:$D$120,0),17)</f>
        <v>#N/A</v>
      </c>
    </row>
    <row r="21" spans="1:38" ht="15" customHeight="1" x14ac:dyDescent="0.25">
      <c r="A21" s="477" t="s">
        <v>176</v>
      </c>
      <c r="B21" s="304">
        <v>3</v>
      </c>
      <c r="C21" s="305" t="s">
        <v>177</v>
      </c>
      <c r="D21" s="521"/>
      <c r="E21" s="521"/>
      <c r="F21" s="521"/>
      <c r="G21" s="521"/>
      <c r="H21" s="521"/>
      <c r="I21" s="521"/>
      <c r="J21" s="521"/>
      <c r="K21" s="521"/>
      <c r="L21" s="521"/>
      <c r="M21" s="521"/>
      <c r="N21" s="521"/>
      <c r="O21" s="521"/>
      <c r="P21" s="521"/>
      <c r="Q21" s="521"/>
      <c r="R21" s="521"/>
      <c r="S21" s="521"/>
      <c r="T21" s="521"/>
      <c r="U21" s="521"/>
      <c r="V21" s="521"/>
      <c r="W21" s="521"/>
      <c r="X21" s="521"/>
      <c r="Y21" s="521"/>
      <c r="Z21" s="521"/>
      <c r="AA21" s="521"/>
      <c r="AB21" s="521"/>
      <c r="AC21" s="521"/>
      <c r="AD21" s="521"/>
      <c r="AE21" s="521"/>
      <c r="AF21" s="521"/>
      <c r="AG21" s="521"/>
      <c r="AH21" s="521"/>
      <c r="AI21" s="521"/>
      <c r="AJ21" s="521"/>
      <c r="AK21" s="521"/>
      <c r="AL21" s="521"/>
    </row>
    <row r="22" spans="1:38" ht="45" x14ac:dyDescent="0.25">
      <c r="A22" s="477"/>
      <c r="B22" s="307" t="s">
        <v>180</v>
      </c>
      <c r="C22" s="320" t="s">
        <v>399</v>
      </c>
      <c r="D22" s="317"/>
      <c r="E22" s="325" t="s">
        <v>182</v>
      </c>
      <c r="F22" s="310"/>
      <c r="G22" s="312"/>
      <c r="H22" s="313">
        <f>COUNTIF(I22:AL22,"x")</f>
        <v>0</v>
      </c>
      <c r="I22" s="314" t="e">
        <f>INDEX(Problématiques_compétences!$D$3:$BA$120,MATCH(Progression_Cycle4!I$4,Problématiques_compétences!$D$3:$D$120,0),18)</f>
        <v>#N/A</v>
      </c>
      <c r="J22" s="314" t="e">
        <f>INDEX(Problématiques_compétences!$D$3:$BA$120,MATCH(Progression_Cycle4!J$4,Problématiques_compétences!$D$3:$D$120,0),18)</f>
        <v>#N/A</v>
      </c>
      <c r="K22" s="314" t="e">
        <f>INDEX(Problématiques_compétences!$D$3:$BA$120,MATCH(Progression_Cycle4!K$4,Problématiques_compétences!$D$3:$D$120,0),18)</f>
        <v>#N/A</v>
      </c>
      <c r="L22" s="314" t="e">
        <f>INDEX(Problématiques_compétences!$D$3:$BA$120,MATCH(Progression_Cycle4!L$4,Problématiques_compétences!$D$3:$D$120,0),18)</f>
        <v>#N/A</v>
      </c>
      <c r="M22" s="314" t="e">
        <f>INDEX(Problématiques_compétences!$D$3:$BA$120,MATCH(Progression_Cycle4!M$4,Problématiques_compétences!$D$3:$D$120,0),18)</f>
        <v>#N/A</v>
      </c>
      <c r="N22" s="314" t="e">
        <f>INDEX(Problématiques_compétences!$D$3:$BA$120,MATCH(Progression_Cycle4!N$4,Problématiques_compétences!$D$3:$D$120,0),18)</f>
        <v>#N/A</v>
      </c>
      <c r="O22" s="314" t="e">
        <f>INDEX(Problématiques_compétences!$D$3:$BA$120,MATCH(Progression_Cycle4!O$4,Problématiques_compétences!$D$3:$D$120,0),18)</f>
        <v>#N/A</v>
      </c>
      <c r="P22" s="314" t="e">
        <f>INDEX(Problématiques_compétences!$D$3:$BA$120,MATCH(Progression_Cycle4!P$4,Problématiques_compétences!$D$3:$D$120,0),18)</f>
        <v>#N/A</v>
      </c>
      <c r="Q22" s="314" t="e">
        <f>INDEX(Problématiques_compétences!$D$3:$BA$120,MATCH(Progression_Cycle4!Q$4,Problématiques_compétences!$D$3:$D$120,0),18)</f>
        <v>#N/A</v>
      </c>
      <c r="R22" s="314" t="e">
        <f>INDEX(Problématiques_compétences!$D$3:$BA$120,MATCH(Progression_Cycle4!R$4,Problématiques_compétences!$D$3:$D$120,0),18)</f>
        <v>#N/A</v>
      </c>
      <c r="S22" s="314" t="e">
        <f>INDEX(Problématiques_compétences!$D$3:$BA$120,MATCH(Progression_Cycle4!S$4,Problématiques_compétences!$D$3:$D$120,0),18)</f>
        <v>#N/A</v>
      </c>
      <c r="T22" s="314" t="e">
        <f>INDEX(Problématiques_compétences!$D$3:$BA$120,MATCH(Progression_Cycle4!T$4,Problématiques_compétences!$D$3:$D$120,0),18)</f>
        <v>#N/A</v>
      </c>
      <c r="U22" s="314">
        <f>INDEX(Problématiques_compétences!$D$3:$BA$120,MATCH(Progression_Cycle4!U$4,Problématiques_compétences!$D$3:$D$120,0),18)</f>
        <v>0</v>
      </c>
      <c r="V22" s="314">
        <f>INDEX(Problématiques_compétences!$D$3:$BA$120,MATCH(Progression_Cycle4!V$4,Problématiques_compétences!$D$3:$D$120,0),18)</f>
        <v>0</v>
      </c>
      <c r="W22" s="314">
        <f>INDEX(Problématiques_compétences!$D$3:$BA$120,MATCH(Progression_Cycle4!W$4,Problématiques_compétences!$D$3:$D$120,0),18)</f>
        <v>0</v>
      </c>
      <c r="X22" s="314" t="e">
        <f>INDEX(Problématiques_compétences!$D$3:$BA$120,MATCH(Progression_Cycle4!X$4,Problématiques_compétences!$D$3:$D$120,0),18)</f>
        <v>#N/A</v>
      </c>
      <c r="Y22" s="314" t="e">
        <f>INDEX(Problématiques_compétences!$D$3:$BA$120,MATCH(Progression_Cycle4!Y$4,Problématiques_compétences!$D$3:$D$120,0),18)</f>
        <v>#N/A</v>
      </c>
      <c r="Z22" s="314" t="e">
        <f>INDEX(Problématiques_compétences!$D$3:$BA$120,MATCH(Progression_Cycle4!Z$4,Problématiques_compétences!$D$3:$D$120,0),18)</f>
        <v>#N/A</v>
      </c>
      <c r="AA22" s="314" t="e">
        <f>INDEX(Problématiques_compétences!$D$3:$BA$120,MATCH(Progression_Cycle4!AA$4,Problématiques_compétences!$D$3:$D$120,0),18)</f>
        <v>#N/A</v>
      </c>
      <c r="AB22" s="314" t="e">
        <f>INDEX(Problématiques_compétences!$D$3:$BA$120,MATCH(Progression_Cycle4!AB$4,Problématiques_compétences!$D$3:$D$120,0),18)</f>
        <v>#N/A</v>
      </c>
      <c r="AC22" s="314" t="e">
        <f>INDEX(Problématiques_compétences!$D$3:$BA$120,MATCH(Progression_Cycle4!AC$4,Problématiques_compétences!$D$3:$D$120,0),18)</f>
        <v>#N/A</v>
      </c>
      <c r="AD22" s="314" t="e">
        <f>INDEX(Problématiques_compétences!$D$3:$BA$120,MATCH(Progression_Cycle4!AD$4,Problématiques_compétences!$D$3:$D$120,0),18)</f>
        <v>#N/A</v>
      </c>
      <c r="AE22" s="314" t="e">
        <f>INDEX(Problématiques_compétences!$D$3:$BA$120,MATCH(Progression_Cycle4!AE$4,Problématiques_compétences!$D$3:$D$120,0),18)</f>
        <v>#N/A</v>
      </c>
      <c r="AF22" s="314" t="e">
        <f>INDEX(Problématiques_compétences!$D$3:$BA$120,MATCH(Progression_Cycle4!AF$4,Problématiques_compétences!$D$3:$D$120,0),18)</f>
        <v>#N/A</v>
      </c>
      <c r="AG22" s="314" t="e">
        <f>INDEX(Problématiques_compétences!$D$3:$BA$120,MATCH(Progression_Cycle4!AG$4,Problématiques_compétences!$D$3:$D$120,0),18)</f>
        <v>#N/A</v>
      </c>
      <c r="AH22" s="314" t="e">
        <f>INDEX(Problématiques_compétences!$D$3:$BA$120,MATCH(Progression_Cycle4!AH$4,Problématiques_compétences!$D$3:$D$120,0),18)</f>
        <v>#N/A</v>
      </c>
      <c r="AI22" s="314" t="e">
        <f>INDEX(Problématiques_compétences!$D$3:$BA$120,MATCH(Progression_Cycle4!AI$4,Problématiques_compétences!$D$3:$D$120,0),18)</f>
        <v>#N/A</v>
      </c>
      <c r="AJ22" s="314" t="e">
        <f>INDEX(Problématiques_compétences!$D$3:$BA$120,MATCH(Progression_Cycle4!AJ$4,Problématiques_compétences!$D$3:$D$120,0),18)</f>
        <v>#N/A</v>
      </c>
      <c r="AK22" s="314" t="e">
        <f>INDEX(Problématiques_compétences!$D$3:$BA$120,MATCH(Progression_Cycle4!AK$4,Problématiques_compétences!$D$3:$D$120,0),18)</f>
        <v>#N/A</v>
      </c>
      <c r="AL22" s="314" t="e">
        <f>INDEX(Problématiques_compétences!$D$3:$BA$120,MATCH(Progression_Cycle4!AL$4,Problématiques_compétences!$D$3:$D$120,0),18)</f>
        <v>#N/A</v>
      </c>
    </row>
    <row r="23" spans="1:38" ht="30" x14ac:dyDescent="0.25">
      <c r="A23" s="477"/>
      <c r="B23" s="315" t="s">
        <v>185</v>
      </c>
      <c r="C23" s="322" t="s">
        <v>400</v>
      </c>
      <c r="D23" s="309" t="s">
        <v>124</v>
      </c>
      <c r="E23" s="325" t="s">
        <v>187</v>
      </c>
      <c r="F23" s="310"/>
      <c r="G23" s="312"/>
      <c r="H23" s="313">
        <f>COUNTIF(I23:AL23,"x")</f>
        <v>0</v>
      </c>
      <c r="I23" s="314" t="e">
        <f>INDEX(Problématiques_compétences!$D$3:$BA$120,MATCH(Progression_Cycle4!I$4,Problématiques_compétences!$D$3:$D$120,0),19)</f>
        <v>#N/A</v>
      </c>
      <c r="J23" s="314" t="e">
        <f>INDEX(Problématiques_compétences!$D$3:$BA$120,MATCH(Progression_Cycle4!J$4,Problématiques_compétences!$D$3:$D$120,0),19)</f>
        <v>#N/A</v>
      </c>
      <c r="K23" s="314" t="e">
        <f>INDEX(Problématiques_compétences!$D$3:$BA$120,MATCH(Progression_Cycle4!K$4,Problématiques_compétences!$D$3:$D$120,0),19)</f>
        <v>#N/A</v>
      </c>
      <c r="L23" s="314" t="e">
        <f>INDEX(Problématiques_compétences!$D$3:$BA$120,MATCH(Progression_Cycle4!L$4,Problématiques_compétences!$D$3:$D$120,0),19)</f>
        <v>#N/A</v>
      </c>
      <c r="M23" s="314" t="e">
        <f>INDEX(Problématiques_compétences!$D$3:$BA$120,MATCH(Progression_Cycle4!M$4,Problématiques_compétences!$D$3:$D$120,0),19)</f>
        <v>#N/A</v>
      </c>
      <c r="N23" s="314" t="e">
        <f>INDEX(Problématiques_compétences!$D$3:$BA$120,MATCH(Progression_Cycle4!N$4,Problématiques_compétences!$D$3:$D$120,0),19)</f>
        <v>#N/A</v>
      </c>
      <c r="O23" s="314" t="e">
        <f>INDEX(Problématiques_compétences!$D$3:$BA$120,MATCH(Progression_Cycle4!O$4,Problématiques_compétences!$D$3:$D$120,0),19)</f>
        <v>#N/A</v>
      </c>
      <c r="P23" s="314" t="e">
        <f>INDEX(Problématiques_compétences!$D$3:$BA$120,MATCH(Progression_Cycle4!P$4,Problématiques_compétences!$D$3:$D$120,0),19)</f>
        <v>#N/A</v>
      </c>
      <c r="Q23" s="314" t="e">
        <f>INDEX(Problématiques_compétences!$D$3:$BA$120,MATCH(Progression_Cycle4!Q$4,Problématiques_compétences!$D$3:$D$120,0),19)</f>
        <v>#N/A</v>
      </c>
      <c r="R23" s="314" t="e">
        <f>INDEX(Problématiques_compétences!$D$3:$BA$120,MATCH(Progression_Cycle4!R$4,Problématiques_compétences!$D$3:$D$120,0),19)</f>
        <v>#N/A</v>
      </c>
      <c r="S23" s="314" t="e">
        <f>INDEX(Problématiques_compétences!$D$3:$BA$120,MATCH(Progression_Cycle4!S$4,Problématiques_compétences!$D$3:$D$120,0),19)</f>
        <v>#N/A</v>
      </c>
      <c r="T23" s="314" t="e">
        <f>INDEX(Problématiques_compétences!$D$3:$BA$120,MATCH(Progression_Cycle4!T$4,Problématiques_compétences!$D$3:$D$120,0),19)</f>
        <v>#N/A</v>
      </c>
      <c r="U23" s="314">
        <f>INDEX(Problématiques_compétences!$D$3:$BA$120,MATCH(Progression_Cycle4!U$4,Problématiques_compétences!$D$3:$D$120,0),19)</f>
        <v>0</v>
      </c>
      <c r="V23" s="314">
        <f>INDEX(Problématiques_compétences!$D$3:$BA$120,MATCH(Progression_Cycle4!V$4,Problématiques_compétences!$D$3:$D$120,0),19)</f>
        <v>0</v>
      </c>
      <c r="W23" s="314">
        <f>INDEX(Problématiques_compétences!$D$3:$BA$120,MATCH(Progression_Cycle4!W$4,Problématiques_compétences!$D$3:$D$120,0),19)</f>
        <v>0</v>
      </c>
      <c r="X23" s="314" t="e">
        <f>INDEX(Problématiques_compétences!$D$3:$BA$120,MATCH(Progression_Cycle4!X$4,Problématiques_compétences!$D$3:$D$120,0),19)</f>
        <v>#N/A</v>
      </c>
      <c r="Y23" s="314" t="e">
        <f>INDEX(Problématiques_compétences!$D$3:$BA$120,MATCH(Progression_Cycle4!Y$4,Problématiques_compétences!$D$3:$D$120,0),19)</f>
        <v>#N/A</v>
      </c>
      <c r="Z23" s="314" t="e">
        <f>INDEX(Problématiques_compétences!$D$3:$BA$120,MATCH(Progression_Cycle4!Z$4,Problématiques_compétences!$D$3:$D$120,0),19)</f>
        <v>#N/A</v>
      </c>
      <c r="AA23" s="314" t="e">
        <f>INDEX(Problématiques_compétences!$D$3:$BA$120,MATCH(Progression_Cycle4!AA$4,Problématiques_compétences!$D$3:$D$120,0),19)</f>
        <v>#N/A</v>
      </c>
      <c r="AB23" s="314" t="e">
        <f>INDEX(Problématiques_compétences!$D$3:$BA$120,MATCH(Progression_Cycle4!AB$4,Problématiques_compétences!$D$3:$D$120,0),19)</f>
        <v>#N/A</v>
      </c>
      <c r="AC23" s="314" t="e">
        <f>INDEX(Problématiques_compétences!$D$3:$BA$120,MATCH(Progression_Cycle4!AC$4,Problématiques_compétences!$D$3:$D$120,0),19)</f>
        <v>#N/A</v>
      </c>
      <c r="AD23" s="314" t="e">
        <f>INDEX(Problématiques_compétences!$D$3:$BA$120,MATCH(Progression_Cycle4!AD$4,Problématiques_compétences!$D$3:$D$120,0),19)</f>
        <v>#N/A</v>
      </c>
      <c r="AE23" s="314" t="e">
        <f>INDEX(Problématiques_compétences!$D$3:$BA$120,MATCH(Progression_Cycle4!AE$4,Problématiques_compétences!$D$3:$D$120,0),19)</f>
        <v>#N/A</v>
      </c>
      <c r="AF23" s="314" t="e">
        <f>INDEX(Problématiques_compétences!$D$3:$BA$120,MATCH(Progression_Cycle4!AF$4,Problématiques_compétences!$D$3:$D$120,0),19)</f>
        <v>#N/A</v>
      </c>
      <c r="AG23" s="314" t="e">
        <f>INDEX(Problématiques_compétences!$D$3:$BA$120,MATCH(Progression_Cycle4!AG$4,Problématiques_compétences!$D$3:$D$120,0),19)</f>
        <v>#N/A</v>
      </c>
      <c r="AH23" s="314" t="e">
        <f>INDEX(Problématiques_compétences!$D$3:$BA$120,MATCH(Progression_Cycle4!AH$4,Problématiques_compétences!$D$3:$D$120,0),19)</f>
        <v>#N/A</v>
      </c>
      <c r="AI23" s="314" t="e">
        <f>INDEX(Problématiques_compétences!$D$3:$BA$120,MATCH(Progression_Cycle4!AI$4,Problématiques_compétences!$D$3:$D$120,0),19)</f>
        <v>#N/A</v>
      </c>
      <c r="AJ23" s="314" t="e">
        <f>INDEX(Problématiques_compétences!$D$3:$BA$120,MATCH(Progression_Cycle4!AJ$4,Problématiques_compétences!$D$3:$D$120,0),19)</f>
        <v>#N/A</v>
      </c>
      <c r="AK23" s="314" t="e">
        <f>INDEX(Problématiques_compétences!$D$3:$BA$120,MATCH(Progression_Cycle4!AK$4,Problématiques_compétences!$D$3:$D$120,0),19)</f>
        <v>#N/A</v>
      </c>
      <c r="AL23" s="314" t="e">
        <f>INDEX(Problématiques_compétences!$D$3:$BA$120,MATCH(Progression_Cycle4!AL$4,Problématiques_compétences!$D$3:$D$120,0),19)</f>
        <v>#N/A</v>
      </c>
    </row>
    <row r="24" spans="1:38" ht="30" x14ac:dyDescent="0.25">
      <c r="A24" s="477"/>
      <c r="B24" s="318" t="s">
        <v>190</v>
      </c>
      <c r="C24" s="323" t="s">
        <v>199</v>
      </c>
      <c r="D24" s="309" t="s">
        <v>192</v>
      </c>
      <c r="E24" s="310"/>
      <c r="F24" s="310"/>
      <c r="G24" s="312"/>
      <c r="H24" s="313">
        <f>COUNTIF(I24:AL24,"x")</f>
        <v>0</v>
      </c>
      <c r="I24" s="314" t="e">
        <f>INDEX(Problématiques_compétences!$D$3:$BA$120,MATCH(Progression_Cycle4!I$4,Problématiques_compétences!$D$3:$D$120,0),20)</f>
        <v>#N/A</v>
      </c>
      <c r="J24" s="314" t="e">
        <f>INDEX(Problématiques_compétences!$D$3:$BA$120,MATCH(Progression_Cycle4!J$4,Problématiques_compétences!$D$3:$D$120,0),20)</f>
        <v>#N/A</v>
      </c>
      <c r="K24" s="314" t="e">
        <f>INDEX(Problématiques_compétences!$D$3:$BA$120,MATCH(Progression_Cycle4!K$4,Problématiques_compétences!$D$3:$D$120,0),20)</f>
        <v>#N/A</v>
      </c>
      <c r="L24" s="314" t="e">
        <f>INDEX(Problématiques_compétences!$D$3:$BA$120,MATCH(Progression_Cycle4!L$4,Problématiques_compétences!$D$3:$D$120,0),20)</f>
        <v>#N/A</v>
      </c>
      <c r="M24" s="314" t="e">
        <f>INDEX(Problématiques_compétences!$D$3:$BA$120,MATCH(Progression_Cycle4!M$4,Problématiques_compétences!$D$3:$D$120,0),20)</f>
        <v>#N/A</v>
      </c>
      <c r="N24" s="314" t="e">
        <f>INDEX(Problématiques_compétences!$D$3:$BA$120,MATCH(Progression_Cycle4!N$4,Problématiques_compétences!$D$3:$D$120,0),20)</f>
        <v>#N/A</v>
      </c>
      <c r="O24" s="314" t="e">
        <f>INDEX(Problématiques_compétences!$D$3:$BA$120,MATCH(Progression_Cycle4!O$4,Problématiques_compétences!$D$3:$D$120,0),20)</f>
        <v>#N/A</v>
      </c>
      <c r="P24" s="314" t="e">
        <f>INDEX(Problématiques_compétences!$D$3:$BA$120,MATCH(Progression_Cycle4!P$4,Problématiques_compétences!$D$3:$D$120,0),20)</f>
        <v>#N/A</v>
      </c>
      <c r="Q24" s="314" t="e">
        <f>INDEX(Problématiques_compétences!$D$3:$BA$120,MATCH(Progression_Cycle4!Q$4,Problématiques_compétences!$D$3:$D$120,0),20)</f>
        <v>#N/A</v>
      </c>
      <c r="R24" s="314" t="e">
        <f>INDEX(Problématiques_compétences!$D$3:$BA$120,MATCH(Progression_Cycle4!R$4,Problématiques_compétences!$D$3:$D$120,0),20)</f>
        <v>#N/A</v>
      </c>
      <c r="S24" s="314" t="e">
        <f>INDEX(Problématiques_compétences!$D$3:$BA$120,MATCH(Progression_Cycle4!S$4,Problématiques_compétences!$D$3:$D$120,0),20)</f>
        <v>#N/A</v>
      </c>
      <c r="T24" s="314" t="e">
        <f>INDEX(Problématiques_compétences!$D$3:$BA$120,MATCH(Progression_Cycle4!T$4,Problématiques_compétences!$D$3:$D$120,0),20)</f>
        <v>#N/A</v>
      </c>
      <c r="U24" s="314">
        <f>INDEX(Problématiques_compétences!$D$3:$BA$120,MATCH(Progression_Cycle4!U$4,Problématiques_compétences!$D$3:$D$120,0),20)</f>
        <v>0</v>
      </c>
      <c r="V24" s="314">
        <f>INDEX(Problématiques_compétences!$D$3:$BA$120,MATCH(Progression_Cycle4!V$4,Problématiques_compétences!$D$3:$D$120,0),20)</f>
        <v>0</v>
      </c>
      <c r="W24" s="314">
        <f>INDEX(Problématiques_compétences!$D$3:$BA$120,MATCH(Progression_Cycle4!W$4,Problématiques_compétences!$D$3:$D$120,0),20)</f>
        <v>0</v>
      </c>
      <c r="X24" s="314" t="e">
        <f>INDEX(Problématiques_compétences!$D$3:$BA$120,MATCH(Progression_Cycle4!X$4,Problématiques_compétences!$D$3:$D$120,0),20)</f>
        <v>#N/A</v>
      </c>
      <c r="Y24" s="314" t="e">
        <f>INDEX(Problématiques_compétences!$D$3:$BA$120,MATCH(Progression_Cycle4!Y$4,Problématiques_compétences!$D$3:$D$120,0),20)</f>
        <v>#N/A</v>
      </c>
      <c r="Z24" s="314" t="e">
        <f>INDEX(Problématiques_compétences!$D$3:$BA$120,MATCH(Progression_Cycle4!Z$4,Problématiques_compétences!$D$3:$D$120,0),20)</f>
        <v>#N/A</v>
      </c>
      <c r="AA24" s="314" t="e">
        <f>INDEX(Problématiques_compétences!$D$3:$BA$120,MATCH(Progression_Cycle4!AA$4,Problématiques_compétences!$D$3:$D$120,0),20)</f>
        <v>#N/A</v>
      </c>
      <c r="AB24" s="314" t="e">
        <f>INDEX(Problématiques_compétences!$D$3:$BA$120,MATCH(Progression_Cycle4!AB$4,Problématiques_compétences!$D$3:$D$120,0),20)</f>
        <v>#N/A</v>
      </c>
      <c r="AC24" s="314" t="e">
        <f>INDEX(Problématiques_compétences!$D$3:$BA$120,MATCH(Progression_Cycle4!AC$4,Problématiques_compétences!$D$3:$D$120,0),20)</f>
        <v>#N/A</v>
      </c>
      <c r="AD24" s="314" t="e">
        <f>INDEX(Problématiques_compétences!$D$3:$BA$120,MATCH(Progression_Cycle4!AD$4,Problématiques_compétences!$D$3:$D$120,0),20)</f>
        <v>#N/A</v>
      </c>
      <c r="AE24" s="314" t="e">
        <f>INDEX(Problématiques_compétences!$D$3:$BA$120,MATCH(Progression_Cycle4!AE$4,Problématiques_compétences!$D$3:$D$120,0),20)</f>
        <v>#N/A</v>
      </c>
      <c r="AF24" s="314" t="e">
        <f>INDEX(Problématiques_compétences!$D$3:$BA$120,MATCH(Progression_Cycle4!AF$4,Problématiques_compétences!$D$3:$D$120,0),20)</f>
        <v>#N/A</v>
      </c>
      <c r="AG24" s="314" t="e">
        <f>INDEX(Problématiques_compétences!$D$3:$BA$120,MATCH(Progression_Cycle4!AG$4,Problématiques_compétences!$D$3:$D$120,0),20)</f>
        <v>#N/A</v>
      </c>
      <c r="AH24" s="314" t="e">
        <f>INDEX(Problématiques_compétences!$D$3:$BA$120,MATCH(Progression_Cycle4!AH$4,Problématiques_compétences!$D$3:$D$120,0),20)</f>
        <v>#N/A</v>
      </c>
      <c r="AI24" s="314" t="e">
        <f>INDEX(Problématiques_compétences!$D$3:$BA$120,MATCH(Progression_Cycle4!AI$4,Problématiques_compétences!$D$3:$D$120,0),20)</f>
        <v>#N/A</v>
      </c>
      <c r="AJ24" s="314" t="e">
        <f>INDEX(Problématiques_compétences!$D$3:$BA$120,MATCH(Progression_Cycle4!AJ$4,Problématiques_compétences!$D$3:$D$120,0),20)</f>
        <v>#N/A</v>
      </c>
      <c r="AK24" s="314" t="e">
        <f>INDEX(Problématiques_compétences!$D$3:$BA$120,MATCH(Progression_Cycle4!AK$4,Problématiques_compétences!$D$3:$D$120,0),20)</f>
        <v>#N/A</v>
      </c>
      <c r="AL24" s="314" t="e">
        <f>INDEX(Problématiques_compétences!$D$3:$BA$120,MATCH(Progression_Cycle4!AL$4,Problématiques_compétences!$D$3:$D$120,0),20)</f>
        <v>#N/A</v>
      </c>
    </row>
    <row r="25" spans="1:38" ht="26.25" customHeight="1" x14ac:dyDescent="0.25">
      <c r="A25" s="326" t="s">
        <v>197</v>
      </c>
      <c r="B25" s="304">
        <v>4</v>
      </c>
      <c r="C25" s="305" t="s">
        <v>198</v>
      </c>
      <c r="D25" s="327"/>
      <c r="E25" s="328"/>
      <c r="F25" s="328"/>
      <c r="G25" s="329"/>
      <c r="H25" s="330"/>
      <c r="I25" s="331"/>
      <c r="J25" s="331"/>
      <c r="K25" s="331"/>
      <c r="L25" s="331"/>
      <c r="M25" s="331"/>
      <c r="N25" s="331"/>
      <c r="O25" s="331"/>
      <c r="P25" s="331"/>
      <c r="Q25" s="331"/>
      <c r="R25" s="331"/>
      <c r="S25" s="331"/>
      <c r="T25" s="331"/>
      <c r="U25" s="331"/>
      <c r="V25" s="331"/>
      <c r="W25" s="331"/>
      <c r="X25" s="331"/>
      <c r="Y25" s="331"/>
      <c r="Z25" s="331"/>
      <c r="AA25" s="331"/>
      <c r="AB25" s="331"/>
      <c r="AC25" s="331"/>
      <c r="AD25" s="331"/>
      <c r="AE25" s="331"/>
      <c r="AF25" s="331"/>
      <c r="AG25" s="331"/>
      <c r="AH25" s="331"/>
      <c r="AI25" s="331"/>
      <c r="AJ25" s="331"/>
      <c r="AK25" s="331"/>
      <c r="AL25" s="331"/>
    </row>
    <row r="26" spans="1:38" ht="30" x14ac:dyDescent="0.25">
      <c r="A26" s="332"/>
      <c r="B26" s="333" t="s">
        <v>202</v>
      </c>
      <c r="C26" s="320" t="s">
        <v>401</v>
      </c>
      <c r="D26" s="317"/>
      <c r="E26" s="325" t="s">
        <v>204</v>
      </c>
      <c r="F26" s="311" t="s">
        <v>205</v>
      </c>
      <c r="G26" s="312"/>
      <c r="H26" s="313">
        <f>COUNTIF(I26:AL26,"x")</f>
        <v>1</v>
      </c>
      <c r="I26" s="314" t="e">
        <f>INDEX(Problématiques_compétences!$D$3:$BA$120,MATCH(Progression_Cycle4!I$4,Problématiques_compétences!$D$3:$D$120,0),21)</f>
        <v>#N/A</v>
      </c>
      <c r="J26" s="314" t="e">
        <f>INDEX(Problématiques_compétences!$D$3:$BA$120,MATCH(Progression_Cycle4!J$4,Problématiques_compétences!$D$3:$D$120,0),21)</f>
        <v>#N/A</v>
      </c>
      <c r="K26" s="314" t="e">
        <f>INDEX(Problématiques_compétences!$D$3:$BA$120,MATCH(Progression_Cycle4!K$4,Problématiques_compétences!$D$3:$D$120,0),21)</f>
        <v>#N/A</v>
      </c>
      <c r="L26" s="314" t="e">
        <f>INDEX(Problématiques_compétences!$D$3:$BA$120,MATCH(Progression_Cycle4!L$4,Problématiques_compétences!$D$3:$D$120,0),21)</f>
        <v>#N/A</v>
      </c>
      <c r="M26" s="314" t="e">
        <f>INDEX(Problématiques_compétences!$D$3:$BA$120,MATCH(Progression_Cycle4!M$4,Problématiques_compétences!$D$3:$D$120,0),21)</f>
        <v>#N/A</v>
      </c>
      <c r="N26" s="314" t="e">
        <f>INDEX(Problématiques_compétences!$D$3:$BA$120,MATCH(Progression_Cycle4!N$4,Problématiques_compétences!$D$3:$D$120,0),21)</f>
        <v>#N/A</v>
      </c>
      <c r="O26" s="314" t="e">
        <f>INDEX(Problématiques_compétences!$D$3:$BA$120,MATCH(Progression_Cycle4!O$4,Problématiques_compétences!$D$3:$D$120,0),21)</f>
        <v>#N/A</v>
      </c>
      <c r="P26" s="314" t="e">
        <f>INDEX(Problématiques_compétences!$D$3:$BA$120,MATCH(Progression_Cycle4!P$4,Problématiques_compétences!$D$3:$D$120,0),21)</f>
        <v>#N/A</v>
      </c>
      <c r="Q26" s="314" t="e">
        <f>INDEX(Problématiques_compétences!$D$3:$BA$120,MATCH(Progression_Cycle4!Q$4,Problématiques_compétences!$D$3:$D$120,0),21)</f>
        <v>#N/A</v>
      </c>
      <c r="R26" s="314" t="e">
        <f>INDEX(Problématiques_compétences!$D$3:$BA$120,MATCH(Progression_Cycle4!R$4,Problématiques_compétences!$D$3:$D$120,0),21)</f>
        <v>#N/A</v>
      </c>
      <c r="S26" s="314" t="e">
        <f>INDEX(Problématiques_compétences!$D$3:$BA$120,MATCH(Progression_Cycle4!S$4,Problématiques_compétences!$D$3:$D$120,0),21)</f>
        <v>#N/A</v>
      </c>
      <c r="T26" s="314" t="e">
        <f>INDEX(Problématiques_compétences!$D$3:$BA$120,MATCH(Progression_Cycle4!T$4,Problématiques_compétences!$D$3:$D$120,0),21)</f>
        <v>#N/A</v>
      </c>
      <c r="U26" s="314" t="str">
        <f>INDEX(Problématiques_compétences!$D$3:$BA$120,MATCH(Progression_Cycle4!U$4,Problématiques_compétences!$D$3:$D$120,0),21)</f>
        <v>x</v>
      </c>
      <c r="V26" s="314">
        <f>INDEX(Problématiques_compétences!$D$3:$BA$120,MATCH(Progression_Cycle4!V$4,Problématiques_compétences!$D$3:$D$120,0),21)</f>
        <v>0</v>
      </c>
      <c r="W26" s="314">
        <f>INDEX(Problématiques_compétences!$D$3:$BA$120,MATCH(Progression_Cycle4!W$4,Problématiques_compétences!$D$3:$D$120,0),21)</f>
        <v>0</v>
      </c>
      <c r="X26" s="314" t="e">
        <f>INDEX(Problématiques_compétences!$D$3:$BA$120,MATCH(Progression_Cycle4!X$4,Problématiques_compétences!$D$3:$D$120,0),21)</f>
        <v>#N/A</v>
      </c>
      <c r="Y26" s="314" t="e">
        <f>INDEX(Problématiques_compétences!$D$3:$BA$120,MATCH(Progression_Cycle4!Y$4,Problématiques_compétences!$D$3:$D$120,0),21)</f>
        <v>#N/A</v>
      </c>
      <c r="Z26" s="314" t="e">
        <f>INDEX(Problématiques_compétences!$D$3:$BA$120,MATCH(Progression_Cycle4!Z$4,Problématiques_compétences!$D$3:$D$120,0),21)</f>
        <v>#N/A</v>
      </c>
      <c r="AA26" s="314" t="e">
        <f>INDEX(Problématiques_compétences!$D$3:$BA$120,MATCH(Progression_Cycle4!AA$4,Problématiques_compétences!$D$3:$D$120,0),21)</f>
        <v>#N/A</v>
      </c>
      <c r="AB26" s="314" t="e">
        <f>INDEX(Problématiques_compétences!$D$3:$BA$120,MATCH(Progression_Cycle4!AB$4,Problématiques_compétences!$D$3:$D$120,0),21)</f>
        <v>#N/A</v>
      </c>
      <c r="AC26" s="314" t="e">
        <f>INDEX(Problématiques_compétences!$D$3:$BA$120,MATCH(Progression_Cycle4!AC$4,Problématiques_compétences!$D$3:$D$120,0),21)</f>
        <v>#N/A</v>
      </c>
      <c r="AD26" s="314" t="e">
        <f>INDEX(Problématiques_compétences!$D$3:$BA$120,MATCH(Progression_Cycle4!AD$4,Problématiques_compétences!$D$3:$D$120,0),21)</f>
        <v>#N/A</v>
      </c>
      <c r="AE26" s="314" t="e">
        <f>INDEX(Problématiques_compétences!$D$3:$BA$120,MATCH(Progression_Cycle4!AE$4,Problématiques_compétences!$D$3:$D$120,0),21)</f>
        <v>#N/A</v>
      </c>
      <c r="AF26" s="314" t="e">
        <f>INDEX(Problématiques_compétences!$D$3:$BA$120,MATCH(Progression_Cycle4!AF$4,Problématiques_compétences!$D$3:$D$120,0),21)</f>
        <v>#N/A</v>
      </c>
      <c r="AG26" s="314" t="e">
        <f>INDEX(Problématiques_compétences!$D$3:$BA$120,MATCH(Progression_Cycle4!AG$4,Problématiques_compétences!$D$3:$D$120,0),21)</f>
        <v>#N/A</v>
      </c>
      <c r="AH26" s="314" t="e">
        <f>INDEX(Problématiques_compétences!$D$3:$BA$120,MATCH(Progression_Cycle4!AH$4,Problématiques_compétences!$D$3:$D$120,0),21)</f>
        <v>#N/A</v>
      </c>
      <c r="AI26" s="314" t="e">
        <f>INDEX(Problématiques_compétences!$D$3:$BA$120,MATCH(Progression_Cycle4!AI$4,Problématiques_compétences!$D$3:$D$120,0),21)</f>
        <v>#N/A</v>
      </c>
      <c r="AJ26" s="314" t="e">
        <f>INDEX(Problématiques_compétences!$D$3:$BA$120,MATCH(Progression_Cycle4!AJ$4,Problématiques_compétences!$D$3:$D$120,0),21)</f>
        <v>#N/A</v>
      </c>
      <c r="AK26" s="314" t="e">
        <f>INDEX(Problématiques_compétences!$D$3:$BA$120,MATCH(Progression_Cycle4!AK$4,Problématiques_compétences!$D$3:$D$120,0),21)</f>
        <v>#N/A</v>
      </c>
      <c r="AL26" s="314" t="e">
        <f>INDEX(Problématiques_compétences!$D$3:$BA$120,MATCH(Progression_Cycle4!AL$4,Problématiques_compétences!$D$3:$D$120,0),21)</f>
        <v>#N/A</v>
      </c>
    </row>
    <row r="27" spans="1:38" ht="30" x14ac:dyDescent="0.25">
      <c r="A27" s="334"/>
      <c r="B27" s="335" t="s">
        <v>206</v>
      </c>
      <c r="C27" s="323" t="s">
        <v>402</v>
      </c>
      <c r="D27" s="317"/>
      <c r="E27" s="310"/>
      <c r="F27" s="310"/>
      <c r="G27" s="324" t="s">
        <v>208</v>
      </c>
      <c r="H27" s="313">
        <f>COUNTIF(I27:AL27,"x")</f>
        <v>1</v>
      </c>
      <c r="I27" s="314" t="e">
        <f>INDEX(Problématiques_compétences!$D$3:$BA$120,MATCH(Progression_Cycle4!I$4,Problématiques_compétences!$D$3:$D$120,0),22)</f>
        <v>#N/A</v>
      </c>
      <c r="J27" s="314" t="e">
        <f>INDEX(Problématiques_compétences!$D$3:$BA$120,MATCH(Progression_Cycle4!J$4,Problématiques_compétences!$D$3:$D$120,0),22)</f>
        <v>#N/A</v>
      </c>
      <c r="K27" s="314" t="e">
        <f>INDEX(Problématiques_compétences!$D$3:$BA$120,MATCH(Progression_Cycle4!K$4,Problématiques_compétences!$D$3:$D$120,0),22)</f>
        <v>#N/A</v>
      </c>
      <c r="L27" s="314" t="e">
        <f>INDEX(Problématiques_compétences!$D$3:$BA$120,MATCH(Progression_Cycle4!L$4,Problématiques_compétences!$D$3:$D$120,0),22)</f>
        <v>#N/A</v>
      </c>
      <c r="M27" s="314" t="e">
        <f>INDEX(Problématiques_compétences!$D$3:$BA$120,MATCH(Progression_Cycle4!M$4,Problématiques_compétences!$D$3:$D$120,0),22)</f>
        <v>#N/A</v>
      </c>
      <c r="N27" s="314" t="e">
        <f>INDEX(Problématiques_compétences!$D$3:$BA$120,MATCH(Progression_Cycle4!N$4,Problématiques_compétences!$D$3:$D$120,0),22)</f>
        <v>#N/A</v>
      </c>
      <c r="O27" s="314" t="e">
        <f>INDEX(Problématiques_compétences!$D$3:$BA$120,MATCH(Progression_Cycle4!O$4,Problématiques_compétences!$D$3:$D$120,0),22)</f>
        <v>#N/A</v>
      </c>
      <c r="P27" s="314" t="e">
        <f>INDEX(Problématiques_compétences!$D$3:$BA$120,MATCH(Progression_Cycle4!P$4,Problématiques_compétences!$D$3:$D$120,0),22)</f>
        <v>#N/A</v>
      </c>
      <c r="Q27" s="314" t="e">
        <f>INDEX(Problématiques_compétences!$D$3:$BA$120,MATCH(Progression_Cycle4!Q$4,Problématiques_compétences!$D$3:$D$120,0),22)</f>
        <v>#N/A</v>
      </c>
      <c r="R27" s="314" t="e">
        <f>INDEX(Problématiques_compétences!$D$3:$BA$120,MATCH(Progression_Cycle4!R$4,Problématiques_compétences!$D$3:$D$120,0),22)</f>
        <v>#N/A</v>
      </c>
      <c r="S27" s="314" t="e">
        <f>INDEX(Problématiques_compétences!$D$3:$BA$120,MATCH(Progression_Cycle4!S$4,Problématiques_compétences!$D$3:$D$120,0),22)</f>
        <v>#N/A</v>
      </c>
      <c r="T27" s="314" t="e">
        <f>INDEX(Problématiques_compétences!$D$3:$BA$120,MATCH(Progression_Cycle4!T$4,Problématiques_compétences!$D$3:$D$120,0),22)</f>
        <v>#N/A</v>
      </c>
      <c r="U27" s="314">
        <f>INDEX(Problématiques_compétences!$D$3:$BA$120,MATCH(Progression_Cycle4!U$4,Problématiques_compétences!$D$3:$D$120,0),22)</f>
        <v>0</v>
      </c>
      <c r="V27" s="314">
        <f>INDEX(Problématiques_compétences!$D$3:$BA$120,MATCH(Progression_Cycle4!V$4,Problématiques_compétences!$D$3:$D$120,0),22)</f>
        <v>0</v>
      </c>
      <c r="W27" s="314" t="str">
        <f>INDEX(Problématiques_compétences!$D$3:$BA$120,MATCH(Progression_Cycle4!W$4,Problématiques_compétences!$D$3:$D$120,0),22)</f>
        <v>x</v>
      </c>
      <c r="X27" s="314" t="e">
        <f>INDEX(Problématiques_compétences!$D$3:$BA$120,MATCH(Progression_Cycle4!X$4,Problématiques_compétences!$D$3:$D$120,0),22)</f>
        <v>#N/A</v>
      </c>
      <c r="Y27" s="314" t="e">
        <f>INDEX(Problématiques_compétences!$D$3:$BA$120,MATCH(Progression_Cycle4!Y$4,Problématiques_compétences!$D$3:$D$120,0),22)</f>
        <v>#N/A</v>
      </c>
      <c r="Z27" s="314" t="e">
        <f>INDEX(Problématiques_compétences!$D$3:$BA$120,MATCH(Progression_Cycle4!Z$4,Problématiques_compétences!$D$3:$D$120,0),22)</f>
        <v>#N/A</v>
      </c>
      <c r="AA27" s="314" t="e">
        <f>INDEX(Problématiques_compétences!$D$3:$BA$120,MATCH(Progression_Cycle4!AA$4,Problématiques_compétences!$D$3:$D$120,0),22)</f>
        <v>#N/A</v>
      </c>
      <c r="AB27" s="314" t="e">
        <f>INDEX(Problématiques_compétences!$D$3:$BA$120,MATCH(Progression_Cycle4!AB$4,Problématiques_compétences!$D$3:$D$120,0),22)</f>
        <v>#N/A</v>
      </c>
      <c r="AC27" s="314" t="e">
        <f>INDEX(Problématiques_compétences!$D$3:$BA$120,MATCH(Progression_Cycle4!AC$4,Problématiques_compétences!$D$3:$D$120,0),22)</f>
        <v>#N/A</v>
      </c>
      <c r="AD27" s="314" t="e">
        <f>INDEX(Problématiques_compétences!$D$3:$BA$120,MATCH(Progression_Cycle4!AD$4,Problématiques_compétences!$D$3:$D$120,0),22)</f>
        <v>#N/A</v>
      </c>
      <c r="AE27" s="314" t="e">
        <f>INDEX(Problématiques_compétences!$D$3:$BA$120,MATCH(Progression_Cycle4!AE$4,Problématiques_compétences!$D$3:$D$120,0),22)</f>
        <v>#N/A</v>
      </c>
      <c r="AF27" s="314" t="e">
        <f>INDEX(Problématiques_compétences!$D$3:$BA$120,MATCH(Progression_Cycle4!AF$4,Problématiques_compétences!$D$3:$D$120,0),22)</f>
        <v>#N/A</v>
      </c>
      <c r="AG27" s="314" t="e">
        <f>INDEX(Problématiques_compétences!$D$3:$BA$120,MATCH(Progression_Cycle4!AG$4,Problématiques_compétences!$D$3:$D$120,0),22)</f>
        <v>#N/A</v>
      </c>
      <c r="AH27" s="314" t="e">
        <f>INDEX(Problématiques_compétences!$D$3:$BA$120,MATCH(Progression_Cycle4!AH$4,Problématiques_compétences!$D$3:$D$120,0),22)</f>
        <v>#N/A</v>
      </c>
      <c r="AI27" s="314" t="e">
        <f>INDEX(Problématiques_compétences!$D$3:$BA$120,MATCH(Progression_Cycle4!AI$4,Problématiques_compétences!$D$3:$D$120,0),22)</f>
        <v>#N/A</v>
      </c>
      <c r="AJ27" s="314" t="e">
        <f>INDEX(Problématiques_compétences!$D$3:$BA$120,MATCH(Progression_Cycle4!AJ$4,Problématiques_compétences!$D$3:$D$120,0),22)</f>
        <v>#N/A</v>
      </c>
      <c r="AK27" s="314" t="e">
        <f>INDEX(Problématiques_compétences!$D$3:$BA$120,MATCH(Progression_Cycle4!AK$4,Problématiques_compétences!$D$3:$D$120,0),22)</f>
        <v>#N/A</v>
      </c>
      <c r="AL27" s="314" t="e">
        <f>INDEX(Problématiques_compétences!$D$3:$BA$120,MATCH(Progression_Cycle4!AL$4,Problématiques_compétences!$D$3:$D$120,0),22)</f>
        <v>#N/A</v>
      </c>
    </row>
    <row r="28" spans="1:38" ht="15" customHeight="1" x14ac:dyDescent="0.25">
      <c r="A28" s="477" t="s">
        <v>176</v>
      </c>
      <c r="B28" s="304">
        <v>5</v>
      </c>
      <c r="C28" s="305" t="s">
        <v>211</v>
      </c>
      <c r="D28" s="521"/>
      <c r="E28" s="521"/>
      <c r="F28" s="521"/>
      <c r="G28" s="521"/>
      <c r="H28" s="521"/>
      <c r="I28" s="521"/>
      <c r="J28" s="521"/>
      <c r="K28" s="521"/>
      <c r="L28" s="521"/>
      <c r="M28" s="521"/>
      <c r="N28" s="521"/>
      <c r="O28" s="521"/>
      <c r="P28" s="521"/>
      <c r="Q28" s="521"/>
      <c r="R28" s="521"/>
      <c r="S28" s="521"/>
      <c r="T28" s="521"/>
      <c r="U28" s="521"/>
      <c r="V28" s="521"/>
      <c r="W28" s="521"/>
      <c r="X28" s="521"/>
      <c r="Y28" s="521"/>
      <c r="Z28" s="521"/>
      <c r="AA28" s="521"/>
      <c r="AB28" s="521"/>
      <c r="AC28" s="521"/>
      <c r="AD28" s="521"/>
      <c r="AE28" s="521"/>
      <c r="AF28" s="521"/>
      <c r="AG28" s="521"/>
      <c r="AH28" s="521"/>
      <c r="AI28" s="521"/>
      <c r="AJ28" s="521"/>
      <c r="AK28" s="521"/>
      <c r="AL28" s="521"/>
    </row>
    <row r="29" spans="1:38" x14ac:dyDescent="0.25">
      <c r="A29" s="477"/>
      <c r="B29" s="307" t="s">
        <v>215</v>
      </c>
      <c r="C29" s="320" t="s">
        <v>403</v>
      </c>
      <c r="D29" s="317"/>
      <c r="E29" s="310"/>
      <c r="F29" s="311" t="s">
        <v>217</v>
      </c>
      <c r="G29" s="312"/>
      <c r="H29" s="313">
        <f>COUNTIF(I29:AL29,"x")</f>
        <v>0</v>
      </c>
      <c r="I29" s="314" t="e">
        <f>INDEX(Problématiques_compétences!$D$3:$BA$120,MATCH(Progression_Cycle4!I$4,Problématiques_compétences!$D$3:$D$120,0),23)</f>
        <v>#N/A</v>
      </c>
      <c r="J29" s="314" t="e">
        <f>INDEX(Problématiques_compétences!$D$3:$BA$120,MATCH(Progression_Cycle4!J$4,Problématiques_compétences!$D$3:$D$120,0),23)</f>
        <v>#N/A</v>
      </c>
      <c r="K29" s="314" t="e">
        <f>INDEX(Problématiques_compétences!$D$3:$BA$120,MATCH(Progression_Cycle4!K$4,Problématiques_compétences!$D$3:$D$120,0),23)</f>
        <v>#N/A</v>
      </c>
      <c r="L29" s="314" t="e">
        <f>INDEX(Problématiques_compétences!$D$3:$BA$120,MATCH(Progression_Cycle4!L$4,Problématiques_compétences!$D$3:$D$120,0),23)</f>
        <v>#N/A</v>
      </c>
      <c r="M29" s="314" t="e">
        <f>INDEX(Problématiques_compétences!$D$3:$BA$120,MATCH(Progression_Cycle4!M$4,Problématiques_compétences!$D$3:$D$120,0),23)</f>
        <v>#N/A</v>
      </c>
      <c r="N29" s="314" t="e">
        <f>INDEX(Problématiques_compétences!$D$3:$BA$120,MATCH(Progression_Cycle4!N$4,Problématiques_compétences!$D$3:$D$120,0),23)</f>
        <v>#N/A</v>
      </c>
      <c r="O29" s="314" t="e">
        <f>INDEX(Problématiques_compétences!$D$3:$BA$120,MATCH(Progression_Cycle4!O$4,Problématiques_compétences!$D$3:$D$120,0),23)</f>
        <v>#N/A</v>
      </c>
      <c r="P29" s="314" t="e">
        <f>INDEX(Problématiques_compétences!$D$3:$BA$120,MATCH(Progression_Cycle4!P$4,Problématiques_compétences!$D$3:$D$120,0),23)</f>
        <v>#N/A</v>
      </c>
      <c r="Q29" s="314" t="e">
        <f>INDEX(Problématiques_compétences!$D$3:$BA$120,MATCH(Progression_Cycle4!Q$4,Problématiques_compétences!$D$3:$D$120,0),23)</f>
        <v>#N/A</v>
      </c>
      <c r="R29" s="314" t="e">
        <f>INDEX(Problématiques_compétences!$D$3:$BA$120,MATCH(Progression_Cycle4!R$4,Problématiques_compétences!$D$3:$D$120,0),23)</f>
        <v>#N/A</v>
      </c>
      <c r="S29" s="314" t="e">
        <f>INDEX(Problématiques_compétences!$D$3:$BA$120,MATCH(Progression_Cycle4!S$4,Problématiques_compétences!$D$3:$D$120,0),23)</f>
        <v>#N/A</v>
      </c>
      <c r="T29" s="314" t="e">
        <f>INDEX(Problématiques_compétences!$D$3:$BA$120,MATCH(Progression_Cycle4!T$4,Problématiques_compétences!$D$3:$D$120,0),23)</f>
        <v>#N/A</v>
      </c>
      <c r="U29" s="314">
        <f>INDEX(Problématiques_compétences!$D$3:$BA$120,MATCH(Progression_Cycle4!U$4,Problématiques_compétences!$D$3:$D$120,0),23)</f>
        <v>0</v>
      </c>
      <c r="V29" s="314">
        <f>INDEX(Problématiques_compétences!$D$3:$BA$120,MATCH(Progression_Cycle4!V$4,Problématiques_compétences!$D$3:$D$120,0),23)</f>
        <v>0</v>
      </c>
      <c r="W29" s="314">
        <f>INDEX(Problématiques_compétences!$D$3:$BA$120,MATCH(Progression_Cycle4!W$4,Problématiques_compétences!$D$3:$D$120,0),23)</f>
        <v>0</v>
      </c>
      <c r="X29" s="314" t="e">
        <f>INDEX(Problématiques_compétences!$D$3:$BA$120,MATCH(Progression_Cycle4!X$4,Problématiques_compétences!$D$3:$D$120,0),23)</f>
        <v>#N/A</v>
      </c>
      <c r="Y29" s="314" t="e">
        <f>INDEX(Problématiques_compétences!$D$3:$BA$120,MATCH(Progression_Cycle4!Y$4,Problématiques_compétences!$D$3:$D$120,0),23)</f>
        <v>#N/A</v>
      </c>
      <c r="Z29" s="314" t="e">
        <f>INDEX(Problématiques_compétences!$D$3:$BA$120,MATCH(Progression_Cycle4!Z$4,Problématiques_compétences!$D$3:$D$120,0),23)</f>
        <v>#N/A</v>
      </c>
      <c r="AA29" s="314" t="e">
        <f>INDEX(Problématiques_compétences!$D$3:$BA$120,MATCH(Progression_Cycle4!AA$4,Problématiques_compétences!$D$3:$D$120,0),23)</f>
        <v>#N/A</v>
      </c>
      <c r="AB29" s="314" t="e">
        <f>INDEX(Problématiques_compétences!$D$3:$BA$120,MATCH(Progression_Cycle4!AB$4,Problématiques_compétences!$D$3:$D$120,0),23)</f>
        <v>#N/A</v>
      </c>
      <c r="AC29" s="314" t="e">
        <f>INDEX(Problématiques_compétences!$D$3:$BA$120,MATCH(Progression_Cycle4!AC$4,Problématiques_compétences!$D$3:$D$120,0),23)</f>
        <v>#N/A</v>
      </c>
      <c r="AD29" s="314" t="e">
        <f>INDEX(Problématiques_compétences!$D$3:$BA$120,MATCH(Progression_Cycle4!AD$4,Problématiques_compétences!$D$3:$D$120,0),23)</f>
        <v>#N/A</v>
      </c>
      <c r="AE29" s="314" t="e">
        <f>INDEX(Problématiques_compétences!$D$3:$BA$120,MATCH(Progression_Cycle4!AE$4,Problématiques_compétences!$D$3:$D$120,0),23)</f>
        <v>#N/A</v>
      </c>
      <c r="AF29" s="314" t="e">
        <f>INDEX(Problématiques_compétences!$D$3:$BA$120,MATCH(Progression_Cycle4!AF$4,Problématiques_compétences!$D$3:$D$120,0),23)</f>
        <v>#N/A</v>
      </c>
      <c r="AG29" s="314" t="e">
        <f>INDEX(Problématiques_compétences!$D$3:$BA$120,MATCH(Progression_Cycle4!AG$4,Problématiques_compétences!$D$3:$D$120,0),23)</f>
        <v>#N/A</v>
      </c>
      <c r="AH29" s="314" t="e">
        <f>INDEX(Problématiques_compétences!$D$3:$BA$120,MATCH(Progression_Cycle4!AH$4,Problématiques_compétences!$D$3:$D$120,0),23)</f>
        <v>#N/A</v>
      </c>
      <c r="AI29" s="314" t="e">
        <f>INDEX(Problématiques_compétences!$D$3:$BA$120,MATCH(Progression_Cycle4!AI$4,Problématiques_compétences!$D$3:$D$120,0),23)</f>
        <v>#N/A</v>
      </c>
      <c r="AJ29" s="314" t="e">
        <f>INDEX(Problématiques_compétences!$D$3:$BA$120,MATCH(Progression_Cycle4!AJ$4,Problématiques_compétences!$D$3:$D$120,0),23)</f>
        <v>#N/A</v>
      </c>
      <c r="AK29" s="314" t="e">
        <f>INDEX(Problématiques_compétences!$D$3:$BA$120,MATCH(Progression_Cycle4!AK$4,Problématiques_compétences!$D$3:$D$120,0),23)</f>
        <v>#N/A</v>
      </c>
      <c r="AL29" s="314" t="e">
        <f>INDEX(Problématiques_compétences!$D$3:$BA$120,MATCH(Progression_Cycle4!AL$4,Problématiques_compétences!$D$3:$D$120,0),23)</f>
        <v>#N/A</v>
      </c>
    </row>
    <row r="30" spans="1:38" x14ac:dyDescent="0.25">
      <c r="A30" s="477"/>
      <c r="B30" s="307" t="s">
        <v>218</v>
      </c>
      <c r="C30" s="320" t="s">
        <v>194</v>
      </c>
      <c r="D30" s="309" t="s">
        <v>193</v>
      </c>
      <c r="E30" s="310"/>
      <c r="F30" s="310"/>
      <c r="G30" s="312"/>
      <c r="H30" s="313">
        <f>COUNTIF(I30:AL30,"x")</f>
        <v>0</v>
      </c>
      <c r="I30" s="314" t="e">
        <f>INDEX(Problématiques_compétences!$D$3:$BA$120,MATCH(Progression_Cycle4!I$4,Problématiques_compétences!$D$3:$D$120,0),24)</f>
        <v>#N/A</v>
      </c>
      <c r="J30" s="314" t="e">
        <f>INDEX(Problématiques_compétences!$D$3:$BA$120,MATCH(Progression_Cycle4!J$4,Problématiques_compétences!$D$3:$D$120,0),24)</f>
        <v>#N/A</v>
      </c>
      <c r="K30" s="314" t="e">
        <f>INDEX(Problématiques_compétences!$D$3:$BA$120,MATCH(Progression_Cycle4!K$4,Problématiques_compétences!$D$3:$D$120,0),24)</f>
        <v>#N/A</v>
      </c>
      <c r="L30" s="314" t="e">
        <f>INDEX(Problématiques_compétences!$D$3:$BA$120,MATCH(Progression_Cycle4!L$4,Problématiques_compétences!$D$3:$D$120,0),24)</f>
        <v>#N/A</v>
      </c>
      <c r="M30" s="314" t="e">
        <f>INDEX(Problématiques_compétences!$D$3:$BA$120,MATCH(Progression_Cycle4!M$4,Problématiques_compétences!$D$3:$D$120,0),24)</f>
        <v>#N/A</v>
      </c>
      <c r="N30" s="314" t="e">
        <f>INDEX(Problématiques_compétences!$D$3:$BA$120,MATCH(Progression_Cycle4!N$4,Problématiques_compétences!$D$3:$D$120,0),24)</f>
        <v>#N/A</v>
      </c>
      <c r="O30" s="314" t="e">
        <f>INDEX(Problématiques_compétences!$D$3:$BA$120,MATCH(Progression_Cycle4!O$4,Problématiques_compétences!$D$3:$D$120,0),24)</f>
        <v>#N/A</v>
      </c>
      <c r="P30" s="314" t="e">
        <f>INDEX(Problématiques_compétences!$D$3:$BA$120,MATCH(Progression_Cycle4!P$4,Problématiques_compétences!$D$3:$D$120,0),24)</f>
        <v>#N/A</v>
      </c>
      <c r="Q30" s="314" t="e">
        <f>INDEX(Problématiques_compétences!$D$3:$BA$120,MATCH(Progression_Cycle4!Q$4,Problématiques_compétences!$D$3:$D$120,0),24)</f>
        <v>#N/A</v>
      </c>
      <c r="R30" s="314" t="e">
        <f>INDEX(Problématiques_compétences!$D$3:$BA$120,MATCH(Progression_Cycle4!R$4,Problématiques_compétences!$D$3:$D$120,0),24)</f>
        <v>#N/A</v>
      </c>
      <c r="S30" s="314" t="e">
        <f>INDEX(Problématiques_compétences!$D$3:$BA$120,MATCH(Progression_Cycle4!S$4,Problématiques_compétences!$D$3:$D$120,0),24)</f>
        <v>#N/A</v>
      </c>
      <c r="T30" s="314" t="e">
        <f>INDEX(Problématiques_compétences!$D$3:$BA$120,MATCH(Progression_Cycle4!T$4,Problématiques_compétences!$D$3:$D$120,0),24)</f>
        <v>#N/A</v>
      </c>
      <c r="U30" s="314">
        <f>INDEX(Problématiques_compétences!$D$3:$BA$120,MATCH(Progression_Cycle4!U$4,Problématiques_compétences!$D$3:$D$120,0),24)</f>
        <v>0</v>
      </c>
      <c r="V30" s="314">
        <f>INDEX(Problématiques_compétences!$D$3:$BA$120,MATCH(Progression_Cycle4!V$4,Problématiques_compétences!$D$3:$D$120,0),24)</f>
        <v>0</v>
      </c>
      <c r="W30" s="314">
        <f>INDEX(Problématiques_compétences!$D$3:$BA$120,MATCH(Progression_Cycle4!W$4,Problématiques_compétences!$D$3:$D$120,0),24)</f>
        <v>0</v>
      </c>
      <c r="X30" s="314" t="e">
        <f>INDEX(Problématiques_compétences!$D$3:$BA$120,MATCH(Progression_Cycle4!X$4,Problématiques_compétences!$D$3:$D$120,0),24)</f>
        <v>#N/A</v>
      </c>
      <c r="Y30" s="314" t="e">
        <f>INDEX(Problématiques_compétences!$D$3:$BA$120,MATCH(Progression_Cycle4!Y$4,Problématiques_compétences!$D$3:$D$120,0),24)</f>
        <v>#N/A</v>
      </c>
      <c r="Z30" s="314" t="e">
        <f>INDEX(Problématiques_compétences!$D$3:$BA$120,MATCH(Progression_Cycle4!Z$4,Problématiques_compétences!$D$3:$D$120,0),24)</f>
        <v>#N/A</v>
      </c>
      <c r="AA30" s="314" t="e">
        <f>INDEX(Problématiques_compétences!$D$3:$BA$120,MATCH(Progression_Cycle4!AA$4,Problématiques_compétences!$D$3:$D$120,0),24)</f>
        <v>#N/A</v>
      </c>
      <c r="AB30" s="314" t="e">
        <f>INDEX(Problématiques_compétences!$D$3:$BA$120,MATCH(Progression_Cycle4!AB$4,Problématiques_compétences!$D$3:$D$120,0),24)</f>
        <v>#N/A</v>
      </c>
      <c r="AC30" s="314" t="e">
        <f>INDEX(Problématiques_compétences!$D$3:$BA$120,MATCH(Progression_Cycle4!AC$4,Problématiques_compétences!$D$3:$D$120,0),24)</f>
        <v>#N/A</v>
      </c>
      <c r="AD30" s="314" t="e">
        <f>INDEX(Problématiques_compétences!$D$3:$BA$120,MATCH(Progression_Cycle4!AD$4,Problématiques_compétences!$D$3:$D$120,0),24)</f>
        <v>#N/A</v>
      </c>
      <c r="AE30" s="314" t="e">
        <f>INDEX(Problématiques_compétences!$D$3:$BA$120,MATCH(Progression_Cycle4!AE$4,Problématiques_compétences!$D$3:$D$120,0),24)</f>
        <v>#N/A</v>
      </c>
      <c r="AF30" s="314" t="e">
        <f>INDEX(Problématiques_compétences!$D$3:$BA$120,MATCH(Progression_Cycle4!AF$4,Problématiques_compétences!$D$3:$D$120,0),24)</f>
        <v>#N/A</v>
      </c>
      <c r="AG30" s="314" t="e">
        <f>INDEX(Problématiques_compétences!$D$3:$BA$120,MATCH(Progression_Cycle4!AG$4,Problématiques_compétences!$D$3:$D$120,0),24)</f>
        <v>#N/A</v>
      </c>
      <c r="AH30" s="314" t="e">
        <f>INDEX(Problématiques_compétences!$D$3:$BA$120,MATCH(Progression_Cycle4!AH$4,Problématiques_compétences!$D$3:$D$120,0),24)</f>
        <v>#N/A</v>
      </c>
      <c r="AI30" s="314" t="e">
        <f>INDEX(Problématiques_compétences!$D$3:$BA$120,MATCH(Progression_Cycle4!AI$4,Problématiques_compétences!$D$3:$D$120,0),24)</f>
        <v>#N/A</v>
      </c>
      <c r="AJ30" s="314" t="e">
        <f>INDEX(Problématiques_compétences!$D$3:$BA$120,MATCH(Progression_Cycle4!AJ$4,Problématiques_compétences!$D$3:$D$120,0),24)</f>
        <v>#N/A</v>
      </c>
      <c r="AK30" s="314" t="e">
        <f>INDEX(Problématiques_compétences!$D$3:$BA$120,MATCH(Progression_Cycle4!AK$4,Problématiques_compétences!$D$3:$D$120,0),24)</f>
        <v>#N/A</v>
      </c>
      <c r="AL30" s="314" t="e">
        <f>INDEX(Problématiques_compétences!$D$3:$BA$120,MATCH(Progression_Cycle4!AL$4,Problématiques_compétences!$D$3:$D$120,0),24)</f>
        <v>#N/A</v>
      </c>
    </row>
    <row r="31" spans="1:38" x14ac:dyDescent="0.25">
      <c r="A31" s="477"/>
      <c r="B31" s="307" t="s">
        <v>220</v>
      </c>
      <c r="C31" s="320" t="s">
        <v>404</v>
      </c>
      <c r="D31" s="317"/>
      <c r="E31" s="325" t="s">
        <v>187</v>
      </c>
      <c r="F31" s="310"/>
      <c r="G31" s="312"/>
      <c r="H31" s="313">
        <f>COUNTIF(I31:AL31,"x")</f>
        <v>0</v>
      </c>
      <c r="I31" s="314" t="e">
        <f>INDEX(Problématiques_compétences!$D$3:$BA$120,MATCH(Progression_Cycle4!I$4,Problématiques_compétences!$D$3:$D$120,0),25)</f>
        <v>#N/A</v>
      </c>
      <c r="J31" s="314" t="e">
        <f>INDEX(Problématiques_compétences!$D$3:$BA$120,MATCH(Progression_Cycle4!J$4,Problématiques_compétences!$D$3:$D$120,0),25)</f>
        <v>#N/A</v>
      </c>
      <c r="K31" s="314" t="e">
        <f>INDEX(Problématiques_compétences!$D$3:$BA$120,MATCH(Progression_Cycle4!K$4,Problématiques_compétences!$D$3:$D$120,0),25)</f>
        <v>#N/A</v>
      </c>
      <c r="L31" s="314" t="e">
        <f>INDEX(Problématiques_compétences!$D$3:$BA$120,MATCH(Progression_Cycle4!L$4,Problématiques_compétences!$D$3:$D$120,0),25)</f>
        <v>#N/A</v>
      </c>
      <c r="M31" s="314" t="e">
        <f>INDEX(Problématiques_compétences!$D$3:$BA$120,MATCH(Progression_Cycle4!M$4,Problématiques_compétences!$D$3:$D$120,0),25)</f>
        <v>#N/A</v>
      </c>
      <c r="N31" s="314" t="e">
        <f>INDEX(Problématiques_compétences!$D$3:$BA$120,MATCH(Progression_Cycle4!N$4,Problématiques_compétences!$D$3:$D$120,0),25)</f>
        <v>#N/A</v>
      </c>
      <c r="O31" s="314" t="e">
        <f>INDEX(Problématiques_compétences!$D$3:$BA$120,MATCH(Progression_Cycle4!O$4,Problématiques_compétences!$D$3:$D$120,0),25)</f>
        <v>#N/A</v>
      </c>
      <c r="P31" s="314" t="e">
        <f>INDEX(Problématiques_compétences!$D$3:$BA$120,MATCH(Progression_Cycle4!P$4,Problématiques_compétences!$D$3:$D$120,0),25)</f>
        <v>#N/A</v>
      </c>
      <c r="Q31" s="314" t="e">
        <f>INDEX(Problématiques_compétences!$D$3:$BA$120,MATCH(Progression_Cycle4!Q$4,Problématiques_compétences!$D$3:$D$120,0),25)</f>
        <v>#N/A</v>
      </c>
      <c r="R31" s="314" t="e">
        <f>INDEX(Problématiques_compétences!$D$3:$BA$120,MATCH(Progression_Cycle4!R$4,Problématiques_compétences!$D$3:$D$120,0),25)</f>
        <v>#N/A</v>
      </c>
      <c r="S31" s="314" t="e">
        <f>INDEX(Problématiques_compétences!$D$3:$BA$120,MATCH(Progression_Cycle4!S$4,Problématiques_compétences!$D$3:$D$120,0),25)</f>
        <v>#N/A</v>
      </c>
      <c r="T31" s="314" t="e">
        <f>INDEX(Problématiques_compétences!$D$3:$BA$120,MATCH(Progression_Cycle4!T$4,Problématiques_compétences!$D$3:$D$120,0),25)</f>
        <v>#N/A</v>
      </c>
      <c r="U31" s="314">
        <f>INDEX(Problématiques_compétences!$D$3:$BA$120,MATCH(Progression_Cycle4!U$4,Problématiques_compétences!$D$3:$D$120,0),25)</f>
        <v>0</v>
      </c>
      <c r="V31" s="314">
        <f>INDEX(Problématiques_compétences!$D$3:$BA$120,MATCH(Progression_Cycle4!V$4,Problématiques_compétences!$D$3:$D$120,0),25)</f>
        <v>0</v>
      </c>
      <c r="W31" s="314">
        <f>INDEX(Problématiques_compétences!$D$3:$BA$120,MATCH(Progression_Cycle4!W$4,Problématiques_compétences!$D$3:$D$120,0),25)</f>
        <v>0</v>
      </c>
      <c r="X31" s="314" t="e">
        <f>INDEX(Problématiques_compétences!$D$3:$BA$120,MATCH(Progression_Cycle4!X$4,Problématiques_compétences!$D$3:$D$120,0),25)</f>
        <v>#N/A</v>
      </c>
      <c r="Y31" s="314" t="e">
        <f>INDEX(Problématiques_compétences!$D$3:$BA$120,MATCH(Progression_Cycle4!Y$4,Problématiques_compétences!$D$3:$D$120,0),25)</f>
        <v>#N/A</v>
      </c>
      <c r="Z31" s="314" t="e">
        <f>INDEX(Problématiques_compétences!$D$3:$BA$120,MATCH(Progression_Cycle4!Z$4,Problématiques_compétences!$D$3:$D$120,0),25)</f>
        <v>#N/A</v>
      </c>
      <c r="AA31" s="314" t="e">
        <f>INDEX(Problématiques_compétences!$D$3:$BA$120,MATCH(Progression_Cycle4!AA$4,Problématiques_compétences!$D$3:$D$120,0),25)</f>
        <v>#N/A</v>
      </c>
      <c r="AB31" s="314" t="e">
        <f>INDEX(Problématiques_compétences!$D$3:$BA$120,MATCH(Progression_Cycle4!AB$4,Problématiques_compétences!$D$3:$D$120,0),25)</f>
        <v>#N/A</v>
      </c>
      <c r="AC31" s="314" t="e">
        <f>INDEX(Problématiques_compétences!$D$3:$BA$120,MATCH(Progression_Cycle4!AC$4,Problématiques_compétences!$D$3:$D$120,0),25)</f>
        <v>#N/A</v>
      </c>
      <c r="AD31" s="314" t="e">
        <f>INDEX(Problématiques_compétences!$D$3:$BA$120,MATCH(Progression_Cycle4!AD$4,Problématiques_compétences!$D$3:$D$120,0),25)</f>
        <v>#N/A</v>
      </c>
      <c r="AE31" s="314" t="e">
        <f>INDEX(Problématiques_compétences!$D$3:$BA$120,MATCH(Progression_Cycle4!AE$4,Problématiques_compétences!$D$3:$D$120,0),25)</f>
        <v>#N/A</v>
      </c>
      <c r="AF31" s="314" t="e">
        <f>INDEX(Problématiques_compétences!$D$3:$BA$120,MATCH(Progression_Cycle4!AF$4,Problématiques_compétences!$D$3:$D$120,0),25)</f>
        <v>#N/A</v>
      </c>
      <c r="AG31" s="314" t="e">
        <f>INDEX(Problématiques_compétences!$D$3:$BA$120,MATCH(Progression_Cycle4!AG$4,Problématiques_compétences!$D$3:$D$120,0),25)</f>
        <v>#N/A</v>
      </c>
      <c r="AH31" s="314" t="e">
        <f>INDEX(Problématiques_compétences!$D$3:$BA$120,MATCH(Progression_Cycle4!AH$4,Problématiques_compétences!$D$3:$D$120,0),25)</f>
        <v>#N/A</v>
      </c>
      <c r="AI31" s="314" t="e">
        <f>INDEX(Problématiques_compétences!$D$3:$BA$120,MATCH(Progression_Cycle4!AI$4,Problématiques_compétences!$D$3:$D$120,0),25)</f>
        <v>#N/A</v>
      </c>
      <c r="AJ31" s="314" t="e">
        <f>INDEX(Problématiques_compétences!$D$3:$BA$120,MATCH(Progression_Cycle4!AJ$4,Problématiques_compétences!$D$3:$D$120,0),25)</f>
        <v>#N/A</v>
      </c>
      <c r="AK31" s="314" t="e">
        <f>INDEX(Problématiques_compétences!$D$3:$BA$120,MATCH(Progression_Cycle4!AK$4,Problématiques_compétences!$D$3:$D$120,0),25)</f>
        <v>#N/A</v>
      </c>
      <c r="AL31" s="314" t="e">
        <f>INDEX(Problématiques_compétences!$D$3:$BA$120,MATCH(Progression_Cycle4!AL$4,Problématiques_compétences!$D$3:$D$120,0),25)</f>
        <v>#N/A</v>
      </c>
    </row>
    <row r="32" spans="1:38" x14ac:dyDescent="0.25">
      <c r="A32" s="477"/>
      <c r="B32" s="315" t="s">
        <v>222</v>
      </c>
      <c r="C32" s="322" t="s">
        <v>405</v>
      </c>
      <c r="D32" s="317"/>
      <c r="E32" s="310"/>
      <c r="F32" s="310"/>
      <c r="G32" s="324" t="s">
        <v>173</v>
      </c>
      <c r="H32" s="313">
        <f>COUNTIF(I32:AL32,"x")</f>
        <v>1</v>
      </c>
      <c r="I32" s="314" t="e">
        <f>INDEX(Problématiques_compétences!$D$3:$BA$120,MATCH(Progression_Cycle4!I$4,Problématiques_compétences!$D$3:$D$120,0),26)</f>
        <v>#N/A</v>
      </c>
      <c r="J32" s="314" t="e">
        <f>INDEX(Problématiques_compétences!$D$3:$BA$120,MATCH(Progression_Cycle4!J$4,Problématiques_compétences!$D$3:$D$120,0),26)</f>
        <v>#N/A</v>
      </c>
      <c r="K32" s="314" t="e">
        <f>INDEX(Problématiques_compétences!$D$3:$BA$120,MATCH(Progression_Cycle4!K$4,Problématiques_compétences!$D$3:$D$120,0),26)</f>
        <v>#N/A</v>
      </c>
      <c r="L32" s="314" t="e">
        <f>INDEX(Problématiques_compétences!$D$3:$BA$120,MATCH(Progression_Cycle4!L$4,Problématiques_compétences!$D$3:$D$120,0),26)</f>
        <v>#N/A</v>
      </c>
      <c r="M32" s="314" t="e">
        <f>INDEX(Problématiques_compétences!$D$3:$BA$120,MATCH(Progression_Cycle4!M$4,Problématiques_compétences!$D$3:$D$120,0),26)</f>
        <v>#N/A</v>
      </c>
      <c r="N32" s="314" t="e">
        <f>INDEX(Problématiques_compétences!$D$3:$BA$120,MATCH(Progression_Cycle4!N$4,Problématiques_compétences!$D$3:$D$120,0),26)</f>
        <v>#N/A</v>
      </c>
      <c r="O32" s="314" t="e">
        <f>INDEX(Problématiques_compétences!$D$3:$BA$120,MATCH(Progression_Cycle4!O$4,Problématiques_compétences!$D$3:$D$120,0),26)</f>
        <v>#N/A</v>
      </c>
      <c r="P32" s="314" t="e">
        <f>INDEX(Problématiques_compétences!$D$3:$BA$120,MATCH(Progression_Cycle4!P$4,Problématiques_compétences!$D$3:$D$120,0),26)</f>
        <v>#N/A</v>
      </c>
      <c r="Q32" s="314" t="e">
        <f>INDEX(Problématiques_compétences!$D$3:$BA$120,MATCH(Progression_Cycle4!Q$4,Problématiques_compétences!$D$3:$D$120,0),26)</f>
        <v>#N/A</v>
      </c>
      <c r="R32" s="314" t="e">
        <f>INDEX(Problématiques_compétences!$D$3:$BA$120,MATCH(Progression_Cycle4!R$4,Problématiques_compétences!$D$3:$D$120,0),26)</f>
        <v>#N/A</v>
      </c>
      <c r="S32" s="314" t="e">
        <f>INDEX(Problématiques_compétences!$D$3:$BA$120,MATCH(Progression_Cycle4!S$4,Problématiques_compétences!$D$3:$D$120,0),26)</f>
        <v>#N/A</v>
      </c>
      <c r="T32" s="314" t="e">
        <f>INDEX(Problématiques_compétences!$D$3:$BA$120,MATCH(Progression_Cycle4!T$4,Problématiques_compétences!$D$3:$D$120,0),26)</f>
        <v>#N/A</v>
      </c>
      <c r="U32" s="314">
        <f>INDEX(Problématiques_compétences!$D$3:$BA$120,MATCH(Progression_Cycle4!U$4,Problématiques_compétences!$D$3:$D$120,0),26)</f>
        <v>0</v>
      </c>
      <c r="V32" s="314">
        <f>INDEX(Problématiques_compétences!$D$3:$BA$120,MATCH(Progression_Cycle4!V$4,Problématiques_compétences!$D$3:$D$120,0),26)</f>
        <v>0</v>
      </c>
      <c r="W32" s="314" t="str">
        <f>INDEX(Problématiques_compétences!$D$3:$BA$120,MATCH(Progression_Cycle4!W$4,Problématiques_compétences!$D$3:$D$120,0),26)</f>
        <v>x</v>
      </c>
      <c r="X32" s="314" t="e">
        <f>INDEX(Problématiques_compétences!$D$3:$BA$120,MATCH(Progression_Cycle4!X$4,Problématiques_compétences!$D$3:$D$120,0),26)</f>
        <v>#N/A</v>
      </c>
      <c r="Y32" s="314" t="e">
        <f>INDEX(Problématiques_compétences!$D$3:$BA$120,MATCH(Progression_Cycle4!Y$4,Problématiques_compétences!$D$3:$D$120,0),26)</f>
        <v>#N/A</v>
      </c>
      <c r="Z32" s="314" t="e">
        <f>INDEX(Problématiques_compétences!$D$3:$BA$120,MATCH(Progression_Cycle4!Z$4,Problématiques_compétences!$D$3:$D$120,0),26)</f>
        <v>#N/A</v>
      </c>
      <c r="AA32" s="314" t="e">
        <f>INDEX(Problématiques_compétences!$D$3:$BA$120,MATCH(Progression_Cycle4!AA$4,Problématiques_compétences!$D$3:$D$120,0),26)</f>
        <v>#N/A</v>
      </c>
      <c r="AB32" s="314" t="e">
        <f>INDEX(Problématiques_compétences!$D$3:$BA$120,MATCH(Progression_Cycle4!AB$4,Problématiques_compétences!$D$3:$D$120,0),26)</f>
        <v>#N/A</v>
      </c>
      <c r="AC32" s="314" t="e">
        <f>INDEX(Problématiques_compétences!$D$3:$BA$120,MATCH(Progression_Cycle4!AC$4,Problématiques_compétences!$D$3:$D$120,0),26)</f>
        <v>#N/A</v>
      </c>
      <c r="AD32" s="314" t="e">
        <f>INDEX(Problématiques_compétences!$D$3:$BA$120,MATCH(Progression_Cycle4!AD$4,Problématiques_compétences!$D$3:$D$120,0),26)</f>
        <v>#N/A</v>
      </c>
      <c r="AE32" s="314" t="e">
        <f>INDEX(Problématiques_compétences!$D$3:$BA$120,MATCH(Progression_Cycle4!AE$4,Problématiques_compétences!$D$3:$D$120,0),26)</f>
        <v>#N/A</v>
      </c>
      <c r="AF32" s="314" t="e">
        <f>INDEX(Problématiques_compétences!$D$3:$BA$120,MATCH(Progression_Cycle4!AF$4,Problématiques_compétences!$D$3:$D$120,0),26)</f>
        <v>#N/A</v>
      </c>
      <c r="AG32" s="314" t="e">
        <f>INDEX(Problématiques_compétences!$D$3:$BA$120,MATCH(Progression_Cycle4!AG$4,Problématiques_compétences!$D$3:$D$120,0),26)</f>
        <v>#N/A</v>
      </c>
      <c r="AH32" s="314" t="e">
        <f>INDEX(Problématiques_compétences!$D$3:$BA$120,MATCH(Progression_Cycle4!AH$4,Problématiques_compétences!$D$3:$D$120,0),26)</f>
        <v>#N/A</v>
      </c>
      <c r="AI32" s="314" t="e">
        <f>INDEX(Problématiques_compétences!$D$3:$BA$120,MATCH(Progression_Cycle4!AI$4,Problématiques_compétences!$D$3:$D$120,0),26)</f>
        <v>#N/A</v>
      </c>
      <c r="AJ32" s="314" t="e">
        <f>INDEX(Problématiques_compétences!$D$3:$BA$120,MATCH(Progression_Cycle4!AJ$4,Problématiques_compétences!$D$3:$D$120,0),26)</f>
        <v>#N/A</v>
      </c>
      <c r="AK32" s="314" t="e">
        <f>INDEX(Problématiques_compétences!$D$3:$BA$120,MATCH(Progression_Cycle4!AK$4,Problématiques_compétences!$D$3:$D$120,0),26)</f>
        <v>#N/A</v>
      </c>
      <c r="AL32" s="314" t="e">
        <f>INDEX(Problématiques_compétences!$D$3:$BA$120,MATCH(Progression_Cycle4!AL$4,Problématiques_compétences!$D$3:$D$120,0),26)</f>
        <v>#N/A</v>
      </c>
    </row>
    <row r="33" spans="1:38" x14ac:dyDescent="0.25">
      <c r="A33" s="477"/>
      <c r="B33" s="318" t="s">
        <v>224</v>
      </c>
      <c r="C33" s="323" t="s">
        <v>406</v>
      </c>
      <c r="D33" s="317"/>
      <c r="E33" s="310"/>
      <c r="F33" s="310"/>
      <c r="G33" s="324" t="s">
        <v>208</v>
      </c>
      <c r="H33" s="313">
        <f>COUNTIF(I33:AL33,"x")</f>
        <v>0</v>
      </c>
      <c r="I33" s="314" t="e">
        <f>INDEX(Problématiques_compétences!$D$3:$BA$120,MATCH(Progression_Cycle4!I$4,Problématiques_compétences!$D$3:$D$120,0),27)</f>
        <v>#N/A</v>
      </c>
      <c r="J33" s="314" t="e">
        <f>INDEX(Problématiques_compétences!$D$3:$BA$120,MATCH(Progression_Cycle4!J$4,Problématiques_compétences!$D$3:$D$120,0),27)</f>
        <v>#N/A</v>
      </c>
      <c r="K33" s="314" t="e">
        <f>INDEX(Problématiques_compétences!$D$3:$BA$120,MATCH(Progression_Cycle4!K$4,Problématiques_compétences!$D$3:$D$120,0),27)</f>
        <v>#N/A</v>
      </c>
      <c r="L33" s="314" t="e">
        <f>INDEX(Problématiques_compétences!$D$3:$BA$120,MATCH(Progression_Cycle4!L$4,Problématiques_compétences!$D$3:$D$120,0),27)</f>
        <v>#N/A</v>
      </c>
      <c r="M33" s="314" t="e">
        <f>INDEX(Problématiques_compétences!$D$3:$BA$120,MATCH(Progression_Cycle4!M$4,Problématiques_compétences!$D$3:$D$120,0),27)</f>
        <v>#N/A</v>
      </c>
      <c r="N33" s="314" t="e">
        <f>INDEX(Problématiques_compétences!$D$3:$BA$120,MATCH(Progression_Cycle4!N$4,Problématiques_compétences!$D$3:$D$120,0),27)</f>
        <v>#N/A</v>
      </c>
      <c r="O33" s="314" t="e">
        <f>INDEX(Problématiques_compétences!$D$3:$BA$120,MATCH(Progression_Cycle4!O$4,Problématiques_compétences!$D$3:$D$120,0),27)</f>
        <v>#N/A</v>
      </c>
      <c r="P33" s="314" t="e">
        <f>INDEX(Problématiques_compétences!$D$3:$BA$120,MATCH(Progression_Cycle4!P$4,Problématiques_compétences!$D$3:$D$120,0),27)</f>
        <v>#N/A</v>
      </c>
      <c r="Q33" s="314" t="e">
        <f>INDEX(Problématiques_compétences!$D$3:$BA$120,MATCH(Progression_Cycle4!Q$4,Problématiques_compétences!$D$3:$D$120,0),27)</f>
        <v>#N/A</v>
      </c>
      <c r="R33" s="314" t="e">
        <f>INDEX(Problématiques_compétences!$D$3:$BA$120,MATCH(Progression_Cycle4!R$4,Problématiques_compétences!$D$3:$D$120,0),27)</f>
        <v>#N/A</v>
      </c>
      <c r="S33" s="314" t="e">
        <f>INDEX(Problématiques_compétences!$D$3:$BA$120,MATCH(Progression_Cycle4!S$4,Problématiques_compétences!$D$3:$D$120,0),27)</f>
        <v>#N/A</v>
      </c>
      <c r="T33" s="314" t="e">
        <f>INDEX(Problématiques_compétences!$D$3:$BA$120,MATCH(Progression_Cycle4!T$4,Problématiques_compétences!$D$3:$D$120,0),27)</f>
        <v>#N/A</v>
      </c>
      <c r="U33" s="314">
        <f>INDEX(Problématiques_compétences!$D$3:$BA$120,MATCH(Progression_Cycle4!U$4,Problématiques_compétences!$D$3:$D$120,0),27)</f>
        <v>0</v>
      </c>
      <c r="V33" s="314">
        <f>INDEX(Problématiques_compétences!$D$3:$BA$120,MATCH(Progression_Cycle4!V$4,Problématiques_compétences!$D$3:$D$120,0),27)</f>
        <v>0</v>
      </c>
      <c r="W33" s="314">
        <f>INDEX(Problématiques_compétences!$D$3:$BA$120,MATCH(Progression_Cycle4!W$4,Problématiques_compétences!$D$3:$D$120,0),27)</f>
        <v>0</v>
      </c>
      <c r="X33" s="314" t="e">
        <f>INDEX(Problématiques_compétences!$D$3:$BA$120,MATCH(Progression_Cycle4!X$4,Problématiques_compétences!$D$3:$D$120,0),27)</f>
        <v>#N/A</v>
      </c>
      <c r="Y33" s="314" t="e">
        <f>INDEX(Problématiques_compétences!$D$3:$BA$120,MATCH(Progression_Cycle4!Y$4,Problématiques_compétences!$D$3:$D$120,0),27)</f>
        <v>#N/A</v>
      </c>
      <c r="Z33" s="314" t="e">
        <f>INDEX(Problématiques_compétences!$D$3:$BA$120,MATCH(Progression_Cycle4!Z$4,Problématiques_compétences!$D$3:$D$120,0),27)</f>
        <v>#N/A</v>
      </c>
      <c r="AA33" s="314" t="e">
        <f>INDEX(Problématiques_compétences!$D$3:$BA$120,MATCH(Progression_Cycle4!AA$4,Problématiques_compétences!$D$3:$D$120,0),27)</f>
        <v>#N/A</v>
      </c>
      <c r="AB33" s="314" t="e">
        <f>INDEX(Problématiques_compétences!$D$3:$BA$120,MATCH(Progression_Cycle4!AB$4,Problématiques_compétences!$D$3:$D$120,0),27)</f>
        <v>#N/A</v>
      </c>
      <c r="AC33" s="314" t="e">
        <f>INDEX(Problématiques_compétences!$D$3:$BA$120,MATCH(Progression_Cycle4!AC$4,Problématiques_compétences!$D$3:$D$120,0),27)</f>
        <v>#N/A</v>
      </c>
      <c r="AD33" s="314" t="e">
        <f>INDEX(Problématiques_compétences!$D$3:$BA$120,MATCH(Progression_Cycle4!AD$4,Problématiques_compétences!$D$3:$D$120,0),27)</f>
        <v>#N/A</v>
      </c>
      <c r="AE33" s="314" t="e">
        <f>INDEX(Problématiques_compétences!$D$3:$BA$120,MATCH(Progression_Cycle4!AE$4,Problématiques_compétences!$D$3:$D$120,0),27)</f>
        <v>#N/A</v>
      </c>
      <c r="AF33" s="314" t="e">
        <f>INDEX(Problématiques_compétences!$D$3:$BA$120,MATCH(Progression_Cycle4!AF$4,Problématiques_compétences!$D$3:$D$120,0),27)</f>
        <v>#N/A</v>
      </c>
      <c r="AG33" s="314" t="e">
        <f>INDEX(Problématiques_compétences!$D$3:$BA$120,MATCH(Progression_Cycle4!AG$4,Problématiques_compétences!$D$3:$D$120,0),27)</f>
        <v>#N/A</v>
      </c>
      <c r="AH33" s="314" t="e">
        <f>INDEX(Problématiques_compétences!$D$3:$BA$120,MATCH(Progression_Cycle4!AH$4,Problématiques_compétences!$D$3:$D$120,0),27)</f>
        <v>#N/A</v>
      </c>
      <c r="AI33" s="314" t="e">
        <f>INDEX(Problématiques_compétences!$D$3:$BA$120,MATCH(Progression_Cycle4!AI$4,Problématiques_compétences!$D$3:$D$120,0),27)</f>
        <v>#N/A</v>
      </c>
      <c r="AJ33" s="314" t="e">
        <f>INDEX(Problématiques_compétences!$D$3:$BA$120,MATCH(Progression_Cycle4!AJ$4,Problématiques_compétences!$D$3:$D$120,0),27)</f>
        <v>#N/A</v>
      </c>
      <c r="AK33" s="314" t="e">
        <f>INDEX(Problématiques_compétences!$D$3:$BA$120,MATCH(Progression_Cycle4!AK$4,Problématiques_compétences!$D$3:$D$120,0),27)</f>
        <v>#N/A</v>
      </c>
      <c r="AL33" s="314" t="e">
        <f>INDEX(Problématiques_compétences!$D$3:$BA$120,MATCH(Progression_Cycle4!AL$4,Problématiques_compétences!$D$3:$D$120,0),27)</f>
        <v>#N/A</v>
      </c>
    </row>
    <row r="34" spans="1:38" ht="30" x14ac:dyDescent="0.25">
      <c r="A34" s="336" t="s">
        <v>227</v>
      </c>
      <c r="B34" s="304">
        <v>6</v>
      </c>
      <c r="C34" s="305" t="s">
        <v>228</v>
      </c>
      <c r="D34" s="521"/>
      <c r="E34" s="521"/>
      <c r="F34" s="521"/>
      <c r="G34" s="521"/>
      <c r="H34" s="521"/>
      <c r="I34" s="521"/>
      <c r="J34" s="521"/>
      <c r="K34" s="521"/>
      <c r="L34" s="521"/>
      <c r="M34" s="521"/>
      <c r="N34" s="521"/>
      <c r="O34" s="521"/>
      <c r="P34" s="521"/>
      <c r="Q34" s="521"/>
      <c r="R34" s="521"/>
      <c r="S34" s="521"/>
      <c r="T34" s="521"/>
      <c r="U34" s="521"/>
      <c r="V34" s="521"/>
      <c r="W34" s="521"/>
      <c r="X34" s="521"/>
      <c r="Y34" s="521"/>
      <c r="Z34" s="521"/>
      <c r="AA34" s="521"/>
      <c r="AB34" s="521"/>
      <c r="AC34" s="521"/>
      <c r="AD34" s="521"/>
      <c r="AE34" s="521"/>
      <c r="AF34" s="521"/>
      <c r="AG34" s="521"/>
      <c r="AH34" s="521"/>
      <c r="AI34" s="521"/>
      <c r="AJ34" s="521"/>
      <c r="AK34" s="521"/>
      <c r="AL34" s="521"/>
    </row>
    <row r="35" spans="1:38" ht="45" x14ac:dyDescent="0.25">
      <c r="A35" s="337" t="s">
        <v>230</v>
      </c>
      <c r="B35" s="307" t="s">
        <v>231</v>
      </c>
      <c r="C35" s="320" t="s">
        <v>234</v>
      </c>
      <c r="D35" s="317"/>
      <c r="E35" s="325" t="s">
        <v>233</v>
      </c>
      <c r="F35" s="310"/>
      <c r="G35" s="312"/>
      <c r="H35" s="313">
        <f>COUNTIF(I35:AL35,"x")</f>
        <v>1</v>
      </c>
      <c r="I35" s="314" t="e">
        <f>INDEX(Problématiques_compétences!$D$3:$BA$120,MATCH(Progression_Cycle4!I$4,Problématiques_compétences!$D$3:$D$120,0),30)</f>
        <v>#N/A</v>
      </c>
      <c r="J35" s="314" t="e">
        <f>INDEX(Problématiques_compétences!$D$3:$BA$120,MATCH(Progression_Cycle4!J$4,Problématiques_compétences!$D$3:$D$120,0),30)</f>
        <v>#N/A</v>
      </c>
      <c r="K35" s="314" t="e">
        <f>INDEX(Problématiques_compétences!$D$3:$BA$120,MATCH(Progression_Cycle4!K$4,Problématiques_compétences!$D$3:$D$120,0),30)</f>
        <v>#N/A</v>
      </c>
      <c r="L35" s="314" t="e">
        <f>INDEX(Problématiques_compétences!$D$3:$BA$120,MATCH(Progression_Cycle4!L$4,Problématiques_compétences!$D$3:$D$120,0),30)</f>
        <v>#N/A</v>
      </c>
      <c r="M35" s="314" t="e">
        <f>INDEX(Problématiques_compétences!$D$3:$BA$120,MATCH(Progression_Cycle4!M$4,Problématiques_compétences!$D$3:$D$120,0),30)</f>
        <v>#N/A</v>
      </c>
      <c r="N35" s="314" t="e">
        <f>INDEX(Problématiques_compétences!$D$3:$BA$120,MATCH(Progression_Cycle4!N$4,Problématiques_compétences!$D$3:$D$120,0),30)</f>
        <v>#N/A</v>
      </c>
      <c r="O35" s="314" t="e">
        <f>INDEX(Problématiques_compétences!$D$3:$BA$120,MATCH(Progression_Cycle4!O$4,Problématiques_compétences!$D$3:$D$120,0),30)</f>
        <v>#N/A</v>
      </c>
      <c r="P35" s="314" t="e">
        <f>INDEX(Problématiques_compétences!$D$3:$BA$120,MATCH(Progression_Cycle4!P$4,Problématiques_compétences!$D$3:$D$120,0),30)</f>
        <v>#N/A</v>
      </c>
      <c r="Q35" s="314" t="e">
        <f>INDEX(Problématiques_compétences!$D$3:$BA$120,MATCH(Progression_Cycle4!Q$4,Problématiques_compétences!$D$3:$D$120,0),30)</f>
        <v>#N/A</v>
      </c>
      <c r="R35" s="314" t="e">
        <f>INDEX(Problématiques_compétences!$D$3:$BA$120,MATCH(Progression_Cycle4!R$4,Problématiques_compétences!$D$3:$D$120,0),30)</f>
        <v>#N/A</v>
      </c>
      <c r="S35" s="314" t="e">
        <f>INDEX(Problématiques_compétences!$D$3:$BA$120,MATCH(Progression_Cycle4!S$4,Problématiques_compétences!$D$3:$D$120,0),30)</f>
        <v>#N/A</v>
      </c>
      <c r="T35" s="314" t="e">
        <f>INDEX(Problématiques_compétences!$D$3:$BA$120,MATCH(Progression_Cycle4!T$4,Problématiques_compétences!$D$3:$D$120,0),30)</f>
        <v>#N/A</v>
      </c>
      <c r="U35" s="314" t="str">
        <f>INDEX(Problématiques_compétences!$D$3:$BA$120,MATCH(Progression_Cycle4!U$4,Problématiques_compétences!$D$3:$D$120,0),30)</f>
        <v>x</v>
      </c>
      <c r="V35" s="314">
        <f>INDEX(Problématiques_compétences!$D$3:$BA$120,MATCH(Progression_Cycle4!V$4,Problématiques_compétences!$D$3:$D$120,0),30)</f>
        <v>0</v>
      </c>
      <c r="W35" s="314">
        <f>INDEX(Problématiques_compétences!$D$3:$BA$120,MATCH(Progression_Cycle4!W$4,Problématiques_compétences!$D$3:$D$120,0),30)</f>
        <v>0</v>
      </c>
      <c r="X35" s="314" t="e">
        <f>INDEX(Problématiques_compétences!$D$3:$BA$120,MATCH(Progression_Cycle4!X$4,Problématiques_compétences!$D$3:$D$120,0),30)</f>
        <v>#N/A</v>
      </c>
      <c r="Y35" s="314" t="e">
        <f>INDEX(Problématiques_compétences!$D$3:$BA$120,MATCH(Progression_Cycle4!Y$4,Problématiques_compétences!$D$3:$D$120,0),30)</f>
        <v>#N/A</v>
      </c>
      <c r="Z35" s="314" t="e">
        <f>INDEX(Problématiques_compétences!$D$3:$BA$120,MATCH(Progression_Cycle4!Z$4,Problématiques_compétences!$D$3:$D$120,0),30)</f>
        <v>#N/A</v>
      </c>
      <c r="AA35" s="314" t="e">
        <f>INDEX(Problématiques_compétences!$D$3:$BA$120,MATCH(Progression_Cycle4!AA$4,Problématiques_compétences!$D$3:$D$120,0),30)</f>
        <v>#N/A</v>
      </c>
      <c r="AB35" s="314" t="e">
        <f>INDEX(Problématiques_compétences!$D$3:$BA$120,MATCH(Progression_Cycle4!AB$4,Problématiques_compétences!$D$3:$D$120,0),30)</f>
        <v>#N/A</v>
      </c>
      <c r="AC35" s="314" t="e">
        <f>INDEX(Problématiques_compétences!$D$3:$BA$120,MATCH(Progression_Cycle4!AC$4,Problématiques_compétences!$D$3:$D$120,0),30)</f>
        <v>#N/A</v>
      </c>
      <c r="AD35" s="314" t="e">
        <f>INDEX(Problématiques_compétences!$D$3:$BA$120,MATCH(Progression_Cycle4!AD$4,Problématiques_compétences!$D$3:$D$120,0),30)</f>
        <v>#N/A</v>
      </c>
      <c r="AE35" s="314" t="e">
        <f>INDEX(Problématiques_compétences!$D$3:$BA$120,MATCH(Progression_Cycle4!AE$4,Problématiques_compétences!$D$3:$D$120,0),30)</f>
        <v>#N/A</v>
      </c>
      <c r="AF35" s="314" t="e">
        <f>INDEX(Problématiques_compétences!$D$3:$BA$120,MATCH(Progression_Cycle4!AF$4,Problématiques_compétences!$D$3:$D$120,0),30)</f>
        <v>#N/A</v>
      </c>
      <c r="AG35" s="314" t="e">
        <f>INDEX(Problématiques_compétences!$D$3:$BA$120,MATCH(Progression_Cycle4!AG$4,Problématiques_compétences!$D$3:$D$120,0),30)</f>
        <v>#N/A</v>
      </c>
      <c r="AH35" s="314" t="e">
        <f>INDEX(Problématiques_compétences!$D$3:$BA$120,MATCH(Progression_Cycle4!AH$4,Problématiques_compétences!$D$3:$D$120,0),30)</f>
        <v>#N/A</v>
      </c>
      <c r="AI35" s="314" t="e">
        <f>INDEX(Problématiques_compétences!$D$3:$BA$120,MATCH(Progression_Cycle4!AI$4,Problématiques_compétences!$D$3:$D$120,0),30)</f>
        <v>#N/A</v>
      </c>
      <c r="AJ35" s="314" t="e">
        <f>INDEX(Problématiques_compétences!$D$3:$BA$120,MATCH(Progression_Cycle4!AJ$4,Problématiques_compétences!$D$3:$D$120,0),30)</f>
        <v>#N/A</v>
      </c>
      <c r="AK35" s="314" t="e">
        <f>INDEX(Problématiques_compétences!$D$3:$BA$120,MATCH(Progression_Cycle4!AK$4,Problématiques_compétences!$D$3:$D$120,0),30)</f>
        <v>#N/A</v>
      </c>
      <c r="AL35" s="314" t="e">
        <f>INDEX(Problématiques_compétences!$D$3:$BA$120,MATCH(Progression_Cycle4!AL$4,Problématiques_compétences!$D$3:$D$120,0),30)</f>
        <v>#N/A</v>
      </c>
    </row>
    <row r="36" spans="1:38" x14ac:dyDescent="0.25">
      <c r="A36" s="338"/>
      <c r="B36" s="307" t="s">
        <v>235</v>
      </c>
      <c r="C36" s="320" t="s">
        <v>407</v>
      </c>
      <c r="D36" s="317"/>
      <c r="E36" s="325" t="s">
        <v>241</v>
      </c>
      <c r="F36" s="310"/>
      <c r="G36" s="312"/>
      <c r="H36" s="313">
        <f>COUNTIF(I36:AL36,"x")</f>
        <v>0</v>
      </c>
      <c r="I36" s="314" t="e">
        <f>INDEX(Problématiques_compétences!$D$3:$BA$120,MATCH(Progression_Cycle4!I$4,Problématiques_compétences!$D$3:$D$120,0),31)</f>
        <v>#N/A</v>
      </c>
      <c r="J36" s="314" t="e">
        <f>INDEX(Problématiques_compétences!$D$3:$BA$120,MATCH(Progression_Cycle4!J$4,Problématiques_compétences!$D$3:$D$120,0),31)</f>
        <v>#N/A</v>
      </c>
      <c r="K36" s="314" t="e">
        <f>INDEX(Problématiques_compétences!$D$3:$BA$120,MATCH(Progression_Cycle4!K$4,Problématiques_compétences!$D$3:$D$120,0),31)</f>
        <v>#N/A</v>
      </c>
      <c r="L36" s="314" t="e">
        <f>INDEX(Problématiques_compétences!$D$3:$BA$120,MATCH(Progression_Cycle4!L$4,Problématiques_compétences!$D$3:$D$120,0),31)</f>
        <v>#N/A</v>
      </c>
      <c r="M36" s="314" t="e">
        <f>INDEX(Problématiques_compétences!$D$3:$BA$120,MATCH(Progression_Cycle4!M$4,Problématiques_compétences!$D$3:$D$120,0),31)</f>
        <v>#N/A</v>
      </c>
      <c r="N36" s="314" t="e">
        <f>INDEX(Problématiques_compétences!$D$3:$BA$120,MATCH(Progression_Cycle4!N$4,Problématiques_compétences!$D$3:$D$120,0),31)</f>
        <v>#N/A</v>
      </c>
      <c r="O36" s="314" t="e">
        <f>INDEX(Problématiques_compétences!$D$3:$BA$120,MATCH(Progression_Cycle4!O$4,Problématiques_compétences!$D$3:$D$120,0),31)</f>
        <v>#N/A</v>
      </c>
      <c r="P36" s="314" t="e">
        <f>INDEX(Problématiques_compétences!$D$3:$BA$120,MATCH(Progression_Cycle4!P$4,Problématiques_compétences!$D$3:$D$120,0),31)</f>
        <v>#N/A</v>
      </c>
      <c r="Q36" s="314" t="e">
        <f>INDEX(Problématiques_compétences!$D$3:$BA$120,MATCH(Progression_Cycle4!Q$4,Problématiques_compétences!$D$3:$D$120,0),31)</f>
        <v>#N/A</v>
      </c>
      <c r="R36" s="314" t="e">
        <f>INDEX(Problématiques_compétences!$D$3:$BA$120,MATCH(Progression_Cycle4!R$4,Problématiques_compétences!$D$3:$D$120,0),31)</f>
        <v>#N/A</v>
      </c>
      <c r="S36" s="314" t="e">
        <f>INDEX(Problématiques_compétences!$D$3:$BA$120,MATCH(Progression_Cycle4!S$4,Problématiques_compétences!$D$3:$D$120,0),31)</f>
        <v>#N/A</v>
      </c>
      <c r="T36" s="314" t="e">
        <f>INDEX(Problématiques_compétences!$D$3:$BA$120,MATCH(Progression_Cycle4!T$4,Problématiques_compétences!$D$3:$D$120,0),31)</f>
        <v>#N/A</v>
      </c>
      <c r="U36" s="314">
        <f>INDEX(Problématiques_compétences!$D$3:$BA$120,MATCH(Progression_Cycle4!U$4,Problématiques_compétences!$D$3:$D$120,0),31)</f>
        <v>0</v>
      </c>
      <c r="V36" s="314">
        <f>INDEX(Problématiques_compétences!$D$3:$BA$120,MATCH(Progression_Cycle4!V$4,Problématiques_compétences!$D$3:$D$120,0),31)</f>
        <v>0</v>
      </c>
      <c r="W36" s="314">
        <f>INDEX(Problématiques_compétences!$D$3:$BA$120,MATCH(Progression_Cycle4!W$4,Problématiques_compétences!$D$3:$D$120,0),31)</f>
        <v>0</v>
      </c>
      <c r="X36" s="314" t="e">
        <f>INDEX(Problématiques_compétences!$D$3:$BA$120,MATCH(Progression_Cycle4!X$4,Problématiques_compétences!$D$3:$D$120,0),31)</f>
        <v>#N/A</v>
      </c>
      <c r="Y36" s="314" t="e">
        <f>INDEX(Problématiques_compétences!$D$3:$BA$120,MATCH(Progression_Cycle4!Y$4,Problématiques_compétences!$D$3:$D$120,0),31)</f>
        <v>#N/A</v>
      </c>
      <c r="Z36" s="314" t="e">
        <f>INDEX(Problématiques_compétences!$D$3:$BA$120,MATCH(Progression_Cycle4!Z$4,Problématiques_compétences!$D$3:$D$120,0),31)</f>
        <v>#N/A</v>
      </c>
      <c r="AA36" s="314" t="e">
        <f>INDEX(Problématiques_compétences!$D$3:$BA$120,MATCH(Progression_Cycle4!AA$4,Problématiques_compétences!$D$3:$D$120,0),31)</f>
        <v>#N/A</v>
      </c>
      <c r="AB36" s="314" t="e">
        <f>INDEX(Problématiques_compétences!$D$3:$BA$120,MATCH(Progression_Cycle4!AB$4,Problématiques_compétences!$D$3:$D$120,0),31)</f>
        <v>#N/A</v>
      </c>
      <c r="AC36" s="314" t="e">
        <f>INDEX(Problématiques_compétences!$D$3:$BA$120,MATCH(Progression_Cycle4!AC$4,Problématiques_compétences!$D$3:$D$120,0),31)</f>
        <v>#N/A</v>
      </c>
      <c r="AD36" s="314" t="e">
        <f>INDEX(Problématiques_compétences!$D$3:$BA$120,MATCH(Progression_Cycle4!AD$4,Problématiques_compétences!$D$3:$D$120,0),31)</f>
        <v>#N/A</v>
      </c>
      <c r="AE36" s="314" t="e">
        <f>INDEX(Problématiques_compétences!$D$3:$BA$120,MATCH(Progression_Cycle4!AE$4,Problématiques_compétences!$D$3:$D$120,0),31)</f>
        <v>#N/A</v>
      </c>
      <c r="AF36" s="314" t="e">
        <f>INDEX(Problématiques_compétences!$D$3:$BA$120,MATCH(Progression_Cycle4!AF$4,Problématiques_compétences!$D$3:$D$120,0),31)</f>
        <v>#N/A</v>
      </c>
      <c r="AG36" s="314" t="e">
        <f>INDEX(Problématiques_compétences!$D$3:$BA$120,MATCH(Progression_Cycle4!AG$4,Problématiques_compétences!$D$3:$D$120,0),31)</f>
        <v>#N/A</v>
      </c>
      <c r="AH36" s="314" t="e">
        <f>INDEX(Problématiques_compétences!$D$3:$BA$120,MATCH(Progression_Cycle4!AH$4,Problématiques_compétences!$D$3:$D$120,0),31)</f>
        <v>#N/A</v>
      </c>
      <c r="AI36" s="314" t="e">
        <f>INDEX(Problématiques_compétences!$D$3:$BA$120,MATCH(Progression_Cycle4!AI$4,Problématiques_compétences!$D$3:$D$120,0),31)</f>
        <v>#N/A</v>
      </c>
      <c r="AJ36" s="314" t="e">
        <f>INDEX(Problématiques_compétences!$D$3:$BA$120,MATCH(Progression_Cycle4!AJ$4,Problématiques_compétences!$D$3:$D$120,0),31)</f>
        <v>#N/A</v>
      </c>
      <c r="AK36" s="314" t="e">
        <f>INDEX(Problématiques_compétences!$D$3:$BA$120,MATCH(Progression_Cycle4!AK$4,Problématiques_compétences!$D$3:$D$120,0),31)</f>
        <v>#N/A</v>
      </c>
      <c r="AL36" s="314" t="e">
        <f>INDEX(Problématiques_compétences!$D$3:$BA$120,MATCH(Progression_Cycle4!AL$4,Problématiques_compétences!$D$3:$D$120,0),31)</f>
        <v>#N/A</v>
      </c>
    </row>
    <row r="37" spans="1:38" x14ac:dyDescent="0.25">
      <c r="A37" s="339"/>
      <c r="B37" s="318" t="s">
        <v>238</v>
      </c>
      <c r="C37" s="323" t="s">
        <v>408</v>
      </c>
      <c r="D37" s="317"/>
      <c r="E37" s="325" t="s">
        <v>240</v>
      </c>
      <c r="F37" s="310"/>
      <c r="G37" s="312"/>
      <c r="H37" s="313">
        <f>COUNTIF(I37:AL37,"x")</f>
        <v>0</v>
      </c>
      <c r="I37" s="314" t="e">
        <f>INDEX(Problématiques_compétences!$D$3:$BA$120,MATCH(Progression_Cycle4!I$4,Problématiques_compétences!$D$3:$D$120,0),32)</f>
        <v>#N/A</v>
      </c>
      <c r="J37" s="314" t="e">
        <f>INDEX(Problématiques_compétences!$D$3:$BA$120,MATCH(Progression_Cycle4!J$4,Problématiques_compétences!$D$3:$D$120,0),32)</f>
        <v>#N/A</v>
      </c>
      <c r="K37" s="314" t="e">
        <f>INDEX(Problématiques_compétences!$D$3:$BA$120,MATCH(Progression_Cycle4!K$4,Problématiques_compétences!$D$3:$D$120,0),32)</f>
        <v>#N/A</v>
      </c>
      <c r="L37" s="314" t="e">
        <f>INDEX(Problématiques_compétences!$D$3:$BA$120,MATCH(Progression_Cycle4!L$4,Problématiques_compétences!$D$3:$D$120,0),32)</f>
        <v>#N/A</v>
      </c>
      <c r="M37" s="314" t="e">
        <f>INDEX(Problématiques_compétences!$D$3:$BA$120,MATCH(Progression_Cycle4!M$4,Problématiques_compétences!$D$3:$D$120,0),32)</f>
        <v>#N/A</v>
      </c>
      <c r="N37" s="314" t="e">
        <f>INDEX(Problématiques_compétences!$D$3:$BA$120,MATCH(Progression_Cycle4!N$4,Problématiques_compétences!$D$3:$D$120,0),32)</f>
        <v>#N/A</v>
      </c>
      <c r="O37" s="314" t="e">
        <f>INDEX(Problématiques_compétences!$D$3:$BA$120,MATCH(Progression_Cycle4!O$4,Problématiques_compétences!$D$3:$D$120,0),32)</f>
        <v>#N/A</v>
      </c>
      <c r="P37" s="314" t="e">
        <f>INDEX(Problématiques_compétences!$D$3:$BA$120,MATCH(Progression_Cycle4!P$4,Problématiques_compétences!$D$3:$D$120,0),32)</f>
        <v>#N/A</v>
      </c>
      <c r="Q37" s="314" t="e">
        <f>INDEX(Problématiques_compétences!$D$3:$BA$120,MATCH(Progression_Cycle4!Q$4,Problématiques_compétences!$D$3:$D$120,0),32)</f>
        <v>#N/A</v>
      </c>
      <c r="R37" s="314" t="e">
        <f>INDEX(Problématiques_compétences!$D$3:$BA$120,MATCH(Progression_Cycle4!R$4,Problématiques_compétences!$D$3:$D$120,0),32)</f>
        <v>#N/A</v>
      </c>
      <c r="S37" s="314" t="e">
        <f>INDEX(Problématiques_compétences!$D$3:$BA$120,MATCH(Progression_Cycle4!S$4,Problématiques_compétences!$D$3:$D$120,0),32)</f>
        <v>#N/A</v>
      </c>
      <c r="T37" s="314" t="e">
        <f>INDEX(Problématiques_compétences!$D$3:$BA$120,MATCH(Progression_Cycle4!T$4,Problématiques_compétences!$D$3:$D$120,0),32)</f>
        <v>#N/A</v>
      </c>
      <c r="U37" s="314">
        <f>INDEX(Problématiques_compétences!$D$3:$BA$120,MATCH(Progression_Cycle4!U$4,Problématiques_compétences!$D$3:$D$120,0),32)</f>
        <v>0</v>
      </c>
      <c r="V37" s="314">
        <f>INDEX(Problématiques_compétences!$D$3:$BA$120,MATCH(Progression_Cycle4!V$4,Problématiques_compétences!$D$3:$D$120,0),32)</f>
        <v>0</v>
      </c>
      <c r="W37" s="314">
        <f>INDEX(Problématiques_compétences!$D$3:$BA$120,MATCH(Progression_Cycle4!W$4,Problématiques_compétences!$D$3:$D$120,0),32)</f>
        <v>0</v>
      </c>
      <c r="X37" s="314" t="e">
        <f>INDEX(Problématiques_compétences!$D$3:$BA$120,MATCH(Progression_Cycle4!X$4,Problématiques_compétences!$D$3:$D$120,0),32)</f>
        <v>#N/A</v>
      </c>
      <c r="Y37" s="314" t="e">
        <f>INDEX(Problématiques_compétences!$D$3:$BA$120,MATCH(Progression_Cycle4!Y$4,Problématiques_compétences!$D$3:$D$120,0),32)</f>
        <v>#N/A</v>
      </c>
      <c r="Z37" s="314" t="e">
        <f>INDEX(Problématiques_compétences!$D$3:$BA$120,MATCH(Progression_Cycle4!Z$4,Problématiques_compétences!$D$3:$D$120,0),32)</f>
        <v>#N/A</v>
      </c>
      <c r="AA37" s="314" t="e">
        <f>INDEX(Problématiques_compétences!$D$3:$BA$120,MATCH(Progression_Cycle4!AA$4,Problématiques_compétences!$D$3:$D$120,0),32)</f>
        <v>#N/A</v>
      </c>
      <c r="AB37" s="314" t="e">
        <f>INDEX(Problématiques_compétences!$D$3:$BA$120,MATCH(Progression_Cycle4!AB$4,Problématiques_compétences!$D$3:$D$120,0),32)</f>
        <v>#N/A</v>
      </c>
      <c r="AC37" s="314" t="e">
        <f>INDEX(Problématiques_compétences!$D$3:$BA$120,MATCH(Progression_Cycle4!AC$4,Problématiques_compétences!$D$3:$D$120,0),32)</f>
        <v>#N/A</v>
      </c>
      <c r="AD37" s="314" t="e">
        <f>INDEX(Problématiques_compétences!$D$3:$BA$120,MATCH(Progression_Cycle4!AD$4,Problématiques_compétences!$D$3:$D$120,0),32)</f>
        <v>#N/A</v>
      </c>
      <c r="AE37" s="314" t="e">
        <f>INDEX(Problématiques_compétences!$D$3:$BA$120,MATCH(Progression_Cycle4!AE$4,Problématiques_compétences!$D$3:$D$120,0),32)</f>
        <v>#N/A</v>
      </c>
      <c r="AF37" s="314" t="e">
        <f>INDEX(Problématiques_compétences!$D$3:$BA$120,MATCH(Progression_Cycle4!AF$4,Problématiques_compétences!$D$3:$D$120,0),32)</f>
        <v>#N/A</v>
      </c>
      <c r="AG37" s="314" t="e">
        <f>INDEX(Problématiques_compétences!$D$3:$BA$120,MATCH(Progression_Cycle4!AG$4,Problématiques_compétences!$D$3:$D$120,0),32)</f>
        <v>#N/A</v>
      </c>
      <c r="AH37" s="314" t="e">
        <f>INDEX(Problématiques_compétences!$D$3:$BA$120,MATCH(Progression_Cycle4!AH$4,Problématiques_compétences!$D$3:$D$120,0),32)</f>
        <v>#N/A</v>
      </c>
      <c r="AI37" s="314" t="e">
        <f>INDEX(Problématiques_compétences!$D$3:$BA$120,MATCH(Progression_Cycle4!AI$4,Problématiques_compétences!$D$3:$D$120,0),32)</f>
        <v>#N/A</v>
      </c>
      <c r="AJ37" s="314" t="e">
        <f>INDEX(Problématiques_compétences!$D$3:$BA$120,MATCH(Progression_Cycle4!AJ$4,Problématiques_compétences!$D$3:$D$120,0),32)</f>
        <v>#N/A</v>
      </c>
      <c r="AK37" s="314" t="e">
        <f>INDEX(Problématiques_compétences!$D$3:$BA$120,MATCH(Progression_Cycle4!AK$4,Problématiques_compétences!$D$3:$D$120,0),32)</f>
        <v>#N/A</v>
      </c>
      <c r="AL37" s="314" t="e">
        <f>INDEX(Problématiques_compétences!$D$3:$BA$120,MATCH(Progression_Cycle4!AL$4,Problématiques_compétences!$D$3:$D$120,0),32)</f>
        <v>#N/A</v>
      </c>
    </row>
    <row r="38" spans="1:38" ht="15" customHeight="1" x14ac:dyDescent="0.25">
      <c r="A38" s="477" t="s">
        <v>230</v>
      </c>
      <c r="B38" s="304">
        <v>7</v>
      </c>
      <c r="C38" s="305" t="s">
        <v>243</v>
      </c>
      <c r="D38" s="521"/>
      <c r="E38" s="521"/>
      <c r="F38" s="521"/>
      <c r="G38" s="521"/>
      <c r="H38" s="521"/>
      <c r="I38" s="521"/>
      <c r="J38" s="521"/>
      <c r="K38" s="521"/>
      <c r="L38" s="521"/>
      <c r="M38" s="521"/>
      <c r="N38" s="521"/>
      <c r="O38" s="521"/>
      <c r="P38" s="521"/>
      <c r="Q38" s="521"/>
      <c r="R38" s="521"/>
      <c r="S38" s="521"/>
      <c r="T38" s="521"/>
      <c r="U38" s="521"/>
      <c r="V38" s="521"/>
      <c r="W38" s="521"/>
      <c r="X38" s="521"/>
      <c r="Y38" s="521"/>
      <c r="Z38" s="521"/>
      <c r="AA38" s="521"/>
      <c r="AB38" s="521"/>
      <c r="AC38" s="521"/>
      <c r="AD38" s="521"/>
      <c r="AE38" s="521"/>
      <c r="AF38" s="521"/>
      <c r="AG38" s="521"/>
      <c r="AH38" s="521"/>
      <c r="AI38" s="521"/>
      <c r="AJ38" s="521"/>
      <c r="AK38" s="521"/>
      <c r="AL38" s="521"/>
    </row>
    <row r="39" spans="1:38" x14ac:dyDescent="0.25">
      <c r="A39" s="477"/>
      <c r="B39" s="307" t="s">
        <v>248</v>
      </c>
      <c r="C39" s="308" t="s">
        <v>244</v>
      </c>
      <c r="D39" s="317"/>
      <c r="E39" s="325" t="s">
        <v>240</v>
      </c>
      <c r="F39" s="310"/>
      <c r="G39" s="312"/>
      <c r="H39" s="313">
        <f>COUNTIF(I39:AL39,"x")</f>
        <v>0</v>
      </c>
      <c r="I39" s="314" t="e">
        <f>INDEX(Problématiques_compétences!$D$3:$BA$120,MATCH(Progression_Cycle4!I$4,Problématiques_compétences!$D$3:$D$120,0),33)</f>
        <v>#N/A</v>
      </c>
      <c r="J39" s="314" t="e">
        <f>INDEX(Problématiques_compétences!$D$3:$BA$120,MATCH(Progression_Cycle4!J$4,Problématiques_compétences!$D$3:$D$120,0),33)</f>
        <v>#N/A</v>
      </c>
      <c r="K39" s="314" t="e">
        <f>INDEX(Problématiques_compétences!$D$3:$BA$120,MATCH(Progression_Cycle4!K$4,Problématiques_compétences!$D$3:$D$120,0),33)</f>
        <v>#N/A</v>
      </c>
      <c r="L39" s="314" t="e">
        <f>INDEX(Problématiques_compétences!$D$3:$BA$120,MATCH(Progression_Cycle4!L$4,Problématiques_compétences!$D$3:$D$120,0),33)</f>
        <v>#N/A</v>
      </c>
      <c r="M39" s="314" t="e">
        <f>INDEX(Problématiques_compétences!$D$3:$BA$120,MATCH(Progression_Cycle4!M$4,Problématiques_compétences!$D$3:$D$120,0),33)</f>
        <v>#N/A</v>
      </c>
      <c r="N39" s="314" t="e">
        <f>INDEX(Problématiques_compétences!$D$3:$BA$120,MATCH(Progression_Cycle4!N$4,Problématiques_compétences!$D$3:$D$120,0),33)</f>
        <v>#N/A</v>
      </c>
      <c r="O39" s="314" t="e">
        <f>INDEX(Problématiques_compétences!$D$3:$BA$120,MATCH(Progression_Cycle4!O$4,Problématiques_compétences!$D$3:$D$120,0),33)</f>
        <v>#N/A</v>
      </c>
      <c r="P39" s="314" t="e">
        <f>INDEX(Problématiques_compétences!$D$3:$BA$120,MATCH(Progression_Cycle4!P$4,Problématiques_compétences!$D$3:$D$120,0),33)</f>
        <v>#N/A</v>
      </c>
      <c r="Q39" s="314" t="e">
        <f>INDEX(Problématiques_compétences!$D$3:$BA$120,MATCH(Progression_Cycle4!Q$4,Problématiques_compétences!$D$3:$D$120,0),33)</f>
        <v>#N/A</v>
      </c>
      <c r="R39" s="314" t="e">
        <f>INDEX(Problématiques_compétences!$D$3:$BA$120,MATCH(Progression_Cycle4!R$4,Problématiques_compétences!$D$3:$D$120,0),33)</f>
        <v>#N/A</v>
      </c>
      <c r="S39" s="314" t="e">
        <f>INDEX(Problématiques_compétences!$D$3:$BA$120,MATCH(Progression_Cycle4!S$4,Problématiques_compétences!$D$3:$D$120,0),33)</f>
        <v>#N/A</v>
      </c>
      <c r="T39" s="314" t="e">
        <f>INDEX(Problématiques_compétences!$D$3:$BA$120,MATCH(Progression_Cycle4!T$4,Problématiques_compétences!$D$3:$D$120,0),33)</f>
        <v>#N/A</v>
      </c>
      <c r="U39" s="314">
        <f>INDEX(Problématiques_compétences!$D$3:$BA$120,MATCH(Progression_Cycle4!U$4,Problématiques_compétences!$D$3:$D$120,0),33)</f>
        <v>0</v>
      </c>
      <c r="V39" s="314">
        <f>INDEX(Problématiques_compétences!$D$3:$BA$120,MATCH(Progression_Cycle4!V$4,Problématiques_compétences!$D$3:$D$120,0),33)</f>
        <v>0</v>
      </c>
      <c r="W39" s="314">
        <f>INDEX(Problématiques_compétences!$D$3:$BA$120,MATCH(Progression_Cycle4!W$4,Problématiques_compétences!$D$3:$D$120,0),33)</f>
        <v>0</v>
      </c>
      <c r="X39" s="314" t="e">
        <f>INDEX(Problématiques_compétences!$D$3:$BA$120,MATCH(Progression_Cycle4!X$4,Problématiques_compétences!$D$3:$D$120,0),33)</f>
        <v>#N/A</v>
      </c>
      <c r="Y39" s="314" t="e">
        <f>INDEX(Problématiques_compétences!$D$3:$BA$120,MATCH(Progression_Cycle4!Y$4,Problématiques_compétences!$D$3:$D$120,0),33)</f>
        <v>#N/A</v>
      </c>
      <c r="Z39" s="314" t="e">
        <f>INDEX(Problématiques_compétences!$D$3:$BA$120,MATCH(Progression_Cycle4!Z$4,Problématiques_compétences!$D$3:$D$120,0),33)</f>
        <v>#N/A</v>
      </c>
      <c r="AA39" s="314" t="e">
        <f>INDEX(Problématiques_compétences!$D$3:$BA$120,MATCH(Progression_Cycle4!AA$4,Problématiques_compétences!$D$3:$D$120,0),33)</f>
        <v>#N/A</v>
      </c>
      <c r="AB39" s="314" t="e">
        <f>INDEX(Problématiques_compétences!$D$3:$BA$120,MATCH(Progression_Cycle4!AB$4,Problématiques_compétences!$D$3:$D$120,0),33)</f>
        <v>#N/A</v>
      </c>
      <c r="AC39" s="314" t="e">
        <f>INDEX(Problématiques_compétences!$D$3:$BA$120,MATCH(Progression_Cycle4!AC$4,Problématiques_compétences!$D$3:$D$120,0),33)</f>
        <v>#N/A</v>
      </c>
      <c r="AD39" s="314" t="e">
        <f>INDEX(Problématiques_compétences!$D$3:$BA$120,MATCH(Progression_Cycle4!AD$4,Problématiques_compétences!$D$3:$D$120,0),33)</f>
        <v>#N/A</v>
      </c>
      <c r="AE39" s="314" t="e">
        <f>INDEX(Problématiques_compétences!$D$3:$BA$120,MATCH(Progression_Cycle4!AE$4,Problématiques_compétences!$D$3:$D$120,0),33)</f>
        <v>#N/A</v>
      </c>
      <c r="AF39" s="314" t="e">
        <f>INDEX(Problématiques_compétences!$D$3:$BA$120,MATCH(Progression_Cycle4!AF$4,Problématiques_compétences!$D$3:$D$120,0),33)</f>
        <v>#N/A</v>
      </c>
      <c r="AG39" s="314" t="e">
        <f>INDEX(Problématiques_compétences!$D$3:$BA$120,MATCH(Progression_Cycle4!AG$4,Problématiques_compétences!$D$3:$D$120,0),33)</f>
        <v>#N/A</v>
      </c>
      <c r="AH39" s="314" t="e">
        <f>INDEX(Problématiques_compétences!$D$3:$BA$120,MATCH(Progression_Cycle4!AH$4,Problématiques_compétences!$D$3:$D$120,0),33)</f>
        <v>#N/A</v>
      </c>
      <c r="AI39" s="314" t="e">
        <f>INDEX(Problématiques_compétences!$D$3:$BA$120,MATCH(Progression_Cycle4!AI$4,Problématiques_compétences!$D$3:$D$120,0),33)</f>
        <v>#N/A</v>
      </c>
      <c r="AJ39" s="314" t="e">
        <f>INDEX(Problématiques_compétences!$D$3:$BA$120,MATCH(Progression_Cycle4!AJ$4,Problématiques_compétences!$D$3:$D$120,0),33)</f>
        <v>#N/A</v>
      </c>
      <c r="AK39" s="314" t="e">
        <f>INDEX(Problématiques_compétences!$D$3:$BA$120,MATCH(Progression_Cycle4!AK$4,Problématiques_compétences!$D$3:$D$120,0),33)</f>
        <v>#N/A</v>
      </c>
      <c r="AL39" s="314" t="e">
        <f>INDEX(Problématiques_compétences!$D$3:$BA$120,MATCH(Progression_Cycle4!AL$4,Problématiques_compétences!$D$3:$D$120,0),33)</f>
        <v>#N/A</v>
      </c>
    </row>
    <row r="40" spans="1:38" ht="30" x14ac:dyDescent="0.25">
      <c r="A40" s="477"/>
      <c r="B40" s="318" t="s">
        <v>252</v>
      </c>
      <c r="C40" s="319" t="s">
        <v>259</v>
      </c>
      <c r="D40" s="340"/>
      <c r="E40" s="341" t="s">
        <v>237</v>
      </c>
      <c r="F40" s="342"/>
      <c r="G40" s="343"/>
      <c r="H40" s="313">
        <f>COUNTIF(I40:AL40,"x")</f>
        <v>0</v>
      </c>
      <c r="I40" s="314" t="e">
        <f>INDEX(Problématiques_compétences!$D$3:$BA$120,MATCH(Progression_Cycle4!I$4,Problématiques_compétences!$D$3:$D$120,0),34)</f>
        <v>#N/A</v>
      </c>
      <c r="J40" s="314" t="e">
        <f>INDEX(Problématiques_compétences!$D$3:$BA$120,MATCH(Progression_Cycle4!J$4,Problématiques_compétences!$D$3:$D$120,0),34)</f>
        <v>#N/A</v>
      </c>
      <c r="K40" s="314" t="e">
        <f>INDEX(Problématiques_compétences!$D$3:$BA$120,MATCH(Progression_Cycle4!K$4,Problématiques_compétences!$D$3:$D$120,0),34)</f>
        <v>#N/A</v>
      </c>
      <c r="L40" s="314" t="e">
        <f>INDEX(Problématiques_compétences!$D$3:$BA$120,MATCH(Progression_Cycle4!L$4,Problématiques_compétences!$D$3:$D$120,0),34)</f>
        <v>#N/A</v>
      </c>
      <c r="M40" s="314" t="e">
        <f>INDEX(Problématiques_compétences!$D$3:$BA$120,MATCH(Progression_Cycle4!M$4,Problématiques_compétences!$D$3:$D$120,0),34)</f>
        <v>#N/A</v>
      </c>
      <c r="N40" s="314" t="e">
        <f>INDEX(Problématiques_compétences!$D$3:$BA$120,MATCH(Progression_Cycle4!N$4,Problématiques_compétences!$D$3:$D$120,0),34)</f>
        <v>#N/A</v>
      </c>
      <c r="O40" s="314" t="e">
        <f>INDEX(Problématiques_compétences!$D$3:$BA$120,MATCH(Progression_Cycle4!O$4,Problématiques_compétences!$D$3:$D$120,0),34)</f>
        <v>#N/A</v>
      </c>
      <c r="P40" s="314" t="e">
        <f>INDEX(Problématiques_compétences!$D$3:$BA$120,MATCH(Progression_Cycle4!P$4,Problématiques_compétences!$D$3:$D$120,0),34)</f>
        <v>#N/A</v>
      </c>
      <c r="Q40" s="314" t="e">
        <f>INDEX(Problématiques_compétences!$D$3:$BA$120,MATCH(Progression_Cycle4!Q$4,Problématiques_compétences!$D$3:$D$120,0),34)</f>
        <v>#N/A</v>
      </c>
      <c r="R40" s="314" t="e">
        <f>INDEX(Problématiques_compétences!$D$3:$BA$120,MATCH(Progression_Cycle4!R$4,Problématiques_compétences!$D$3:$D$120,0),34)</f>
        <v>#N/A</v>
      </c>
      <c r="S40" s="314" t="e">
        <f>INDEX(Problématiques_compétences!$D$3:$BA$120,MATCH(Progression_Cycle4!S$4,Problématiques_compétences!$D$3:$D$120,0),34)</f>
        <v>#N/A</v>
      </c>
      <c r="T40" s="314" t="e">
        <f>INDEX(Problématiques_compétences!$D$3:$BA$120,MATCH(Progression_Cycle4!T$4,Problématiques_compétences!$D$3:$D$120,0),34)</f>
        <v>#N/A</v>
      </c>
      <c r="U40" s="314">
        <f>INDEX(Problématiques_compétences!$D$3:$BA$120,MATCH(Progression_Cycle4!U$4,Problématiques_compétences!$D$3:$D$120,0),34)</f>
        <v>0</v>
      </c>
      <c r="V40" s="314">
        <f>INDEX(Problématiques_compétences!$D$3:$BA$120,MATCH(Progression_Cycle4!V$4,Problématiques_compétences!$D$3:$D$120,0),34)</f>
        <v>0</v>
      </c>
      <c r="W40" s="314">
        <f>INDEX(Problématiques_compétences!$D$3:$BA$120,MATCH(Progression_Cycle4!W$4,Problématiques_compétences!$D$3:$D$120,0),34)</f>
        <v>0</v>
      </c>
      <c r="X40" s="314" t="e">
        <f>INDEX(Problématiques_compétences!$D$3:$BA$120,MATCH(Progression_Cycle4!X$4,Problématiques_compétences!$D$3:$D$120,0),34)</f>
        <v>#N/A</v>
      </c>
      <c r="Y40" s="314" t="e">
        <f>INDEX(Problématiques_compétences!$D$3:$BA$120,MATCH(Progression_Cycle4!Y$4,Problématiques_compétences!$D$3:$D$120,0),34)</f>
        <v>#N/A</v>
      </c>
      <c r="Z40" s="314" t="e">
        <f>INDEX(Problématiques_compétences!$D$3:$BA$120,MATCH(Progression_Cycle4!Z$4,Problématiques_compétences!$D$3:$D$120,0),34)</f>
        <v>#N/A</v>
      </c>
      <c r="AA40" s="314" t="e">
        <f>INDEX(Problématiques_compétences!$D$3:$BA$120,MATCH(Progression_Cycle4!AA$4,Problématiques_compétences!$D$3:$D$120,0),34)</f>
        <v>#N/A</v>
      </c>
      <c r="AB40" s="314" t="e">
        <f>INDEX(Problématiques_compétences!$D$3:$BA$120,MATCH(Progression_Cycle4!AB$4,Problématiques_compétences!$D$3:$D$120,0),34)</f>
        <v>#N/A</v>
      </c>
      <c r="AC40" s="314" t="e">
        <f>INDEX(Problématiques_compétences!$D$3:$BA$120,MATCH(Progression_Cycle4!AC$4,Problématiques_compétences!$D$3:$D$120,0),34)</f>
        <v>#N/A</v>
      </c>
      <c r="AD40" s="314" t="e">
        <f>INDEX(Problématiques_compétences!$D$3:$BA$120,MATCH(Progression_Cycle4!AD$4,Problématiques_compétences!$D$3:$D$120,0),34)</f>
        <v>#N/A</v>
      </c>
      <c r="AE40" s="314" t="e">
        <f>INDEX(Problématiques_compétences!$D$3:$BA$120,MATCH(Progression_Cycle4!AE$4,Problématiques_compétences!$D$3:$D$120,0),34)</f>
        <v>#N/A</v>
      </c>
      <c r="AF40" s="314" t="e">
        <f>INDEX(Problématiques_compétences!$D$3:$BA$120,MATCH(Progression_Cycle4!AF$4,Problématiques_compétences!$D$3:$D$120,0),34)</f>
        <v>#N/A</v>
      </c>
      <c r="AG40" s="314" t="e">
        <f>INDEX(Problématiques_compétences!$D$3:$BA$120,MATCH(Progression_Cycle4!AG$4,Problématiques_compétences!$D$3:$D$120,0),34)</f>
        <v>#N/A</v>
      </c>
      <c r="AH40" s="314" t="e">
        <f>INDEX(Problématiques_compétences!$D$3:$BA$120,MATCH(Progression_Cycle4!AH$4,Problématiques_compétences!$D$3:$D$120,0),34)</f>
        <v>#N/A</v>
      </c>
      <c r="AI40" s="314" t="e">
        <f>INDEX(Problématiques_compétences!$D$3:$BA$120,MATCH(Progression_Cycle4!AI$4,Problématiques_compétences!$D$3:$D$120,0),34)</f>
        <v>#N/A</v>
      </c>
      <c r="AJ40" s="314" t="e">
        <f>INDEX(Problématiques_compétences!$D$3:$BA$120,MATCH(Progression_Cycle4!AJ$4,Problématiques_compétences!$D$3:$D$120,0),34)</f>
        <v>#N/A</v>
      </c>
      <c r="AK40" s="314" t="e">
        <f>INDEX(Problématiques_compétences!$D$3:$BA$120,MATCH(Progression_Cycle4!AK$4,Problématiques_compétences!$D$3:$D$120,0),34)</f>
        <v>#N/A</v>
      </c>
      <c r="AL40" s="314" t="e">
        <f>INDEX(Problématiques_compétences!$D$3:$BA$120,MATCH(Progression_Cycle4!AL$4,Problématiques_compétences!$D$3:$D$120,0),34)</f>
        <v>#N/A</v>
      </c>
    </row>
    <row r="41" spans="1:38" x14ac:dyDescent="0.25">
      <c r="A41" s="119"/>
      <c r="B41" s="119"/>
      <c r="C41" s="119"/>
      <c r="D41" s="522"/>
      <c r="E41" s="522"/>
      <c r="F41" s="522"/>
      <c r="G41" s="522"/>
      <c r="H41" s="522"/>
      <c r="I41" s="522"/>
      <c r="J41" s="522"/>
      <c r="K41" s="522"/>
      <c r="L41" s="522"/>
      <c r="M41" s="522"/>
      <c r="N41" s="522"/>
      <c r="O41" s="522"/>
      <c r="P41" s="522"/>
      <c r="Q41" s="522"/>
      <c r="R41" s="522"/>
      <c r="S41" s="522"/>
      <c r="T41" s="522"/>
      <c r="U41" s="522"/>
      <c r="V41" s="522"/>
      <c r="W41" s="522"/>
      <c r="X41" s="522"/>
      <c r="Y41" s="522"/>
      <c r="Z41" s="522"/>
      <c r="AA41" s="522"/>
      <c r="AB41" s="522"/>
      <c r="AC41" s="522"/>
      <c r="AD41" s="522"/>
      <c r="AE41" s="522"/>
      <c r="AF41" s="522"/>
      <c r="AG41" s="522"/>
      <c r="AH41" s="522"/>
      <c r="AI41" s="522"/>
      <c r="AJ41" s="522"/>
      <c r="AK41" s="522"/>
      <c r="AL41" s="522"/>
    </row>
    <row r="42" spans="1:38" ht="30" x14ac:dyDescent="0.25">
      <c r="A42" s="119"/>
      <c r="B42" s="143" t="s">
        <v>262</v>
      </c>
      <c r="C42" s="144" t="s">
        <v>303</v>
      </c>
      <c r="D42" s="310"/>
      <c r="E42" s="310"/>
      <c r="F42" s="311" t="s">
        <v>114</v>
      </c>
      <c r="G42" s="310"/>
      <c r="H42" s="344">
        <f t="shared" ref="H42:H47" si="1">COUNTIF(I42:AL42,"x")</f>
        <v>0</v>
      </c>
      <c r="I42" s="314" t="e">
        <f>INDEX(Problématiques_compétences!$D$3:$BA$120,MATCH(Progression_Cycle4!I$4,Problématiques_compétences!$D$3:$D$120,0),7)</f>
        <v>#N/A</v>
      </c>
      <c r="J42" s="314" t="e">
        <f>INDEX(Problématiques_compétences!$D$3:$BA$120,MATCH(Progression_Cycle4!J$4,Problématiques_compétences!$D$3:$D$120,0),7)</f>
        <v>#N/A</v>
      </c>
      <c r="K42" s="314" t="e">
        <f>INDEX(Problématiques_compétences!$D$3:$BA$120,MATCH(Progression_Cycle4!K$4,Problématiques_compétences!$D$3:$D$120,0),7)</f>
        <v>#N/A</v>
      </c>
      <c r="L42" s="314" t="e">
        <f>INDEX(Problématiques_compétences!$D$3:$BA$120,MATCH(Progression_Cycle4!L$4,Problématiques_compétences!$D$3:$D$120,0),7)</f>
        <v>#N/A</v>
      </c>
      <c r="M42" s="314" t="e">
        <f>INDEX(Problématiques_compétences!$D$3:$BA$120,MATCH(Progression_Cycle4!M$4,Problématiques_compétences!$D$3:$D$120,0),7)</f>
        <v>#N/A</v>
      </c>
      <c r="N42" s="314" t="e">
        <f>INDEX(Problématiques_compétences!$D$3:$BA$120,MATCH(Progression_Cycle4!N$4,Problématiques_compétences!$D$3:$D$120,0),7)</f>
        <v>#N/A</v>
      </c>
      <c r="O42" s="314" t="e">
        <f>INDEX(Problématiques_compétences!$D$3:$BA$120,MATCH(Progression_Cycle4!O$4,Problématiques_compétences!$D$3:$D$120,0),7)</f>
        <v>#N/A</v>
      </c>
      <c r="P42" s="314" t="e">
        <f>INDEX(Problématiques_compétences!$D$3:$BA$120,MATCH(Progression_Cycle4!P$4,Problématiques_compétences!$D$3:$D$120,0),7)</f>
        <v>#N/A</v>
      </c>
      <c r="Q42" s="314" t="e">
        <f>INDEX(Problématiques_compétences!$D$3:$BA$120,MATCH(Progression_Cycle4!Q$4,Problématiques_compétences!$D$3:$D$120,0),7)</f>
        <v>#N/A</v>
      </c>
      <c r="R42" s="314" t="e">
        <f>INDEX(Problématiques_compétences!$D$3:$BA$120,MATCH(Progression_Cycle4!R$4,Problématiques_compétences!$D$3:$D$120,0),7)</f>
        <v>#N/A</v>
      </c>
      <c r="S42" s="314" t="e">
        <f>INDEX(Problématiques_compétences!$D$3:$BA$120,MATCH(Progression_Cycle4!S$4,Problématiques_compétences!$D$3:$D$120,0),7)</f>
        <v>#N/A</v>
      </c>
      <c r="T42" s="314" t="e">
        <f>INDEX(Problématiques_compétences!$D$3:$BA$120,MATCH(Progression_Cycle4!T$4,Problématiques_compétences!$D$3:$D$120,0),7)</f>
        <v>#N/A</v>
      </c>
      <c r="U42" s="314">
        <f>INDEX(Problématiques_compétences!$D$3:$BA$120,MATCH(Progression_Cycle4!U$4,Problématiques_compétences!$D$3:$D$120,0),7)</f>
        <v>0</v>
      </c>
      <c r="V42" s="314">
        <f>INDEX(Problématiques_compétences!$D$3:$BA$120,MATCH(Progression_Cycle4!V$4,Problématiques_compétences!$D$3:$D$120,0),7)</f>
        <v>0</v>
      </c>
      <c r="W42" s="314">
        <f>INDEX(Problématiques_compétences!$D$3:$BA$120,MATCH(Progression_Cycle4!W$4,Problématiques_compétences!$D$3:$D$120,0),7)</f>
        <v>0</v>
      </c>
      <c r="X42" s="314" t="e">
        <f>INDEX(Problématiques_compétences!$D$3:$BA$120,MATCH(Progression_Cycle4!X$4,Problématiques_compétences!$D$3:$D$120,0),7)</f>
        <v>#N/A</v>
      </c>
      <c r="Y42" s="314" t="e">
        <f>INDEX(Problématiques_compétences!$D$3:$BA$120,MATCH(Progression_Cycle4!Y$4,Problématiques_compétences!$D$3:$D$120,0),7)</f>
        <v>#N/A</v>
      </c>
      <c r="Z42" s="314" t="e">
        <f>INDEX(Problématiques_compétences!$D$3:$BA$120,MATCH(Progression_Cycle4!Z$4,Problématiques_compétences!$D$3:$D$120,0),7)</f>
        <v>#N/A</v>
      </c>
      <c r="AA42" s="314" t="e">
        <f>INDEX(Problématiques_compétences!$D$3:$BA$120,MATCH(Progression_Cycle4!AA$4,Problématiques_compétences!$D$3:$D$120,0),7)</f>
        <v>#N/A</v>
      </c>
      <c r="AB42" s="314" t="e">
        <f>INDEX(Problématiques_compétences!$D$3:$BA$120,MATCH(Progression_Cycle4!AB$4,Problématiques_compétences!$D$3:$D$120,0),7)</f>
        <v>#N/A</v>
      </c>
      <c r="AC42" s="314" t="e">
        <f>INDEX(Problématiques_compétences!$D$3:$BA$120,MATCH(Progression_Cycle4!AC$4,Problématiques_compétences!$D$3:$D$120,0),7)</f>
        <v>#N/A</v>
      </c>
      <c r="AD42" s="314" t="e">
        <f>INDEX(Problématiques_compétences!$D$3:$BA$120,MATCH(Progression_Cycle4!AD$4,Problématiques_compétences!$D$3:$D$120,0),7)</f>
        <v>#N/A</v>
      </c>
      <c r="AE42" s="314" t="e">
        <f>INDEX(Problématiques_compétences!$D$3:$BA$120,MATCH(Progression_Cycle4!AE$4,Problématiques_compétences!$D$3:$D$120,0),7)</f>
        <v>#N/A</v>
      </c>
      <c r="AF42" s="314" t="e">
        <f>INDEX(Problématiques_compétences!$D$3:$BA$120,MATCH(Progression_Cycle4!AF$4,Problématiques_compétences!$D$3:$D$120,0),7)</f>
        <v>#N/A</v>
      </c>
      <c r="AG42" s="314" t="e">
        <f>INDEX(Problématiques_compétences!$D$3:$BA$120,MATCH(Progression_Cycle4!AG$4,Problématiques_compétences!$D$3:$D$120,0),7)</f>
        <v>#N/A</v>
      </c>
      <c r="AH42" s="314" t="e">
        <f>INDEX(Problématiques_compétences!$D$3:$BA$120,MATCH(Progression_Cycle4!AH$4,Problématiques_compétences!$D$3:$D$120,0),7)</f>
        <v>#N/A</v>
      </c>
      <c r="AI42" s="314" t="e">
        <f>INDEX(Problématiques_compétences!$D$3:$BA$120,MATCH(Progression_Cycle4!AI$4,Problématiques_compétences!$D$3:$D$120,0),7)</f>
        <v>#N/A</v>
      </c>
      <c r="AJ42" s="314" t="e">
        <f>INDEX(Problématiques_compétences!$D$3:$BA$120,MATCH(Progression_Cycle4!AJ$4,Problématiques_compétences!$D$3:$D$120,0),7)</f>
        <v>#N/A</v>
      </c>
      <c r="AK42" s="314" t="e">
        <f>INDEX(Problématiques_compétences!$D$3:$BA$120,MATCH(Progression_Cycle4!AK$4,Problématiques_compétences!$D$3:$D$120,0),7)</f>
        <v>#N/A</v>
      </c>
      <c r="AL42" s="314" t="e">
        <f>INDEX(Problématiques_compétences!$D$3:$BA$120,MATCH(Progression_Cycle4!AL$4,Problématiques_compétences!$D$3:$D$120,0),7)</f>
        <v>#N/A</v>
      </c>
    </row>
    <row r="43" spans="1:38" ht="30" x14ac:dyDescent="0.25">
      <c r="A43" s="119"/>
      <c r="B43" s="147" t="s">
        <v>266</v>
      </c>
      <c r="C43" s="345" t="s">
        <v>313</v>
      </c>
      <c r="D43" s="310"/>
      <c r="E43" s="310"/>
      <c r="F43" s="311" t="s">
        <v>268</v>
      </c>
      <c r="G43" s="310"/>
      <c r="H43" s="344">
        <f t="shared" si="1"/>
        <v>0</v>
      </c>
      <c r="I43" s="314" t="e">
        <f>INDEX(Problématiques_compétences!$D$3:$BA$120,MATCH(Progression_Cycle4!I$4,Problématiques_compétences!$D$3:$D$120,0),8)</f>
        <v>#N/A</v>
      </c>
      <c r="J43" s="314" t="e">
        <f>INDEX(Problématiques_compétences!$D$3:$BA$120,MATCH(Progression_Cycle4!J$4,Problématiques_compétences!$D$3:$D$120,0),8)</f>
        <v>#N/A</v>
      </c>
      <c r="K43" s="314" t="e">
        <f>INDEX(Problématiques_compétences!$D$3:$BA$120,MATCH(Progression_Cycle4!K$4,Problématiques_compétences!$D$3:$D$120,0),8)</f>
        <v>#N/A</v>
      </c>
      <c r="L43" s="314" t="e">
        <f>INDEX(Problématiques_compétences!$D$3:$BA$120,MATCH(Progression_Cycle4!L$4,Problématiques_compétences!$D$3:$D$120,0),8)</f>
        <v>#N/A</v>
      </c>
      <c r="M43" s="314" t="e">
        <f>INDEX(Problématiques_compétences!$D$3:$BA$120,MATCH(Progression_Cycle4!M$4,Problématiques_compétences!$D$3:$D$120,0),8)</f>
        <v>#N/A</v>
      </c>
      <c r="N43" s="314" t="e">
        <f>INDEX(Problématiques_compétences!$D$3:$BA$120,MATCH(Progression_Cycle4!N$4,Problématiques_compétences!$D$3:$D$120,0),8)</f>
        <v>#N/A</v>
      </c>
      <c r="O43" s="314" t="e">
        <f>INDEX(Problématiques_compétences!$D$3:$BA$120,MATCH(Progression_Cycle4!O$4,Problématiques_compétences!$D$3:$D$120,0),8)</f>
        <v>#N/A</v>
      </c>
      <c r="P43" s="314" t="e">
        <f>INDEX(Problématiques_compétences!$D$3:$BA$120,MATCH(Progression_Cycle4!P$4,Problématiques_compétences!$D$3:$D$120,0),8)</f>
        <v>#N/A</v>
      </c>
      <c r="Q43" s="314" t="e">
        <f>INDEX(Problématiques_compétences!$D$3:$BA$120,MATCH(Progression_Cycle4!Q$4,Problématiques_compétences!$D$3:$D$120,0),8)</f>
        <v>#N/A</v>
      </c>
      <c r="R43" s="314" t="e">
        <f>INDEX(Problématiques_compétences!$D$3:$BA$120,MATCH(Progression_Cycle4!R$4,Problématiques_compétences!$D$3:$D$120,0),8)</f>
        <v>#N/A</v>
      </c>
      <c r="S43" s="314" t="e">
        <f>INDEX(Problématiques_compétences!$D$3:$BA$120,MATCH(Progression_Cycle4!S$4,Problématiques_compétences!$D$3:$D$120,0),8)</f>
        <v>#N/A</v>
      </c>
      <c r="T43" s="314" t="e">
        <f>INDEX(Problématiques_compétences!$D$3:$BA$120,MATCH(Progression_Cycle4!T$4,Problématiques_compétences!$D$3:$D$120,0),8)</f>
        <v>#N/A</v>
      </c>
      <c r="U43" s="314">
        <f>INDEX(Problématiques_compétences!$D$3:$BA$120,MATCH(Progression_Cycle4!U$4,Problématiques_compétences!$D$3:$D$120,0),8)</f>
        <v>0</v>
      </c>
      <c r="V43" s="314">
        <f>INDEX(Problématiques_compétences!$D$3:$BA$120,MATCH(Progression_Cycle4!V$4,Problématiques_compétences!$D$3:$D$120,0),8)</f>
        <v>0</v>
      </c>
      <c r="W43" s="314">
        <f>INDEX(Problématiques_compétences!$D$3:$BA$120,MATCH(Progression_Cycle4!W$4,Problématiques_compétences!$D$3:$D$120,0),8)</f>
        <v>0</v>
      </c>
      <c r="X43" s="314" t="e">
        <f>INDEX(Problématiques_compétences!$D$3:$BA$120,MATCH(Progression_Cycle4!X$4,Problématiques_compétences!$D$3:$D$120,0),8)</f>
        <v>#N/A</v>
      </c>
      <c r="Y43" s="314" t="e">
        <f>INDEX(Problématiques_compétences!$D$3:$BA$120,MATCH(Progression_Cycle4!Y$4,Problématiques_compétences!$D$3:$D$120,0),8)</f>
        <v>#N/A</v>
      </c>
      <c r="Z43" s="314" t="e">
        <f>INDEX(Problématiques_compétences!$D$3:$BA$120,MATCH(Progression_Cycle4!Z$4,Problématiques_compétences!$D$3:$D$120,0),8)</f>
        <v>#N/A</v>
      </c>
      <c r="AA43" s="314" t="e">
        <f>INDEX(Problématiques_compétences!$D$3:$BA$120,MATCH(Progression_Cycle4!AA$4,Problématiques_compétences!$D$3:$D$120,0),8)</f>
        <v>#N/A</v>
      </c>
      <c r="AB43" s="314" t="e">
        <f>INDEX(Problématiques_compétences!$D$3:$BA$120,MATCH(Progression_Cycle4!AB$4,Problématiques_compétences!$D$3:$D$120,0),8)</f>
        <v>#N/A</v>
      </c>
      <c r="AC43" s="314" t="e">
        <f>INDEX(Problématiques_compétences!$D$3:$BA$120,MATCH(Progression_Cycle4!AC$4,Problématiques_compétences!$D$3:$D$120,0),8)</f>
        <v>#N/A</v>
      </c>
      <c r="AD43" s="314" t="e">
        <f>INDEX(Problématiques_compétences!$D$3:$BA$120,MATCH(Progression_Cycle4!AD$4,Problématiques_compétences!$D$3:$D$120,0),8)</f>
        <v>#N/A</v>
      </c>
      <c r="AE43" s="314" t="e">
        <f>INDEX(Problématiques_compétences!$D$3:$BA$120,MATCH(Progression_Cycle4!AE$4,Problématiques_compétences!$D$3:$D$120,0),8)</f>
        <v>#N/A</v>
      </c>
      <c r="AF43" s="314" t="e">
        <f>INDEX(Problématiques_compétences!$D$3:$BA$120,MATCH(Progression_Cycle4!AF$4,Problématiques_compétences!$D$3:$D$120,0),8)</f>
        <v>#N/A</v>
      </c>
      <c r="AG43" s="314" t="e">
        <f>INDEX(Problématiques_compétences!$D$3:$BA$120,MATCH(Progression_Cycle4!AG$4,Problématiques_compétences!$D$3:$D$120,0),8)</f>
        <v>#N/A</v>
      </c>
      <c r="AH43" s="314" t="e">
        <f>INDEX(Problématiques_compétences!$D$3:$BA$120,MATCH(Progression_Cycle4!AH$4,Problématiques_compétences!$D$3:$D$120,0),8)</f>
        <v>#N/A</v>
      </c>
      <c r="AI43" s="314" t="e">
        <f>INDEX(Problématiques_compétences!$D$3:$BA$120,MATCH(Progression_Cycle4!AI$4,Problématiques_compétences!$D$3:$D$120,0),8)</f>
        <v>#N/A</v>
      </c>
      <c r="AJ43" s="314" t="e">
        <f>INDEX(Problématiques_compétences!$D$3:$BA$120,MATCH(Progression_Cycle4!AJ$4,Problématiques_compétences!$D$3:$D$120,0),8)</f>
        <v>#N/A</v>
      </c>
      <c r="AK43" s="314" t="e">
        <f>INDEX(Problématiques_compétences!$D$3:$BA$120,MATCH(Progression_Cycle4!AK$4,Problématiques_compétences!$D$3:$D$120,0),8)</f>
        <v>#N/A</v>
      </c>
      <c r="AL43" s="314" t="e">
        <f>INDEX(Problématiques_compétences!$D$3:$BA$120,MATCH(Progression_Cycle4!AL$4,Problématiques_compétences!$D$3:$D$120,0),8)</f>
        <v>#N/A</v>
      </c>
    </row>
    <row r="44" spans="1:38" ht="30" x14ac:dyDescent="0.25">
      <c r="A44" s="119"/>
      <c r="B44" s="143" t="s">
        <v>270</v>
      </c>
      <c r="C44" s="345" t="s">
        <v>345</v>
      </c>
      <c r="D44" s="310"/>
      <c r="E44" s="310"/>
      <c r="F44" s="311" t="s">
        <v>272</v>
      </c>
      <c r="G44" s="310"/>
      <c r="H44" s="344">
        <f t="shared" si="1"/>
        <v>0</v>
      </c>
      <c r="I44" s="314" t="e">
        <f>INDEX(Problématiques_compétences!$D$3:$BA$120,MATCH(Progression_Cycle4!I$4,Problématiques_compétences!$D$3:$D$120,0),9)</f>
        <v>#N/A</v>
      </c>
      <c r="J44" s="314" t="e">
        <f>INDEX(Problématiques_compétences!$D$3:$BA$120,MATCH(Progression_Cycle4!J$4,Problématiques_compétences!$D$3:$D$120,0),9)</f>
        <v>#N/A</v>
      </c>
      <c r="K44" s="314" t="e">
        <f>INDEX(Problématiques_compétences!$D$3:$BA$120,MATCH(Progression_Cycle4!K$4,Problématiques_compétences!$D$3:$D$120,0),9)</f>
        <v>#N/A</v>
      </c>
      <c r="L44" s="314" t="e">
        <f>INDEX(Problématiques_compétences!$D$3:$BA$120,MATCH(Progression_Cycle4!L$4,Problématiques_compétences!$D$3:$D$120,0),9)</f>
        <v>#N/A</v>
      </c>
      <c r="M44" s="314" t="e">
        <f>INDEX(Problématiques_compétences!$D$3:$BA$120,MATCH(Progression_Cycle4!M$4,Problématiques_compétences!$D$3:$D$120,0),9)</f>
        <v>#N/A</v>
      </c>
      <c r="N44" s="314" t="e">
        <f>INDEX(Problématiques_compétences!$D$3:$BA$120,MATCH(Progression_Cycle4!N$4,Problématiques_compétences!$D$3:$D$120,0),9)</f>
        <v>#N/A</v>
      </c>
      <c r="O44" s="314" t="e">
        <f>INDEX(Problématiques_compétences!$D$3:$BA$120,MATCH(Progression_Cycle4!O$4,Problématiques_compétences!$D$3:$D$120,0),9)</f>
        <v>#N/A</v>
      </c>
      <c r="P44" s="314" t="e">
        <f>INDEX(Problématiques_compétences!$D$3:$BA$120,MATCH(Progression_Cycle4!P$4,Problématiques_compétences!$D$3:$D$120,0),9)</f>
        <v>#N/A</v>
      </c>
      <c r="Q44" s="314" t="e">
        <f>INDEX(Problématiques_compétences!$D$3:$BA$120,MATCH(Progression_Cycle4!Q$4,Problématiques_compétences!$D$3:$D$120,0),9)</f>
        <v>#N/A</v>
      </c>
      <c r="R44" s="314" t="e">
        <f>INDEX(Problématiques_compétences!$D$3:$BA$120,MATCH(Progression_Cycle4!R$4,Problématiques_compétences!$D$3:$D$120,0),9)</f>
        <v>#N/A</v>
      </c>
      <c r="S44" s="314" t="e">
        <f>INDEX(Problématiques_compétences!$D$3:$BA$120,MATCH(Progression_Cycle4!S$4,Problématiques_compétences!$D$3:$D$120,0),9)</f>
        <v>#N/A</v>
      </c>
      <c r="T44" s="314" t="e">
        <f>INDEX(Problématiques_compétences!$D$3:$BA$120,MATCH(Progression_Cycle4!T$4,Problématiques_compétences!$D$3:$D$120,0),9)</f>
        <v>#N/A</v>
      </c>
      <c r="U44" s="314">
        <f>INDEX(Problématiques_compétences!$D$3:$BA$120,MATCH(Progression_Cycle4!U$4,Problématiques_compétences!$D$3:$D$120,0),9)</f>
        <v>0</v>
      </c>
      <c r="V44" s="314">
        <f>INDEX(Problématiques_compétences!$D$3:$BA$120,MATCH(Progression_Cycle4!V$4,Problématiques_compétences!$D$3:$D$120,0),9)</f>
        <v>0</v>
      </c>
      <c r="W44" s="314">
        <f>INDEX(Problématiques_compétences!$D$3:$BA$120,MATCH(Progression_Cycle4!W$4,Problématiques_compétences!$D$3:$D$120,0),9)</f>
        <v>0</v>
      </c>
      <c r="X44" s="314" t="e">
        <f>INDEX(Problématiques_compétences!$D$3:$BA$120,MATCH(Progression_Cycle4!X$4,Problématiques_compétences!$D$3:$D$120,0),9)</f>
        <v>#N/A</v>
      </c>
      <c r="Y44" s="314" t="e">
        <f>INDEX(Problématiques_compétences!$D$3:$BA$120,MATCH(Progression_Cycle4!Y$4,Problématiques_compétences!$D$3:$D$120,0),9)</f>
        <v>#N/A</v>
      </c>
      <c r="Z44" s="314" t="e">
        <f>INDEX(Problématiques_compétences!$D$3:$BA$120,MATCH(Progression_Cycle4!Z$4,Problématiques_compétences!$D$3:$D$120,0),9)</f>
        <v>#N/A</v>
      </c>
      <c r="AA44" s="314" t="e">
        <f>INDEX(Problématiques_compétences!$D$3:$BA$120,MATCH(Progression_Cycle4!AA$4,Problématiques_compétences!$D$3:$D$120,0),9)</f>
        <v>#N/A</v>
      </c>
      <c r="AB44" s="314" t="e">
        <f>INDEX(Problématiques_compétences!$D$3:$BA$120,MATCH(Progression_Cycle4!AB$4,Problématiques_compétences!$D$3:$D$120,0),9)</f>
        <v>#N/A</v>
      </c>
      <c r="AC44" s="314" t="e">
        <f>INDEX(Problématiques_compétences!$D$3:$BA$120,MATCH(Progression_Cycle4!AC$4,Problématiques_compétences!$D$3:$D$120,0),9)</f>
        <v>#N/A</v>
      </c>
      <c r="AD44" s="314" t="e">
        <f>INDEX(Problématiques_compétences!$D$3:$BA$120,MATCH(Progression_Cycle4!AD$4,Problématiques_compétences!$D$3:$D$120,0),9)</f>
        <v>#N/A</v>
      </c>
      <c r="AE44" s="314" t="e">
        <f>INDEX(Problématiques_compétences!$D$3:$BA$120,MATCH(Progression_Cycle4!AE$4,Problématiques_compétences!$D$3:$D$120,0),9)</f>
        <v>#N/A</v>
      </c>
      <c r="AF44" s="314" t="e">
        <f>INDEX(Problématiques_compétences!$D$3:$BA$120,MATCH(Progression_Cycle4!AF$4,Problématiques_compétences!$D$3:$D$120,0),9)</f>
        <v>#N/A</v>
      </c>
      <c r="AG44" s="314" t="e">
        <f>INDEX(Problématiques_compétences!$D$3:$BA$120,MATCH(Progression_Cycle4!AG$4,Problématiques_compétences!$D$3:$D$120,0),9)</f>
        <v>#N/A</v>
      </c>
      <c r="AH44" s="314" t="e">
        <f>INDEX(Problématiques_compétences!$D$3:$BA$120,MATCH(Progression_Cycle4!AH$4,Problématiques_compétences!$D$3:$D$120,0),9)</f>
        <v>#N/A</v>
      </c>
      <c r="AI44" s="314" t="e">
        <f>INDEX(Problématiques_compétences!$D$3:$BA$120,MATCH(Progression_Cycle4!AI$4,Problématiques_compétences!$D$3:$D$120,0),9)</f>
        <v>#N/A</v>
      </c>
      <c r="AJ44" s="314" t="e">
        <f>INDEX(Problématiques_compétences!$D$3:$BA$120,MATCH(Progression_Cycle4!AJ$4,Problématiques_compétences!$D$3:$D$120,0),9)</f>
        <v>#N/A</v>
      </c>
      <c r="AK44" s="314" t="e">
        <f>INDEX(Problématiques_compétences!$D$3:$BA$120,MATCH(Progression_Cycle4!AK$4,Problématiques_compétences!$D$3:$D$120,0),9)</f>
        <v>#N/A</v>
      </c>
      <c r="AL44" s="314" t="e">
        <f>INDEX(Problématiques_compétences!$D$3:$BA$120,MATCH(Progression_Cycle4!AL$4,Problématiques_compétences!$D$3:$D$120,0),9)</f>
        <v>#N/A</v>
      </c>
    </row>
    <row r="45" spans="1:38" ht="30" x14ac:dyDescent="0.25">
      <c r="A45" s="119"/>
      <c r="B45" s="153" t="s">
        <v>275</v>
      </c>
      <c r="C45" s="144" t="s">
        <v>350</v>
      </c>
      <c r="D45" s="310"/>
      <c r="E45" s="310"/>
      <c r="F45" s="311" t="s">
        <v>277</v>
      </c>
      <c r="G45" s="310"/>
      <c r="H45" s="344">
        <f t="shared" si="1"/>
        <v>0</v>
      </c>
      <c r="I45" s="314" t="e">
        <f>INDEX(Problématiques_compétences!$D$3:$BA$120,MATCH(Progression_Cycle4!I$4,Problématiques_compétences!$D$3:$D$120,0),10)</f>
        <v>#N/A</v>
      </c>
      <c r="J45" s="314" t="e">
        <f>INDEX(Problématiques_compétences!$D$3:$BA$120,MATCH(Progression_Cycle4!J$4,Problématiques_compétences!$D$3:$D$120,0),10)</f>
        <v>#N/A</v>
      </c>
      <c r="K45" s="314" t="e">
        <f>INDEX(Problématiques_compétences!$D$3:$BA$120,MATCH(Progression_Cycle4!K$4,Problématiques_compétences!$D$3:$D$120,0),10)</f>
        <v>#N/A</v>
      </c>
      <c r="L45" s="314" t="e">
        <f>INDEX(Problématiques_compétences!$D$3:$BA$120,MATCH(Progression_Cycle4!L$4,Problématiques_compétences!$D$3:$D$120,0),10)</f>
        <v>#N/A</v>
      </c>
      <c r="M45" s="314" t="e">
        <f>INDEX(Problématiques_compétences!$D$3:$BA$120,MATCH(Progression_Cycle4!M$4,Problématiques_compétences!$D$3:$D$120,0),10)</f>
        <v>#N/A</v>
      </c>
      <c r="N45" s="314" t="e">
        <f>INDEX(Problématiques_compétences!$D$3:$BA$120,MATCH(Progression_Cycle4!N$4,Problématiques_compétences!$D$3:$D$120,0),10)</f>
        <v>#N/A</v>
      </c>
      <c r="O45" s="314" t="e">
        <f>INDEX(Problématiques_compétences!$D$3:$BA$120,MATCH(Progression_Cycle4!O$4,Problématiques_compétences!$D$3:$D$120,0),10)</f>
        <v>#N/A</v>
      </c>
      <c r="P45" s="314" t="e">
        <f>INDEX(Problématiques_compétences!$D$3:$BA$120,MATCH(Progression_Cycle4!P$4,Problématiques_compétences!$D$3:$D$120,0),10)</f>
        <v>#N/A</v>
      </c>
      <c r="Q45" s="314" t="e">
        <f>INDEX(Problématiques_compétences!$D$3:$BA$120,MATCH(Progression_Cycle4!Q$4,Problématiques_compétences!$D$3:$D$120,0),10)</f>
        <v>#N/A</v>
      </c>
      <c r="R45" s="314" t="e">
        <f>INDEX(Problématiques_compétences!$D$3:$BA$120,MATCH(Progression_Cycle4!R$4,Problématiques_compétences!$D$3:$D$120,0),10)</f>
        <v>#N/A</v>
      </c>
      <c r="S45" s="314" t="e">
        <f>INDEX(Problématiques_compétences!$D$3:$BA$120,MATCH(Progression_Cycle4!S$4,Problématiques_compétences!$D$3:$D$120,0),10)</f>
        <v>#N/A</v>
      </c>
      <c r="T45" s="314" t="e">
        <f>INDEX(Problématiques_compétences!$D$3:$BA$120,MATCH(Progression_Cycle4!T$4,Problématiques_compétences!$D$3:$D$120,0),10)</f>
        <v>#N/A</v>
      </c>
      <c r="U45" s="314">
        <f>INDEX(Problématiques_compétences!$D$3:$BA$120,MATCH(Progression_Cycle4!U$4,Problématiques_compétences!$D$3:$D$120,0),10)</f>
        <v>0</v>
      </c>
      <c r="V45" s="314">
        <f>INDEX(Problématiques_compétences!$D$3:$BA$120,MATCH(Progression_Cycle4!V$4,Problématiques_compétences!$D$3:$D$120,0),10)</f>
        <v>0</v>
      </c>
      <c r="W45" s="314">
        <f>INDEX(Problématiques_compétences!$D$3:$BA$120,MATCH(Progression_Cycle4!W$4,Problématiques_compétences!$D$3:$D$120,0),10)</f>
        <v>0</v>
      </c>
      <c r="X45" s="314" t="e">
        <f>INDEX(Problématiques_compétences!$D$3:$BA$120,MATCH(Progression_Cycle4!X$4,Problématiques_compétences!$D$3:$D$120,0),10)</f>
        <v>#N/A</v>
      </c>
      <c r="Y45" s="314" t="e">
        <f>INDEX(Problématiques_compétences!$D$3:$BA$120,MATCH(Progression_Cycle4!Y$4,Problématiques_compétences!$D$3:$D$120,0),10)</f>
        <v>#N/A</v>
      </c>
      <c r="Z45" s="314" t="e">
        <f>INDEX(Problématiques_compétences!$D$3:$BA$120,MATCH(Progression_Cycle4!Z$4,Problématiques_compétences!$D$3:$D$120,0),10)</f>
        <v>#N/A</v>
      </c>
      <c r="AA45" s="314" t="e">
        <f>INDEX(Problématiques_compétences!$D$3:$BA$120,MATCH(Progression_Cycle4!AA$4,Problématiques_compétences!$D$3:$D$120,0),10)</f>
        <v>#N/A</v>
      </c>
      <c r="AB45" s="314" t="e">
        <f>INDEX(Problématiques_compétences!$D$3:$BA$120,MATCH(Progression_Cycle4!AB$4,Problématiques_compétences!$D$3:$D$120,0),10)</f>
        <v>#N/A</v>
      </c>
      <c r="AC45" s="314" t="e">
        <f>INDEX(Problématiques_compétences!$D$3:$BA$120,MATCH(Progression_Cycle4!AC$4,Problématiques_compétences!$D$3:$D$120,0),10)</f>
        <v>#N/A</v>
      </c>
      <c r="AD45" s="314" t="e">
        <f>INDEX(Problématiques_compétences!$D$3:$BA$120,MATCH(Progression_Cycle4!AD$4,Problématiques_compétences!$D$3:$D$120,0),10)</f>
        <v>#N/A</v>
      </c>
      <c r="AE45" s="314" t="e">
        <f>INDEX(Problématiques_compétences!$D$3:$BA$120,MATCH(Progression_Cycle4!AE$4,Problématiques_compétences!$D$3:$D$120,0),10)</f>
        <v>#N/A</v>
      </c>
      <c r="AF45" s="314" t="e">
        <f>INDEX(Problématiques_compétences!$D$3:$BA$120,MATCH(Progression_Cycle4!AF$4,Problématiques_compétences!$D$3:$D$120,0),10)</f>
        <v>#N/A</v>
      </c>
      <c r="AG45" s="314" t="e">
        <f>INDEX(Problématiques_compétences!$D$3:$BA$120,MATCH(Progression_Cycle4!AG$4,Problématiques_compétences!$D$3:$D$120,0),10)</f>
        <v>#N/A</v>
      </c>
      <c r="AH45" s="314" t="e">
        <f>INDEX(Problématiques_compétences!$D$3:$BA$120,MATCH(Progression_Cycle4!AH$4,Problématiques_compétences!$D$3:$D$120,0),10)</f>
        <v>#N/A</v>
      </c>
      <c r="AI45" s="314" t="e">
        <f>INDEX(Problématiques_compétences!$D$3:$BA$120,MATCH(Progression_Cycle4!AI$4,Problématiques_compétences!$D$3:$D$120,0),10)</f>
        <v>#N/A</v>
      </c>
      <c r="AJ45" s="314" t="e">
        <f>INDEX(Problématiques_compétences!$D$3:$BA$120,MATCH(Progression_Cycle4!AJ$4,Problématiques_compétences!$D$3:$D$120,0),10)</f>
        <v>#N/A</v>
      </c>
      <c r="AK45" s="314" t="e">
        <f>INDEX(Problématiques_compétences!$D$3:$BA$120,MATCH(Progression_Cycle4!AK$4,Problématiques_compétences!$D$3:$D$120,0),10)</f>
        <v>#N/A</v>
      </c>
      <c r="AL45" s="314" t="e">
        <f>INDEX(Problématiques_compétences!$D$3:$BA$120,MATCH(Progression_Cycle4!AL$4,Problématiques_compétences!$D$3:$D$120,0),10)</f>
        <v>#N/A</v>
      </c>
    </row>
    <row r="46" spans="1:38" ht="41.25" customHeight="1" x14ac:dyDescent="0.25">
      <c r="A46" s="119"/>
      <c r="B46" s="153" t="s">
        <v>283</v>
      </c>
      <c r="C46" s="346" t="s">
        <v>356</v>
      </c>
      <c r="D46" s="310"/>
      <c r="E46" s="310"/>
      <c r="F46" s="347"/>
      <c r="G46" s="348" t="s">
        <v>358</v>
      </c>
      <c r="H46" s="344">
        <f t="shared" si="1"/>
        <v>0</v>
      </c>
      <c r="I46" s="314" t="e">
        <f>INDEX(Problématiques_compétences!$D$3:$BA$120,MATCH(Progression_Cycle4!I$4,Problématiques_compétences!$D$3:$D$120,0),28)</f>
        <v>#N/A</v>
      </c>
      <c r="J46" s="314" t="e">
        <f>INDEX(Problématiques_compétences!$D$3:$BA$120,MATCH(Progression_Cycle4!J$4,Problématiques_compétences!$D$3:$D$120,0),28)</f>
        <v>#N/A</v>
      </c>
      <c r="K46" s="314" t="e">
        <f>INDEX(Problématiques_compétences!$D$3:$BA$120,MATCH(Progression_Cycle4!K$4,Problématiques_compétences!$D$3:$D$120,0),28)</f>
        <v>#N/A</v>
      </c>
      <c r="L46" s="314" t="e">
        <f>INDEX(Problématiques_compétences!$D$3:$BA$120,MATCH(Progression_Cycle4!L$4,Problématiques_compétences!$D$3:$D$120,0),28)</f>
        <v>#N/A</v>
      </c>
      <c r="M46" s="314" t="e">
        <f>INDEX(Problématiques_compétences!$D$3:$BA$120,MATCH(Progression_Cycle4!M$4,Problématiques_compétences!$D$3:$D$120,0),28)</f>
        <v>#N/A</v>
      </c>
      <c r="N46" s="314" t="e">
        <f>INDEX(Problématiques_compétences!$D$3:$BA$120,MATCH(Progression_Cycle4!N$4,Problématiques_compétences!$D$3:$D$120,0),28)</f>
        <v>#N/A</v>
      </c>
      <c r="O46" s="314" t="e">
        <f>INDEX(Problématiques_compétences!$D$3:$BA$120,MATCH(Progression_Cycle4!O$4,Problématiques_compétences!$D$3:$D$120,0),28)</f>
        <v>#N/A</v>
      </c>
      <c r="P46" s="314" t="e">
        <f>INDEX(Problématiques_compétences!$D$3:$BA$120,MATCH(Progression_Cycle4!P$4,Problématiques_compétences!$D$3:$D$120,0),28)</f>
        <v>#N/A</v>
      </c>
      <c r="Q46" s="314" t="e">
        <f>INDEX(Problématiques_compétences!$D$3:$BA$120,MATCH(Progression_Cycle4!Q$4,Problématiques_compétences!$D$3:$D$120,0),28)</f>
        <v>#N/A</v>
      </c>
      <c r="R46" s="314" t="e">
        <f>INDEX(Problématiques_compétences!$D$3:$BA$120,MATCH(Progression_Cycle4!R$4,Problématiques_compétences!$D$3:$D$120,0),28)</f>
        <v>#N/A</v>
      </c>
      <c r="S46" s="314" t="e">
        <f>INDEX(Problématiques_compétences!$D$3:$BA$120,MATCH(Progression_Cycle4!S$4,Problématiques_compétences!$D$3:$D$120,0),28)</f>
        <v>#N/A</v>
      </c>
      <c r="T46" s="314" t="e">
        <f>INDEX(Problématiques_compétences!$D$3:$BA$120,MATCH(Progression_Cycle4!T$4,Problématiques_compétences!$D$3:$D$120,0),28)</f>
        <v>#N/A</v>
      </c>
      <c r="U46" s="314">
        <f>INDEX(Problématiques_compétences!$D$3:$BA$120,MATCH(Progression_Cycle4!U$4,Problématiques_compétences!$D$3:$D$120,0),28)</f>
        <v>0</v>
      </c>
      <c r="V46" s="314">
        <f>INDEX(Problématiques_compétences!$D$3:$BA$120,MATCH(Progression_Cycle4!V$4,Problématiques_compétences!$D$3:$D$120,0),28)</f>
        <v>0</v>
      </c>
      <c r="W46" s="314">
        <f>INDEX(Problématiques_compétences!$D$3:$BA$120,MATCH(Progression_Cycle4!W$4,Problématiques_compétences!$D$3:$D$120,0),28)</f>
        <v>0</v>
      </c>
      <c r="X46" s="314" t="e">
        <f>INDEX(Problématiques_compétences!$D$3:$BA$120,MATCH(Progression_Cycle4!X$4,Problématiques_compétences!$D$3:$D$120,0),28)</f>
        <v>#N/A</v>
      </c>
      <c r="Y46" s="314" t="e">
        <f>INDEX(Problématiques_compétences!$D$3:$BA$120,MATCH(Progression_Cycle4!Y$4,Problématiques_compétences!$D$3:$D$120,0),28)</f>
        <v>#N/A</v>
      </c>
      <c r="Z46" s="314" t="e">
        <f>INDEX(Problématiques_compétences!$D$3:$BA$120,MATCH(Progression_Cycle4!Z$4,Problématiques_compétences!$D$3:$D$120,0),28)</f>
        <v>#N/A</v>
      </c>
      <c r="AA46" s="314" t="e">
        <f>INDEX(Problématiques_compétences!$D$3:$BA$120,MATCH(Progression_Cycle4!AA$4,Problématiques_compétences!$D$3:$D$120,0),28)</f>
        <v>#N/A</v>
      </c>
      <c r="AB46" s="314" t="e">
        <f>INDEX(Problématiques_compétences!$D$3:$BA$120,MATCH(Progression_Cycle4!AB$4,Problématiques_compétences!$D$3:$D$120,0),28)</f>
        <v>#N/A</v>
      </c>
      <c r="AC46" s="314" t="e">
        <f>INDEX(Problématiques_compétences!$D$3:$BA$120,MATCH(Progression_Cycle4!AC$4,Problématiques_compétences!$D$3:$D$120,0),28)</f>
        <v>#N/A</v>
      </c>
      <c r="AD46" s="314" t="e">
        <f>INDEX(Problématiques_compétences!$D$3:$BA$120,MATCH(Progression_Cycle4!AD$4,Problématiques_compétences!$D$3:$D$120,0),28)</f>
        <v>#N/A</v>
      </c>
      <c r="AE46" s="314" t="e">
        <f>INDEX(Problématiques_compétences!$D$3:$BA$120,MATCH(Progression_Cycle4!AE$4,Problématiques_compétences!$D$3:$D$120,0),28)</f>
        <v>#N/A</v>
      </c>
      <c r="AF46" s="314" t="e">
        <f>INDEX(Problématiques_compétences!$D$3:$BA$120,MATCH(Progression_Cycle4!AF$4,Problématiques_compétences!$D$3:$D$120,0),28)</f>
        <v>#N/A</v>
      </c>
      <c r="AG46" s="314" t="e">
        <f>INDEX(Problématiques_compétences!$D$3:$BA$120,MATCH(Progression_Cycle4!AG$4,Problématiques_compétences!$D$3:$D$120,0),28)</f>
        <v>#N/A</v>
      </c>
      <c r="AH46" s="314" t="e">
        <f>INDEX(Problématiques_compétences!$D$3:$BA$120,MATCH(Progression_Cycle4!AH$4,Problématiques_compétences!$D$3:$D$120,0),28)</f>
        <v>#N/A</v>
      </c>
      <c r="AI46" s="314" t="e">
        <f>INDEX(Problématiques_compétences!$D$3:$BA$120,MATCH(Progression_Cycle4!AI$4,Problématiques_compétences!$D$3:$D$120,0),28)</f>
        <v>#N/A</v>
      </c>
      <c r="AJ46" s="314" t="e">
        <f>INDEX(Problématiques_compétences!$D$3:$BA$120,MATCH(Progression_Cycle4!AJ$4,Problématiques_compétences!$D$3:$D$120,0),28)</f>
        <v>#N/A</v>
      </c>
      <c r="AK46" s="314" t="e">
        <f>INDEX(Problématiques_compétences!$D$3:$BA$120,MATCH(Progression_Cycle4!AK$4,Problématiques_compétences!$D$3:$D$120,0),28)</f>
        <v>#N/A</v>
      </c>
      <c r="AL46" s="314" t="e">
        <f>INDEX(Problématiques_compétences!$D$3:$BA$120,MATCH(Progression_Cycle4!AL$4,Problématiques_compétences!$D$3:$D$120,0),28)</f>
        <v>#N/A</v>
      </c>
    </row>
    <row r="47" spans="1:38" ht="42" customHeight="1" x14ac:dyDescent="0.25">
      <c r="B47" s="153" t="s">
        <v>288</v>
      </c>
      <c r="C47" s="349" t="s">
        <v>370</v>
      </c>
      <c r="D47" s="310"/>
      <c r="E47" s="310"/>
      <c r="F47" s="347"/>
      <c r="G47" s="155" t="s">
        <v>290</v>
      </c>
      <c r="H47" s="344">
        <f t="shared" si="1"/>
        <v>0</v>
      </c>
      <c r="I47" s="314" t="e">
        <f>INDEX(Problématiques_compétences!$D$3:$BA$120,MATCH(Progression_Cycle4!I$4,Problématiques_compétences!$D$3:$D$120,0),29)</f>
        <v>#N/A</v>
      </c>
      <c r="J47" s="314" t="e">
        <f>INDEX(Problématiques_compétences!$D$3:$BA$120,MATCH(Progression_Cycle4!J$4,Problématiques_compétences!$D$3:$D$120,0),29)</f>
        <v>#N/A</v>
      </c>
      <c r="K47" s="314" t="e">
        <f>INDEX(Problématiques_compétences!$D$3:$BA$120,MATCH(Progression_Cycle4!K$4,Problématiques_compétences!$D$3:$D$120,0),29)</f>
        <v>#N/A</v>
      </c>
      <c r="L47" s="314" t="e">
        <f>INDEX(Problématiques_compétences!$D$3:$BA$120,MATCH(Progression_Cycle4!L$4,Problématiques_compétences!$D$3:$D$120,0),29)</f>
        <v>#N/A</v>
      </c>
      <c r="M47" s="314" t="e">
        <f>INDEX(Problématiques_compétences!$D$3:$BA$120,MATCH(Progression_Cycle4!M$4,Problématiques_compétences!$D$3:$D$120,0),29)</f>
        <v>#N/A</v>
      </c>
      <c r="N47" s="314" t="e">
        <f>INDEX(Problématiques_compétences!$D$3:$BA$120,MATCH(Progression_Cycle4!N$4,Problématiques_compétences!$D$3:$D$120,0),29)</f>
        <v>#N/A</v>
      </c>
      <c r="O47" s="314" t="e">
        <f>INDEX(Problématiques_compétences!$D$3:$BA$120,MATCH(Progression_Cycle4!O$4,Problématiques_compétences!$D$3:$D$120,0),29)</f>
        <v>#N/A</v>
      </c>
      <c r="P47" s="314" t="e">
        <f>INDEX(Problématiques_compétences!$D$3:$BA$120,MATCH(Progression_Cycle4!P$4,Problématiques_compétences!$D$3:$D$120,0),29)</f>
        <v>#N/A</v>
      </c>
      <c r="Q47" s="314" t="e">
        <f>INDEX(Problématiques_compétences!$D$3:$BA$120,MATCH(Progression_Cycle4!Q$4,Problématiques_compétences!$D$3:$D$120,0),29)</f>
        <v>#N/A</v>
      </c>
      <c r="R47" s="314" t="e">
        <f>INDEX(Problématiques_compétences!$D$3:$BA$120,MATCH(Progression_Cycle4!R$4,Problématiques_compétences!$D$3:$D$120,0),29)</f>
        <v>#N/A</v>
      </c>
      <c r="S47" s="314" t="e">
        <f>INDEX(Problématiques_compétences!$D$3:$BA$120,MATCH(Progression_Cycle4!S$4,Problématiques_compétences!$D$3:$D$120,0),29)</f>
        <v>#N/A</v>
      </c>
      <c r="T47" s="314" t="e">
        <f>INDEX(Problématiques_compétences!$D$3:$BA$120,MATCH(Progression_Cycle4!T$4,Problématiques_compétences!$D$3:$D$120,0),29)</f>
        <v>#N/A</v>
      </c>
      <c r="U47" s="314">
        <f>INDEX(Problématiques_compétences!$D$3:$BA$120,MATCH(Progression_Cycle4!U$4,Problématiques_compétences!$D$3:$D$120,0),29)</f>
        <v>0</v>
      </c>
      <c r="V47" s="314">
        <f>INDEX(Problématiques_compétences!$D$3:$BA$120,MATCH(Progression_Cycle4!V$4,Problématiques_compétences!$D$3:$D$120,0),29)</f>
        <v>0</v>
      </c>
      <c r="W47" s="314">
        <f>INDEX(Problématiques_compétences!$D$3:$BA$120,MATCH(Progression_Cycle4!W$4,Problématiques_compétences!$D$3:$D$120,0),29)</f>
        <v>0</v>
      </c>
      <c r="X47" s="314" t="e">
        <f>INDEX(Problématiques_compétences!$D$3:$BA$120,MATCH(Progression_Cycle4!X$4,Problématiques_compétences!$D$3:$D$120,0),29)</f>
        <v>#N/A</v>
      </c>
      <c r="Y47" s="314" t="e">
        <f>INDEX(Problématiques_compétences!$D$3:$BA$120,MATCH(Progression_Cycle4!Y$4,Problématiques_compétences!$D$3:$D$120,0),29)</f>
        <v>#N/A</v>
      </c>
      <c r="Z47" s="314" t="e">
        <f>INDEX(Problématiques_compétences!$D$3:$BA$120,MATCH(Progression_Cycle4!Z$4,Problématiques_compétences!$D$3:$D$120,0),29)</f>
        <v>#N/A</v>
      </c>
      <c r="AA47" s="314" t="e">
        <f>INDEX(Problématiques_compétences!$D$3:$BA$120,MATCH(Progression_Cycle4!AA$4,Problématiques_compétences!$D$3:$D$120,0),29)</f>
        <v>#N/A</v>
      </c>
      <c r="AB47" s="314" t="e">
        <f>INDEX(Problématiques_compétences!$D$3:$BA$120,MATCH(Progression_Cycle4!AB$4,Problématiques_compétences!$D$3:$D$120,0),29)</f>
        <v>#N/A</v>
      </c>
      <c r="AC47" s="314" t="e">
        <f>INDEX(Problématiques_compétences!$D$3:$BA$120,MATCH(Progression_Cycle4!AC$4,Problématiques_compétences!$D$3:$D$120,0),29)</f>
        <v>#N/A</v>
      </c>
      <c r="AD47" s="314" t="e">
        <f>INDEX(Problématiques_compétences!$D$3:$BA$120,MATCH(Progression_Cycle4!AD$4,Problématiques_compétences!$D$3:$D$120,0),29)</f>
        <v>#N/A</v>
      </c>
      <c r="AE47" s="314" t="e">
        <f>INDEX(Problématiques_compétences!$D$3:$BA$120,MATCH(Progression_Cycle4!AE$4,Problématiques_compétences!$D$3:$D$120,0),29)</f>
        <v>#N/A</v>
      </c>
      <c r="AF47" s="314" t="e">
        <f>INDEX(Problématiques_compétences!$D$3:$BA$120,MATCH(Progression_Cycle4!AF$4,Problématiques_compétences!$D$3:$D$120,0),29)</f>
        <v>#N/A</v>
      </c>
      <c r="AG47" s="314" t="e">
        <f>INDEX(Problématiques_compétences!$D$3:$BA$120,MATCH(Progression_Cycle4!AG$4,Problématiques_compétences!$D$3:$D$120,0),29)</f>
        <v>#N/A</v>
      </c>
      <c r="AH47" s="314" t="e">
        <f>INDEX(Problématiques_compétences!$D$3:$BA$120,MATCH(Progression_Cycle4!AH$4,Problématiques_compétences!$D$3:$D$120,0),29)</f>
        <v>#N/A</v>
      </c>
      <c r="AI47" s="314" t="e">
        <f>INDEX(Problématiques_compétences!$D$3:$BA$120,MATCH(Progression_Cycle4!AI$4,Problématiques_compétences!$D$3:$D$120,0),29)</f>
        <v>#N/A</v>
      </c>
      <c r="AJ47" s="314" t="e">
        <f>INDEX(Problématiques_compétences!$D$3:$BA$120,MATCH(Progression_Cycle4!AJ$4,Problématiques_compétences!$D$3:$D$120,0),29)</f>
        <v>#N/A</v>
      </c>
      <c r="AK47" s="314" t="e">
        <f>INDEX(Problématiques_compétences!$D$3:$BA$120,MATCH(Progression_Cycle4!AK$4,Problématiques_compétences!$D$3:$D$120,0),29)</f>
        <v>#N/A</v>
      </c>
      <c r="AL47" s="314" t="e">
        <f>INDEX(Problématiques_compétences!$D$4:$BA$119,MATCH(Progression_Cycle4!AL$4,Problématiques_compétences!$D$6:$D$118,0),29)</f>
        <v>#N/A</v>
      </c>
    </row>
  </sheetData>
  <mergeCells count="22">
    <mergeCell ref="D34:AL34"/>
    <mergeCell ref="A38:A40"/>
    <mergeCell ref="D38:AL38"/>
    <mergeCell ref="D41:AL41"/>
    <mergeCell ref="A13:A20"/>
    <mergeCell ref="D13:AL13"/>
    <mergeCell ref="A21:A24"/>
    <mergeCell ref="D21:AL21"/>
    <mergeCell ref="A28:A33"/>
    <mergeCell ref="D28:AL28"/>
    <mergeCell ref="A6:G6"/>
    <mergeCell ref="B7:C7"/>
    <mergeCell ref="D7:G7"/>
    <mergeCell ref="A8:A12"/>
    <mergeCell ref="D8:AL8"/>
    <mergeCell ref="I1:AL1"/>
    <mergeCell ref="A3:C3"/>
    <mergeCell ref="A4:G4"/>
    <mergeCell ref="A5:G5"/>
    <mergeCell ref="I5:R5"/>
    <mergeCell ref="S5:AB5"/>
    <mergeCell ref="AC5:AL5"/>
  </mergeCells>
  <conditionalFormatting sqref="I2:AL2">
    <cfRule type="cellIs" dxfId="0" priority="2" operator="equal">
      <formula>"P"</formula>
    </cfRule>
  </conditionalFormatting>
  <dataValidations count="29">
    <dataValidation allowBlank="1" showInputMessage="1" showErrorMessage="1" promptTitle="Design, innovation et créativité" prompt="Imaginer des solutions pour produire des objets et des éléments de programmes informatiques en réponse au besoin." sqref="D11 D18 D20 D23" xr:uid="{00000000-0002-0000-0400-000000000000}">
      <formula1>0</formula1>
      <formula2>0</formula2>
    </dataValidation>
    <dataValidation allowBlank="1" showInputMessage="1" showErrorMessage="1" promptTitle="Modélisation simulation OT" prompt="Respecter une procédure de travail garantissant un résultat en respectant les règles de sécurité et d’utilisation des outils mis à disposition." sqref="F9 F19 F42" xr:uid="{00000000-0002-0000-0400-000001000000}">
      <formula1>0</formula1>
      <formula2>0</formula2>
    </dataValidation>
    <dataValidation allowBlank="1" showInputMessage="1" showErrorMessage="1" promptTitle="Modélisation simulation OT" prompt="Interpréter des résultats expérimentaux, en tirer une conclusion et la communiquer en argumentant." sqref="F44" xr:uid="{00000000-0002-0000-0400-000002000000}">
      <formula1>0</formula1>
      <formula2>0</formula2>
    </dataValidation>
    <dataValidation allowBlank="1" showInputMessage="1" showErrorMessage="1" promptTitle="Modélisation simulation OT" prompt="Analyser le fonctionnement et la structure d’un objet, identifier les entrées et sorties." sqref="F43" xr:uid="{00000000-0002-0000-0400-000003000000}">
      <formula1>0</formula1>
      <formula2>0</formula2>
    </dataValidation>
    <dataValidation allowBlank="1" showInputMessage="1" showErrorMessage="1" promptTitle="Informatique et programmation" prompt="Analyser le fonctionnement et la structure d’un objet" sqref="G46" xr:uid="{00000000-0002-0000-0400-000004000000}">
      <formula1>0</formula1>
      <formula2>0</formula2>
    </dataValidation>
    <dataValidation allowBlank="1" showInputMessage="1" showErrorMessage="1" promptTitle="Modélisation simulation OT" prompt="Simuler numériquement la structure et/ou le comportement d’un objet. Interpréter le comportement de l’objet technique et le communiquer en argumentant." sqref="F29" xr:uid="{00000000-0002-0000-0400-000005000000}">
      <formula1>0</formula1>
      <formula2>0</formula2>
    </dataValidation>
    <dataValidation allowBlank="1" showInputMessage="1" showErrorMessage="1" promptTitle="Design, innovation et créativité" prompt="Imaginer, synthétiser et formaliser une procédure, un protocole." sqref="D9" xr:uid="{00000000-0002-0000-0400-000006000000}">
      <formula1>0</formula1>
      <formula2>0</formula2>
    </dataValidation>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4" xr:uid="{00000000-0002-0000-0400-000007000000}">
      <formula1>0</formula1>
      <formula2>0</formula2>
    </dataValidation>
    <dataValidation allowBlank="1" showInputMessage="1" showErrorMessage="1" promptTitle="Design, innovation et créativité" prompt="Réaliser, de manière collaborative, le prototype d’un objet pour valider une solution" sqref="D19" xr:uid="{00000000-0002-0000-0400-000008000000}">
      <formula1>0</formula1>
      <formula2>0</formula2>
    </dataValidation>
    <dataValidation allowBlank="1" showInputMessage="1" showErrorMessage="1" promptTitle="Design, innovation et créativité" prompt="Organiser, structurer et stocker des ressources numériques." sqref="D30" xr:uid="{00000000-0002-0000-0400-000009000000}">
      <formula1>0</formula1>
      <formula2>0</formula2>
    </dataValidation>
    <dataValidation allowBlank="1" showInputMessage="1" showErrorMessage="1" promptTitle="Design, innovation et créativité" prompt="Présenter à l’oral et à l’aide de supports numériques multimédia des solutions techniques au moment des revues de projet." sqref="D24" xr:uid="{00000000-0002-0000-0400-00000A000000}">
      <formula1>0</formula1>
      <formula2>0</formula2>
    </dataValidation>
    <dataValidation allowBlank="1" showInputMessage="1" showErrorMessage="1" promptTitle="OT, Changts  induits société" sqref="D15" xr:uid="{00000000-0002-0000-0400-00000B000000}">
      <formula1>0</formula1>
      <formula2>0</formula2>
    </dataValidation>
    <dataValidation allowBlank="1" showInputMessage="1" showErrorMessage="1" promptTitle="OT, Changts  induits société" prompt="Exprimer sa pensée à l’aide d’outils de description adaptés : croquis, schémas, graphes, diagrammes, tableaux. " sqref="E22" xr:uid="{00000000-0002-0000-0400-00000C000000}">
      <formula1>0</formula1>
      <formula2>0</formula2>
    </dataValidation>
    <dataValidation allowBlank="1" showInputMessage="1" showErrorMessage="1" promptTitle="OT, Changts  induits société" prompt="Lire, utiliser et produire, à l’aide d’outils de représentation numérique, des choix de solutions sous forme de dessins ou de schémas." sqref="E23 E31" xr:uid="{00000000-0002-0000-0400-00000D000000}">
      <formula1>0</formula1>
      <formula2>0</formula2>
    </dataValidation>
    <dataValidation allowBlank="1" showInputMessage="1" showErrorMessage="1" promptTitle="OT, Changts  induits société" prompt="Élaborer un document qui synthétise ces comparaisons et ces commentaires." sqref="E26" xr:uid="{00000000-0002-0000-0400-00000E000000}">
      <formula1>0</formula1>
      <formula2>0</formula2>
    </dataValidation>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5" xr:uid="{00000000-0002-0000-0400-00000F000000}">
      <formula1>0</formula1>
      <formula2>0</formula2>
    </dataValidation>
    <dataValidation allowBlank="1" showInputMessage="1" showErrorMessage="1" promptTitle="OT, Changts  induits société" prompt="Comparer et commenter les évolutions des objets et systèmes" sqref="E36" xr:uid="{00000000-0002-0000-0400-000010000000}">
      <formula1>0</formula1>
      <formula2>0</formula2>
    </dataValidation>
    <dataValidation allowBlank="1" showInputMessage="1" showErrorMessage="1" promptTitle="OT, Changts  induits société" prompt="Regrouper des objets en familles et lignées." sqref="E37 E39" xr:uid="{00000000-0002-0000-0400-000011000000}">
      <formula1>0</formula1>
      <formula2>0</formula2>
    </dataValidation>
    <dataValidation allowBlank="1" showInputMessage="1" showErrorMessage="1" promptTitle="Modélisation simulation OT" prompt="Mesurer des grandeurs de manière directe ou indirecte. " sqref="F10" xr:uid="{00000000-0002-0000-0400-000012000000}">
      <formula1>0</formula1>
      <formula2>0</formula2>
    </dataValidation>
    <dataValidation allowBlank="1" showInputMessage="1" showErrorMessage="1" promptTitle="Modélisation simulation OT" prompt="Identifier le(s) matériau(x), les flux d’énergie et d’information sur un objet et décrire les transformations qui s’opèrent." sqref="F15" xr:uid="{00000000-0002-0000-0400-000013000000}">
      <formula1>0</formula1>
      <formula2>0</formula2>
    </dataValidation>
    <dataValidation allowBlank="1" showInputMessage="1" showErrorMessage="1" promptTitle="Modélisation simulation OT" prompt="Associer des solutions techniques à des fonctions." sqref="F17" xr:uid="{00000000-0002-0000-0400-000014000000}">
      <formula1>0</formula1>
      <formula2>0</formula2>
    </dataValidation>
    <dataValidation allowBlank="1" showInputMessage="1" showErrorMessage="1" promptTitle="Modélisation simulation OT" prompt="Décrire, en utilisant les outils et langages de descriptions adaptés, le fonctionnement, la structure et le comportement des objets." sqref="F26" xr:uid="{00000000-0002-0000-0400-000015000000}">
      <formula1>0</formula1>
      <formula2>0</formula2>
    </dataValidation>
    <dataValidation allowBlank="1" showInputMessage="1" showErrorMessage="1" promptTitle="Informatique et programmation" prompt="Écrire, mettre au point (tester, corriger) et exécuter un programme commandant un système réel et vérifier le comportement attendu." sqref="G20 G32" xr:uid="{00000000-0002-0000-0400-000016000000}">
      <formula1>0</formula1>
      <formula2>0</formula2>
    </dataValidation>
    <dataValidation allowBlank="1" showInputMessage="1" showErrorMessage="1" promptTitle="Informatique et programmation" prompt="Écrire un programme dans lequel des actions sont déclenchées par des événements extérieurs." sqref="G27 G33" xr:uid="{00000000-0002-0000-0400-000017000000}">
      <formula1>0</formula1>
      <formula2>0</formula2>
    </dataValidation>
    <dataValidation allowBlank="1" showInputMessage="1" showErrorMessage="1" promptTitle="Design, innovation et créativité" prompt="Participer à l’organisation de projets, la définition des rôles, la planification (se projeter et anticiper) et aux revues de projet." sqref="D12" xr:uid="{00000000-0002-0000-0400-000018000000}">
      <formula1>0</formula1>
      <formula2>0</formula2>
    </dataValidation>
    <dataValidation allowBlank="1" showInputMessage="1" showErrorMessage="1" promptTitle="Informatique et programmation" prompt="Analyser le comportement attendu d’un système réel et décomposer le problème posé en sous-problèmes afin de structurer un programme de commande." sqref="G47" xr:uid="{00000000-0002-0000-0400-000019000000}">
      <formula1>0</formula1>
      <formula2>0</formula2>
    </dataValidation>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6" xr:uid="{00000000-0002-0000-0400-00001A000000}">
      <formula1>0</formula1>
      <formula2>0</formula2>
    </dataValidation>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E40" xr:uid="{00000000-0002-0000-0400-00001B000000}">
      <formula1>0</formula1>
      <formula2>0</formula2>
    </dataValidation>
    <dataValidation allowBlank="1" showInputMessage="1" showErrorMessage="1" promptTitle="Modelisation simulation OT" prompt="Utiliser une modélisation pour comprendre, formaliser, partager, construire, investiguer, prouver." sqref="F45" xr:uid="{00000000-0002-0000-0400-00001C000000}">
      <formula1>0</formula1>
      <formula2>0</formula2>
    </dataValidation>
  </dataValidations>
  <pageMargins left="0.7" right="0.7" top="0.75" bottom="0.75" header="0.51180555555555496" footer="0.51180555555555496"/>
  <pageSetup paperSize="9" scale="36" firstPageNumber="0" fitToWidth="0"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7"/>
  <sheetViews>
    <sheetView zoomScale="96" zoomScaleNormal="96" workbookViewId="0">
      <selection activeCell="A3" sqref="A3"/>
    </sheetView>
  </sheetViews>
  <sheetFormatPr baseColWidth="10" defaultColWidth="9.140625" defaultRowHeight="15" x14ac:dyDescent="0.25"/>
  <cols>
    <col min="1" max="1" width="7.28515625"/>
    <col min="2" max="10" width="6.5703125"/>
    <col min="12" max="17" width="8.28515625"/>
    <col min="18" max="25" width="8.5703125"/>
    <col min="26" max="31" width="4.7109375"/>
    <col min="32" max="1025" width="10.7109375"/>
  </cols>
  <sheetData>
    <row r="1" spans="1:25" ht="18" customHeight="1" x14ac:dyDescent="0.25">
      <c r="A1" s="523" t="s">
        <v>433</v>
      </c>
      <c r="B1" s="350" t="s">
        <v>409</v>
      </c>
      <c r="C1" s="351"/>
      <c r="D1" s="351"/>
      <c r="E1" s="351"/>
      <c r="F1" s="351"/>
      <c r="G1" s="351"/>
      <c r="H1" s="351"/>
      <c r="I1" s="351"/>
      <c r="J1" s="351"/>
      <c r="K1" s="351"/>
      <c r="L1" s="351"/>
      <c r="M1" s="352"/>
      <c r="N1" s="353" t="s">
        <v>481</v>
      </c>
      <c r="O1" s="354"/>
      <c r="P1" s="354"/>
      <c r="Q1" s="354"/>
      <c r="R1" s="354"/>
      <c r="S1" s="354"/>
      <c r="T1" s="354"/>
      <c r="U1" s="354"/>
      <c r="V1" s="354"/>
      <c r="W1" s="354"/>
      <c r="X1" s="354"/>
      <c r="Y1" s="355"/>
    </row>
    <row r="2" spans="1:25" ht="20.25" customHeight="1" x14ac:dyDescent="0.25">
      <c r="A2" s="523"/>
      <c r="B2" s="524" t="e">
        <f>INDEX(Problématiques_compétences!$A$3:$D$120,QUOTIENT(MATCH(A1,Problématiques_compétences!$D$3:$D$120,0),8)*8+2,1)</f>
        <v>#N/A</v>
      </c>
      <c r="C2" s="524"/>
      <c r="D2" s="524"/>
      <c r="E2" s="524"/>
      <c r="F2" s="524"/>
      <c r="G2" s="524"/>
      <c r="H2" s="524"/>
      <c r="I2" s="524"/>
      <c r="J2" s="524"/>
      <c r="K2" s="524"/>
      <c r="L2" s="524"/>
      <c r="M2" s="524"/>
      <c r="N2" s="356" t="e">
        <f>INDEX(Problématiques_compétences!$B$3:$D$120,MATCH(A1,Problématiques_compétences!$D$3:$D$120,0),1)</f>
        <v>#N/A</v>
      </c>
      <c r="O2" s="357"/>
      <c r="P2" s="357"/>
      <c r="Q2" s="357"/>
      <c r="R2" s="357"/>
      <c r="S2" s="357"/>
      <c r="T2" s="357"/>
      <c r="U2" s="357"/>
      <c r="V2" s="357"/>
      <c r="W2" s="357"/>
      <c r="X2" s="357"/>
      <c r="Y2" s="358"/>
    </row>
    <row r="3" spans="1:25" ht="15.75" customHeight="1" x14ac:dyDescent="0.25">
      <c r="A3" s="350" t="s">
        <v>125</v>
      </c>
      <c r="B3" s="359"/>
      <c r="C3" s="359"/>
      <c r="D3" s="359"/>
      <c r="E3" s="360"/>
      <c r="F3" s="359"/>
      <c r="G3" s="359"/>
      <c r="H3" s="360"/>
      <c r="I3" s="359"/>
      <c r="J3" s="359"/>
      <c r="K3" s="361" t="s">
        <v>482</v>
      </c>
      <c r="L3" s="362"/>
      <c r="M3" s="362"/>
      <c r="N3" s="362"/>
      <c r="O3" s="359"/>
      <c r="P3" s="359"/>
      <c r="Q3" s="359"/>
      <c r="R3" s="363" t="s">
        <v>483</v>
      </c>
      <c r="S3" s="359"/>
      <c r="T3" s="359"/>
      <c r="U3" s="359"/>
      <c r="V3" s="359"/>
      <c r="W3" s="359"/>
      <c r="X3" s="359"/>
      <c r="Y3" s="364"/>
    </row>
    <row r="4" spans="1:25" ht="32.25" customHeight="1" x14ac:dyDescent="0.25">
      <c r="A4" s="365" t="str">
        <f ca="1">IFERROR(INDEX(Problématiques_compétences!$F$2:$AK$2,SMALL(IF(INDIRECT("Problématiques_compétences!F"&amp;MATCH($A$1,Problématiques_compétences!$D$1:$D$120,0)):INDIRECT("Problématiques_compétences!AK"&amp;MATCH($A$1,Problématiques_compétences!$D$1:$D$120,0))="x",COLUMN(Problématiques_compétences!$F$1:$AK$1)-5,""),ROW()-3)),"")</f>
        <v/>
      </c>
      <c r="B4" s="525" t="e">
        <f ca="1">INDEX(Programme!$B$4:$C$46,MATCH(A4,Programme!$B$4:$B$46,0),2)</f>
        <v>#N/A</v>
      </c>
      <c r="C4" s="525"/>
      <c r="D4" s="525"/>
      <c r="E4" s="525"/>
      <c r="F4" s="525"/>
      <c r="G4" s="525"/>
      <c r="H4" s="525"/>
      <c r="I4" s="525"/>
      <c r="J4" s="525"/>
      <c r="K4" s="366" t="e">
        <f ca="1">INDEX(Programme!$B$3:$G$46,MATCH($A$4,Programme!$B$3:$B$46,0),SMALL(IF(INDIRECT("Programme!D"&amp;MATCH($A$4,Programme!$B$1:$B$46,0)):INDIRECT("Programme!G"&amp;MATCH($A$4,Programme!$B$1:$B$46,0))&lt;&gt;"",COLUMN(Programme!$D$3:$G$3)-1),ROW()-3))</f>
        <v>#N/A</v>
      </c>
      <c r="L4" s="526" t="str">
        <f ca="1">IFERROR(INDEX(Programme!$I$7:$J$94,MATCH($K4,Programme!$I$7:$I$94,0),2),"")</f>
        <v/>
      </c>
      <c r="M4" s="526"/>
      <c r="N4" s="526"/>
      <c r="O4" s="526"/>
      <c r="P4" s="526"/>
      <c r="Q4" s="526"/>
      <c r="R4" s="527"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
      </c>
      <c r="S4" s="527"/>
      <c r="T4" s="527"/>
      <c r="U4" s="527"/>
      <c r="V4" s="527"/>
      <c r="W4" s="527"/>
      <c r="X4" s="527"/>
      <c r="Y4" s="527"/>
    </row>
    <row r="5" spans="1:25" ht="32.25" customHeight="1" x14ac:dyDescent="0.25">
      <c r="A5" s="367"/>
      <c r="B5" s="368"/>
      <c r="C5" s="368"/>
      <c r="D5" s="368"/>
      <c r="E5" s="369"/>
      <c r="F5" s="369"/>
      <c r="G5" s="369"/>
      <c r="H5" s="369"/>
      <c r="I5" s="369"/>
      <c r="J5" s="369"/>
      <c r="K5" s="370" t="str">
        <f ca="1">IFERROR(INDEX(Programme!$B$3:$G$46,MATCH($A$4,Programme!$B$3:$B$46,0),SMALL(IF(INDIRECT("Programme!D"&amp;MATCH($A$4,Programme!$B$1:$B$46,0)):INDIRECT("Programme!G"&amp;MATCH($A$4,Programme!$B$1:$B$46,0))&lt;&gt;"",COLUMN(Programme!$D$3:$G$3)-1),ROW()-3)),"")</f>
        <v/>
      </c>
      <c r="L5" s="528" t="str">
        <f ca="1">IFERROR(INDEX(Programme!$I$7:$J$94,MATCH($K5,Programme!$I$7:$I$94,0),2),"")</f>
        <v/>
      </c>
      <c r="M5" s="528"/>
      <c r="N5" s="528"/>
      <c r="O5" s="528"/>
      <c r="P5" s="528"/>
      <c r="Q5" s="528"/>
      <c r="R5" s="529"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
      </c>
      <c r="S5" s="529"/>
      <c r="T5" s="529"/>
      <c r="U5" s="529"/>
      <c r="V5" s="529"/>
      <c r="W5" s="529"/>
      <c r="X5" s="529"/>
      <c r="Y5" s="529"/>
    </row>
    <row r="6" spans="1:25" ht="32.25" customHeight="1" x14ac:dyDescent="0.25">
      <c r="A6" s="365" t="str">
        <f ca="1">IFERROR(INDEX(Problématiques_compétences!$F$2:$AK$2,SMALL(IF(INDIRECT("Problématiques_compétences!F"&amp;MATCH($A$1,Problématiques_compétences!$D$1:$D$120,0)):INDIRECT("Problématiques_compétences!AK"&amp;MATCH($A$1,Problématiques_compétences!$D$1:$D$120,0))="x",COLUMN(Problématiques_compétences!$F$1:$AK$1)-5,""),ROW()-4)),"")</f>
        <v/>
      </c>
      <c r="B6" s="525" t="str">
        <f ca="1">IFERROR(INDEX(Programme!$B$4:$C$46,MATCH(A6,Programme!$B$4:$B$46,0),2),"")</f>
        <v/>
      </c>
      <c r="C6" s="525"/>
      <c r="D6" s="525"/>
      <c r="E6" s="525"/>
      <c r="F6" s="525"/>
      <c r="G6" s="525"/>
      <c r="H6" s="525"/>
      <c r="I6" s="525"/>
      <c r="J6" s="525"/>
      <c r="K6" s="366" t="str">
        <f ca="1">IFERROR(INDEX(Programme!$B$3:$G$46,MATCH($A$6,Programme!$B$3:$B$46,0),SMALL(IF(INDIRECT("Programme!D"&amp;MATCH($A$6,Programme!$B$1:$B$46,0)):INDIRECT("Programme!G"&amp;MATCH($A$6,Programme!$B$1:$B$46,0))&lt;&gt;"",COLUMN(Programme!$D$3:$G$3)-1),ROW()-5)),"")</f>
        <v/>
      </c>
      <c r="L6" s="526" t="str">
        <f ca="1">IFERROR(INDEX(Programme!$I$7:$J$94,MATCH($K6,Programme!$I$7:$I$94,0),2),"")</f>
        <v/>
      </c>
      <c r="M6" s="526"/>
      <c r="N6" s="526"/>
      <c r="O6" s="526"/>
      <c r="P6" s="526"/>
      <c r="Q6" s="526"/>
      <c r="R6" s="527"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
      </c>
      <c r="S6" s="527"/>
      <c r="T6" s="527"/>
      <c r="U6" s="527"/>
      <c r="V6" s="527"/>
      <c r="W6" s="527"/>
      <c r="X6" s="527"/>
      <c r="Y6" s="527"/>
    </row>
    <row r="7" spans="1:25" ht="32.25" customHeight="1" x14ac:dyDescent="0.25">
      <c r="A7" s="371"/>
      <c r="B7" s="372"/>
      <c r="C7" s="372"/>
      <c r="D7" s="372"/>
      <c r="E7" s="372"/>
      <c r="F7" s="372"/>
      <c r="G7" s="372"/>
      <c r="H7" s="372"/>
      <c r="I7" s="372"/>
      <c r="J7" s="372"/>
      <c r="K7" s="370" t="str">
        <f ca="1">IFERROR(INDEX(Programme!$B$3:$G$46,MATCH($A$6,Programme!$B$3:$B$46,0),SMALL(IF(INDIRECT("Programme!D"&amp;MATCH($A$6,Programme!$B$1:$B$46,0)):INDIRECT("Programme!G"&amp;MATCH($A$6,Programme!$B$1:$B$46,0))&lt;&gt;"",COLUMN(Programme!$D$3:$G$3)-1),ROW()-5)),"")</f>
        <v/>
      </c>
      <c r="L7" s="528" t="str">
        <f ca="1">IFERROR(INDEX(Programme!$I$7:$J$94,MATCH($K7,Programme!$I$7:$I$94,0),2),"")</f>
        <v/>
      </c>
      <c r="M7" s="528"/>
      <c r="N7" s="528"/>
      <c r="O7" s="528"/>
      <c r="P7" s="528"/>
      <c r="Q7" s="528"/>
      <c r="R7" s="529"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529"/>
      <c r="T7" s="529"/>
      <c r="U7" s="529"/>
      <c r="V7" s="529"/>
      <c r="W7" s="529"/>
      <c r="X7" s="529"/>
      <c r="Y7" s="529"/>
    </row>
    <row r="8" spans="1:25" ht="32.25" customHeight="1" x14ac:dyDescent="0.25">
      <c r="A8" s="365" t="str">
        <f ca="1">IFERROR(INDEX(Problématiques_compétences!$F$2:$AK$2,SMALL(IF(INDIRECT("Problématiques_compétences!F"&amp;MATCH($A$1,Problématiques_compétences!$D$1:$D$120,0)):INDIRECT("Problématiques_compétences!AK"&amp;MATCH($A$1,Problématiques_compétences!$D$1:$D$120,0))="x",COLUMN(Problématiques_compétences!$F$1:$AK$1)-5,""),ROW()-5)),"")</f>
        <v/>
      </c>
      <c r="B8" s="525" t="str">
        <f ca="1">IFERROR(INDEX(Programme!$B$4:$C$46,MATCH(A8,Programme!$B$4:$B$46,0),2),"")</f>
        <v/>
      </c>
      <c r="C8" s="525"/>
      <c r="D8" s="525"/>
      <c r="E8" s="525"/>
      <c r="F8" s="525"/>
      <c r="G8" s="525"/>
      <c r="H8" s="525"/>
      <c r="I8" s="525"/>
      <c r="J8" s="525"/>
      <c r="K8" s="366" t="str">
        <f ca="1">IFERROR(INDEX(Programme!$B$3:$G$46,MATCH($A$8,Programme!$B$3:$B$46,0),SMALL(IF(INDIRECT("Programme!D"&amp;MATCH($A$8,Programme!$B$1:$B$46,0)):INDIRECT("Programme!G"&amp;MATCH($A$8,Programme!$B$1:$B$46,0))&lt;&gt;"",COLUMN(Programme!$D$3:$G$3)-1),ROW()-7)),"")</f>
        <v/>
      </c>
      <c r="L8" s="526" t="str">
        <f ca="1">IFERROR(INDEX(Programme!$I$7:$J$94,MATCH($K8,Programme!$I$7:$I$94,0),2),"")</f>
        <v/>
      </c>
      <c r="M8" s="526"/>
      <c r="N8" s="526"/>
      <c r="O8" s="526"/>
      <c r="P8" s="526"/>
      <c r="Q8" s="526"/>
      <c r="R8" s="527"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
      </c>
      <c r="S8" s="527"/>
      <c r="T8" s="527"/>
      <c r="U8" s="527"/>
      <c r="V8" s="527"/>
      <c r="W8" s="527"/>
      <c r="X8" s="527"/>
      <c r="Y8" s="527"/>
    </row>
    <row r="9" spans="1:25" ht="32.25" customHeight="1" x14ac:dyDescent="0.25">
      <c r="A9" s="373"/>
      <c r="B9" s="374"/>
      <c r="C9" s="374"/>
      <c r="D9" s="374"/>
      <c r="E9" s="374"/>
      <c r="F9" s="374"/>
      <c r="G9" s="374"/>
      <c r="H9" s="374"/>
      <c r="I9" s="374"/>
      <c r="J9" s="374"/>
      <c r="K9" s="370" t="str">
        <f ca="1">IFERROR(INDEX(Programme!$B$3:$G$46,MATCH($A$8,Programme!$B$3:$B$46,0),SMALL(IF(INDIRECT("Programme!D"&amp;MATCH($A$8,Programme!$B$1:$B$46,0)):INDIRECT("Programme!G"&amp;MATCH($A$8,Programme!$B$1:$B$46,0))&lt;&gt;"",COLUMN(Programme!$D$3:$G$3)-1),ROW()-7)),"")</f>
        <v/>
      </c>
      <c r="L9" s="528" t="str">
        <f ca="1">IFERROR(INDEX(Programme!$I$7:$J$94,MATCH($K9,Programme!$I$7:$I$94,0),2),"")</f>
        <v/>
      </c>
      <c r="M9" s="528"/>
      <c r="N9" s="528"/>
      <c r="O9" s="528"/>
      <c r="P9" s="528"/>
      <c r="Q9" s="528"/>
      <c r="R9" s="529"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529"/>
      <c r="T9" s="529"/>
      <c r="U9" s="529"/>
      <c r="V9" s="529"/>
      <c r="W9" s="529"/>
      <c r="X9" s="529"/>
      <c r="Y9" s="529"/>
    </row>
    <row r="10" spans="1:25" ht="32.25" customHeight="1" x14ac:dyDescent="0.25">
      <c r="A10" s="365" t="str">
        <f ca="1">IFERROR(INDEX(Problématiques_compétences!$F$2:$AK$2,SMALL(IF(INDIRECT("Problématiques_compétences!F"&amp;MATCH($A$1,Problématiques_compétences!$D$1:$D$120,0)):INDIRECT("Problématiques_compétences!AK"&amp;MATCH($A$1,Problématiques_compétences!$D$1:$D$120,0))="x",COLUMN(Problématiques_compétences!$F$1:$AK$1)-5,""),ROW()-6)),"")</f>
        <v/>
      </c>
      <c r="B10" s="525" t="str">
        <f ca="1">IFERROR(INDEX(Programme!$B$4:$C$46,MATCH(A10,Programme!$B$4:$B$46,0),2),"")</f>
        <v/>
      </c>
      <c r="C10" s="525"/>
      <c r="D10" s="525"/>
      <c r="E10" s="525"/>
      <c r="F10" s="525"/>
      <c r="G10" s="525"/>
      <c r="H10" s="525"/>
      <c r="I10" s="525"/>
      <c r="J10" s="525"/>
      <c r="K10" s="366" t="str">
        <f ca="1">IFERROR(INDEX(Programme!$B$3:$G$46,MATCH($A$10,Programme!$B$3:$B$46,0),SMALL(IF(INDIRECT("Programme!D"&amp;MATCH($A$10,Programme!$B$1:$B$46,0)):INDIRECT("Programme!G"&amp;MATCH($A$10,Programme!$B$1:$B$46,0))&lt;&gt;"",COLUMN(Programme!$D$3:$G$3)-1),ROW()-9)),"")</f>
        <v/>
      </c>
      <c r="L10" s="526" t="str">
        <f ca="1">IFERROR(INDEX(Programme!$I$7:$J$94,MATCH($K10,Programme!$I$7:$I$94,0),2),"")</f>
        <v/>
      </c>
      <c r="M10" s="526"/>
      <c r="N10" s="526"/>
      <c r="O10" s="526"/>
      <c r="P10" s="526"/>
      <c r="Q10" s="526"/>
      <c r="R10" s="527"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
      </c>
      <c r="S10" s="527"/>
      <c r="T10" s="527"/>
      <c r="U10" s="527"/>
      <c r="V10" s="527"/>
      <c r="W10" s="527"/>
      <c r="X10" s="527"/>
      <c r="Y10" s="527"/>
    </row>
    <row r="11" spans="1:25" ht="32.25" customHeight="1" x14ac:dyDescent="0.25">
      <c r="A11" s="365"/>
      <c r="B11" s="525"/>
      <c r="C11" s="525"/>
      <c r="D11" s="525"/>
      <c r="E11" s="525"/>
      <c r="F11" s="525"/>
      <c r="G11" s="525"/>
      <c r="H11" s="525"/>
      <c r="I11" s="525"/>
      <c r="J11" s="525"/>
      <c r="K11" s="366" t="str">
        <f ca="1">IFERROR(INDEX(Programme!$B$3:$G$46,MATCH($A$10,Programme!$B$3:$B$46,0),SMALL(IF(INDIRECT("Programme!D"&amp;MATCH($A$10,Programme!$B$1:$B$46,0)):INDIRECT("Programme!G"&amp;MATCH($A$10,Programme!$B$1:$B$46,0))&lt;&gt;"",COLUMN(Programme!$D$3:$G$3)-1),ROW()-9)),"")</f>
        <v/>
      </c>
      <c r="L11" s="526" t="str">
        <f ca="1">IFERROR(INDEX(Programme!$I$7:$J$94,MATCH($K11,Programme!$I$7:$I$94,0),2),"")</f>
        <v/>
      </c>
      <c r="M11" s="526"/>
      <c r="N11" s="526"/>
      <c r="O11" s="526"/>
      <c r="P11" s="526"/>
      <c r="Q11" s="526"/>
      <c r="R11" s="527"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527"/>
      <c r="T11" s="527"/>
      <c r="U11" s="527"/>
      <c r="V11" s="527"/>
      <c r="W11" s="527"/>
      <c r="X11" s="527"/>
      <c r="Y11" s="527"/>
    </row>
    <row r="12" spans="1:25" ht="16.5" customHeight="1" x14ac:dyDescent="0.25">
      <c r="A12" s="375" t="s">
        <v>484</v>
      </c>
      <c r="B12" s="376"/>
      <c r="C12" s="376"/>
      <c r="D12" s="376"/>
      <c r="E12" s="376"/>
      <c r="F12" s="376"/>
      <c r="G12" s="376"/>
      <c r="H12" s="376"/>
      <c r="I12" s="376"/>
      <c r="J12" s="376"/>
      <c r="K12" s="377"/>
      <c r="L12" s="378"/>
      <c r="M12" s="379"/>
      <c r="N12" s="380" t="s">
        <v>485</v>
      </c>
      <c r="O12" s="381"/>
      <c r="P12" s="381"/>
      <c r="Q12" s="381"/>
      <c r="R12" s="381"/>
      <c r="S12" s="381"/>
      <c r="T12" s="381"/>
      <c r="U12" s="381"/>
      <c r="V12" s="381"/>
      <c r="W12" s="381"/>
      <c r="X12" s="381"/>
      <c r="Y12" s="382"/>
    </row>
    <row r="13" spans="1:25" ht="30.75" customHeight="1" x14ac:dyDescent="0.25">
      <c r="A13" s="530"/>
      <c r="B13" s="530"/>
      <c r="C13" s="530"/>
      <c r="D13" s="530"/>
      <c r="E13" s="530"/>
      <c r="F13" s="530"/>
      <c r="G13" s="530"/>
      <c r="H13" s="530"/>
      <c r="I13" s="530"/>
      <c r="J13" s="530"/>
      <c r="K13" s="530"/>
      <c r="L13" s="530"/>
      <c r="M13" s="530"/>
      <c r="N13" s="530"/>
      <c r="O13" s="530"/>
      <c r="P13" s="530"/>
      <c r="Q13" s="530"/>
      <c r="R13" s="530"/>
      <c r="S13" s="530"/>
      <c r="T13" s="530"/>
      <c r="U13" s="530"/>
      <c r="V13" s="530"/>
      <c r="W13" s="530"/>
      <c r="X13" s="530"/>
      <c r="Y13" s="530"/>
    </row>
    <row r="14" spans="1:25" ht="30.75" customHeight="1" x14ac:dyDescent="0.25">
      <c r="A14" s="530"/>
      <c r="B14" s="530"/>
      <c r="C14" s="530"/>
      <c r="D14" s="530"/>
      <c r="E14" s="530"/>
      <c r="F14" s="530"/>
      <c r="G14" s="530"/>
      <c r="H14" s="530"/>
      <c r="I14" s="530"/>
      <c r="J14" s="530"/>
      <c r="K14" s="530"/>
      <c r="L14" s="530"/>
      <c r="M14" s="530"/>
      <c r="N14" s="530"/>
      <c r="O14" s="530"/>
      <c r="P14" s="530"/>
      <c r="Q14" s="530"/>
      <c r="R14" s="530"/>
      <c r="S14" s="530"/>
      <c r="T14" s="530"/>
      <c r="U14" s="530"/>
      <c r="V14" s="530"/>
      <c r="W14" s="530"/>
      <c r="X14" s="530"/>
      <c r="Y14" s="530"/>
    </row>
    <row r="15" spans="1:25" ht="16.5" customHeight="1" x14ac:dyDescent="0.25">
      <c r="A15" s="383" t="s">
        <v>486</v>
      </c>
      <c r="B15" s="384"/>
      <c r="C15" s="385"/>
      <c r="D15" s="385"/>
      <c r="E15" s="385"/>
      <c r="F15" s="385"/>
      <c r="G15" s="385"/>
      <c r="H15" s="385"/>
      <c r="I15" s="385"/>
      <c r="J15" s="385"/>
      <c r="K15" s="386"/>
      <c r="L15" s="387"/>
      <c r="M15" s="388"/>
      <c r="N15" s="389" t="s">
        <v>487</v>
      </c>
      <c r="O15" s="390"/>
      <c r="P15" s="390"/>
      <c r="Q15" s="390"/>
      <c r="R15" s="390"/>
      <c r="S15" s="390"/>
      <c r="T15" s="390"/>
      <c r="U15" s="390"/>
      <c r="V15" s="390"/>
      <c r="W15" s="390"/>
      <c r="X15" s="390"/>
      <c r="Y15" s="391"/>
    </row>
    <row r="16" spans="1:25" ht="30" customHeight="1" x14ac:dyDescent="0.25">
      <c r="A16" s="531"/>
      <c r="B16" s="531"/>
      <c r="C16" s="531"/>
      <c r="D16" s="531"/>
      <c r="E16" s="531"/>
      <c r="F16" s="531"/>
      <c r="G16" s="531"/>
      <c r="H16" s="531"/>
      <c r="I16" s="531"/>
      <c r="J16" s="531"/>
      <c r="K16" s="531"/>
      <c r="L16" s="531"/>
      <c r="M16" s="531"/>
      <c r="N16" s="531"/>
      <c r="O16" s="531"/>
      <c r="P16" s="531"/>
      <c r="Q16" s="531"/>
      <c r="R16" s="531"/>
      <c r="S16" s="531"/>
      <c r="T16" s="531"/>
      <c r="U16" s="531"/>
      <c r="V16" s="531"/>
      <c r="W16" s="531"/>
      <c r="X16" s="531"/>
      <c r="Y16" s="531"/>
    </row>
    <row r="17" spans="1:25" ht="30" customHeight="1" x14ac:dyDescent="0.25">
      <c r="A17" s="531"/>
      <c r="B17" s="531"/>
      <c r="C17" s="531"/>
      <c r="D17" s="531"/>
      <c r="E17" s="531"/>
      <c r="F17" s="531"/>
      <c r="G17" s="531"/>
      <c r="H17" s="531"/>
      <c r="I17" s="531"/>
      <c r="J17" s="531"/>
      <c r="K17" s="531"/>
      <c r="L17" s="531"/>
      <c r="M17" s="531"/>
      <c r="N17" s="531"/>
      <c r="O17" s="531"/>
      <c r="P17" s="531"/>
      <c r="Q17" s="531"/>
      <c r="R17" s="531"/>
      <c r="S17" s="531"/>
      <c r="T17" s="531"/>
      <c r="U17" s="531"/>
      <c r="V17" s="531"/>
      <c r="W17" s="531"/>
      <c r="X17" s="531"/>
      <c r="Y17" s="531"/>
    </row>
    <row r="18" spans="1:25" ht="16.5" customHeight="1" x14ac:dyDescent="0.25">
      <c r="A18" s="392" t="s">
        <v>488</v>
      </c>
      <c r="B18" s="381"/>
      <c r="C18" s="381"/>
      <c r="D18" s="381"/>
      <c r="E18" s="381"/>
      <c r="F18" s="381"/>
      <c r="G18" s="381"/>
      <c r="H18" s="381"/>
      <c r="I18" s="381"/>
      <c r="J18" s="381"/>
      <c r="K18" s="380"/>
      <c r="L18" s="378"/>
      <c r="M18" s="393"/>
      <c r="N18" s="532" t="s">
        <v>489</v>
      </c>
      <c r="O18" s="532"/>
      <c r="P18" s="532"/>
      <c r="Q18" s="532"/>
      <c r="R18" s="533"/>
      <c r="S18" s="533"/>
      <c r="T18" s="533"/>
      <c r="U18" s="533"/>
      <c r="V18" s="534"/>
      <c r="W18" s="534"/>
      <c r="X18" s="534"/>
      <c r="Y18" s="534"/>
    </row>
    <row r="19" spans="1:25" x14ac:dyDescent="0.25">
      <c r="A19" s="394" t="s">
        <v>490</v>
      </c>
      <c r="B19" s="395"/>
      <c r="C19" s="395"/>
      <c r="D19" s="395"/>
      <c r="E19" s="395"/>
      <c r="F19" s="395"/>
      <c r="G19" s="395"/>
      <c r="H19" s="396"/>
      <c r="I19" s="396"/>
      <c r="J19" s="396"/>
      <c r="K19" s="397"/>
      <c r="L19" s="397"/>
      <c r="M19" s="398"/>
      <c r="N19" s="532"/>
      <c r="O19" s="532"/>
      <c r="P19" s="532"/>
      <c r="Q19" s="532"/>
      <c r="R19" s="535"/>
      <c r="S19" s="535"/>
      <c r="T19" s="535"/>
      <c r="U19" s="535"/>
      <c r="V19" s="536"/>
      <c r="W19" s="536"/>
      <c r="X19" s="536"/>
      <c r="Y19" s="536"/>
    </row>
    <row r="20" spans="1:25" x14ac:dyDescent="0.25">
      <c r="A20" s="399"/>
      <c r="B20" s="390"/>
      <c r="C20" s="390"/>
      <c r="D20" s="390"/>
      <c r="E20" s="390"/>
      <c r="F20" s="390"/>
      <c r="G20" s="390"/>
      <c r="H20" s="386"/>
      <c r="I20" s="386"/>
      <c r="J20" s="386"/>
      <c r="K20" s="400"/>
      <c r="L20" s="400"/>
      <c r="M20" s="400"/>
      <c r="N20" s="400"/>
      <c r="O20" s="401"/>
      <c r="P20" s="401"/>
      <c r="Q20" s="401"/>
      <c r="R20" s="401"/>
      <c r="S20" s="401"/>
      <c r="T20" s="401"/>
      <c r="U20" s="401"/>
      <c r="V20" s="401"/>
      <c r="W20" s="401"/>
      <c r="X20" s="401"/>
      <c r="Y20" s="401"/>
    </row>
    <row r="21" spans="1:25" ht="15.75" x14ac:dyDescent="0.25">
      <c r="A21" s="537" t="s">
        <v>491</v>
      </c>
      <c r="B21" s="537"/>
      <c r="C21" s="537"/>
      <c r="D21" s="537"/>
      <c r="E21" s="537"/>
      <c r="F21" s="537"/>
      <c r="G21" s="537"/>
      <c r="H21" s="537"/>
      <c r="I21" s="537"/>
      <c r="J21" s="537"/>
      <c r="K21" s="537"/>
      <c r="L21" s="537"/>
      <c r="M21" s="537"/>
      <c r="N21" s="537"/>
      <c r="O21" s="537"/>
      <c r="P21" s="537"/>
      <c r="Q21" s="537"/>
      <c r="R21" s="537"/>
      <c r="S21" s="537"/>
      <c r="T21" s="537"/>
      <c r="U21" s="537"/>
      <c r="V21" s="537"/>
      <c r="W21" s="537"/>
      <c r="X21" s="537"/>
      <c r="Y21" s="537"/>
    </row>
    <row r="22" spans="1:25" x14ac:dyDescent="0.25">
      <c r="A22" s="402"/>
      <c r="B22" s="403"/>
      <c r="C22" s="538" t="s">
        <v>492</v>
      </c>
      <c r="D22" s="538"/>
      <c r="E22" s="538"/>
      <c r="F22" s="538"/>
      <c r="G22" s="538"/>
      <c r="H22" s="538"/>
      <c r="I22" s="538"/>
      <c r="J22" s="538"/>
      <c r="K22" s="538"/>
      <c r="L22" s="539" t="s">
        <v>493</v>
      </c>
      <c r="M22" s="539"/>
      <c r="N22" s="539"/>
      <c r="O22" s="539"/>
      <c r="P22" s="539"/>
      <c r="Q22" s="539"/>
      <c r="R22" s="539"/>
      <c r="S22" s="538" t="s">
        <v>494</v>
      </c>
      <c r="T22" s="538"/>
      <c r="U22" s="538"/>
      <c r="V22" s="538"/>
      <c r="W22" s="538"/>
      <c r="X22" s="538"/>
      <c r="Y22" s="538"/>
    </row>
    <row r="23" spans="1:25" ht="33.75" customHeight="1" x14ac:dyDescent="0.25">
      <c r="A23" s="540" t="s">
        <v>495</v>
      </c>
      <c r="B23" s="540"/>
      <c r="C23" s="541"/>
      <c r="D23" s="541"/>
      <c r="E23" s="541"/>
      <c r="F23" s="541"/>
      <c r="G23" s="541"/>
      <c r="H23" s="541"/>
      <c r="I23" s="541"/>
      <c r="J23" s="541"/>
      <c r="K23" s="541"/>
      <c r="L23" s="542"/>
      <c r="M23" s="542"/>
      <c r="N23" s="542"/>
      <c r="O23" s="542"/>
      <c r="P23" s="542"/>
      <c r="Q23" s="542"/>
      <c r="R23" s="542"/>
      <c r="S23" s="541"/>
      <c r="T23" s="541"/>
      <c r="U23" s="541"/>
      <c r="V23" s="541"/>
      <c r="W23" s="541"/>
      <c r="X23" s="541"/>
      <c r="Y23" s="541"/>
    </row>
    <row r="24" spans="1:25" ht="45" customHeight="1" x14ac:dyDescent="0.25">
      <c r="A24" s="543" t="s">
        <v>496</v>
      </c>
      <c r="B24" s="543"/>
      <c r="C24" s="541"/>
      <c r="D24" s="541"/>
      <c r="E24" s="541"/>
      <c r="F24" s="541"/>
      <c r="G24" s="541"/>
      <c r="H24" s="541"/>
      <c r="I24" s="541"/>
      <c r="J24" s="541"/>
      <c r="K24" s="541"/>
      <c r="L24" s="541"/>
      <c r="M24" s="541"/>
      <c r="N24" s="541"/>
      <c r="O24" s="541"/>
      <c r="P24" s="541"/>
      <c r="Q24" s="541"/>
      <c r="R24" s="541"/>
      <c r="S24" s="541"/>
      <c r="T24" s="541"/>
      <c r="U24" s="541"/>
      <c r="V24" s="541"/>
      <c r="W24" s="541"/>
      <c r="X24" s="541"/>
      <c r="Y24" s="541"/>
    </row>
    <row r="25" spans="1:25" ht="45" customHeight="1" x14ac:dyDescent="0.25">
      <c r="A25" s="544" t="s">
        <v>497</v>
      </c>
      <c r="B25" s="544"/>
      <c r="C25" s="541"/>
      <c r="D25" s="541"/>
      <c r="E25" s="541"/>
      <c r="F25" s="541"/>
      <c r="G25" s="541"/>
      <c r="H25" s="541"/>
      <c r="I25" s="541"/>
      <c r="J25" s="541"/>
      <c r="K25" s="541"/>
      <c r="L25" s="541"/>
      <c r="M25" s="541"/>
      <c r="N25" s="541"/>
      <c r="O25" s="541"/>
      <c r="P25" s="541"/>
      <c r="Q25" s="541"/>
      <c r="R25" s="541"/>
      <c r="S25" s="541"/>
      <c r="T25" s="541"/>
      <c r="U25" s="541"/>
      <c r="V25" s="541"/>
      <c r="W25" s="541"/>
      <c r="X25" s="541"/>
      <c r="Y25" s="541"/>
    </row>
    <row r="26" spans="1:25" ht="45" customHeight="1" x14ac:dyDescent="0.25">
      <c r="A26" s="544" t="s">
        <v>498</v>
      </c>
      <c r="B26" s="544"/>
      <c r="C26" s="541"/>
      <c r="D26" s="541"/>
      <c r="E26" s="541"/>
      <c r="F26" s="541"/>
      <c r="G26" s="541"/>
      <c r="H26" s="541"/>
      <c r="I26" s="541"/>
      <c r="J26" s="541"/>
      <c r="K26" s="541"/>
      <c r="L26" s="541"/>
      <c r="M26" s="541"/>
      <c r="N26" s="541"/>
      <c r="O26" s="541"/>
      <c r="P26" s="541"/>
      <c r="Q26" s="541"/>
      <c r="R26" s="541"/>
      <c r="S26" s="541"/>
      <c r="T26" s="541"/>
      <c r="U26" s="541"/>
      <c r="V26" s="541"/>
      <c r="W26" s="541"/>
      <c r="X26" s="541"/>
      <c r="Y26" s="541"/>
    </row>
    <row r="27" spans="1:25" ht="45" customHeight="1" x14ac:dyDescent="0.25">
      <c r="A27" s="543" t="s">
        <v>499</v>
      </c>
      <c r="B27" s="543"/>
      <c r="C27" s="541"/>
      <c r="D27" s="541"/>
      <c r="E27" s="541"/>
      <c r="F27" s="541"/>
      <c r="G27" s="541"/>
      <c r="H27" s="541"/>
      <c r="I27" s="541"/>
      <c r="J27" s="541"/>
      <c r="K27" s="541"/>
      <c r="L27" s="541"/>
      <c r="M27" s="541"/>
      <c r="N27" s="541"/>
      <c r="O27" s="541"/>
      <c r="P27" s="541"/>
      <c r="Q27" s="541"/>
      <c r="R27" s="541"/>
      <c r="S27" s="541"/>
      <c r="T27" s="541"/>
      <c r="U27" s="541"/>
      <c r="V27" s="541"/>
      <c r="W27" s="541"/>
      <c r="X27" s="541"/>
      <c r="Y27" s="541"/>
    </row>
  </sheetData>
  <sheetProtection sheet="1" objects="1" scenarios="1"/>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6:M17"/>
    <mergeCell ref="N16:Y17"/>
    <mergeCell ref="N18:Q19"/>
    <mergeCell ref="R18:U18"/>
    <mergeCell ref="V18:Y18"/>
    <mergeCell ref="R19:U19"/>
    <mergeCell ref="V19:Y19"/>
    <mergeCell ref="B11:J11"/>
    <mergeCell ref="L11:Q11"/>
    <mergeCell ref="R11:Y11"/>
    <mergeCell ref="A13:M14"/>
    <mergeCell ref="N13:Y14"/>
    <mergeCell ref="L9:Q9"/>
    <mergeCell ref="R9:Y9"/>
    <mergeCell ref="B10:J10"/>
    <mergeCell ref="L10:Q10"/>
    <mergeCell ref="R10:Y10"/>
    <mergeCell ref="L7:Q7"/>
    <mergeCell ref="R7:Y7"/>
    <mergeCell ref="B8:J8"/>
    <mergeCell ref="L8:Q8"/>
    <mergeCell ref="R8:Y8"/>
    <mergeCell ref="L5:Q5"/>
    <mergeCell ref="R5:Y5"/>
    <mergeCell ref="B6:J6"/>
    <mergeCell ref="L6:Q6"/>
    <mergeCell ref="R6:Y6"/>
    <mergeCell ref="A1:A2"/>
    <mergeCell ref="B2:M2"/>
    <mergeCell ref="B4:J4"/>
    <mergeCell ref="L4:Q4"/>
    <mergeCell ref="R4:Y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FF"/>
    <pageSetUpPr fitToPage="1"/>
  </sheetPr>
  <dimension ref="A1:Y27"/>
  <sheetViews>
    <sheetView tabSelected="1" zoomScale="80" zoomScaleNormal="80" workbookViewId="0">
      <selection activeCell="R8" sqref="R8:Y8"/>
    </sheetView>
  </sheetViews>
  <sheetFormatPr baseColWidth="10" defaultColWidth="9.140625" defaultRowHeight="15" x14ac:dyDescent="0.25"/>
  <cols>
    <col min="1" max="1" width="7.28515625"/>
    <col min="2" max="10" width="6.5703125"/>
    <col min="12" max="17" width="8.28515625"/>
    <col min="18" max="25" width="8.5703125"/>
    <col min="26" max="31" width="4.7109375"/>
    <col min="32" max="1025" width="11.42578125"/>
  </cols>
  <sheetData>
    <row r="1" spans="1:25" ht="18" customHeight="1" x14ac:dyDescent="0.25">
      <c r="A1" s="523" t="s">
        <v>427</v>
      </c>
      <c r="B1" s="350" t="s">
        <v>409</v>
      </c>
      <c r="C1" s="351"/>
      <c r="D1" s="351"/>
      <c r="E1" s="351"/>
      <c r="F1" s="351"/>
      <c r="G1" s="351"/>
      <c r="H1" s="351"/>
      <c r="I1" s="351"/>
      <c r="J1" s="351"/>
      <c r="K1" s="351"/>
      <c r="L1" s="351"/>
      <c r="M1" s="352"/>
      <c r="N1" s="353" t="s">
        <v>481</v>
      </c>
      <c r="O1" s="354"/>
      <c r="P1" s="354"/>
      <c r="Q1" s="354"/>
      <c r="R1" s="354"/>
      <c r="S1" s="354"/>
      <c r="T1" s="354"/>
      <c r="U1" s="354"/>
      <c r="V1" s="354"/>
      <c r="W1" s="354"/>
      <c r="X1" s="354"/>
      <c r="Y1" s="355"/>
    </row>
    <row r="2" spans="1:25" ht="20.25" customHeight="1" x14ac:dyDescent="0.25">
      <c r="A2" s="523"/>
      <c r="B2" s="524" t="str">
        <f>INDEX(Problématiques_compétences!$A$3:$D$120,QUOTIENT(MATCH(A1,Problématiques_compétences!$D$3:$D$120,0),8)*8+5,1)</f>
        <v>Projet 2 : Adapter un éclairage public</v>
      </c>
      <c r="C2" s="524"/>
      <c r="D2" s="524"/>
      <c r="E2" s="524"/>
      <c r="F2" s="524"/>
      <c r="G2" s="524"/>
      <c r="H2" s="524"/>
      <c r="I2" s="524"/>
      <c r="J2" s="524"/>
      <c r="K2" s="524"/>
      <c r="L2" s="524"/>
      <c r="M2" s="524"/>
      <c r="N2" s="356" t="str">
        <f>INDEX(Problématiques_compétences!$B$3:$D$120,MATCH(A1,Problématiques_compétences!$D$3:$D$120,0),1)</f>
        <v>Appropriation du cahier des charges</v>
      </c>
      <c r="O2" s="357"/>
      <c r="P2" s="357"/>
      <c r="Q2" s="357"/>
      <c r="R2" s="357"/>
      <c r="S2" s="357"/>
      <c r="T2" s="357"/>
      <c r="U2" s="357"/>
      <c r="V2" s="357"/>
      <c r="W2" s="357"/>
      <c r="X2" s="357"/>
      <c r="Y2" s="358"/>
    </row>
    <row r="3" spans="1:25" ht="15.75" customHeight="1" x14ac:dyDescent="0.25">
      <c r="A3" s="350" t="s">
        <v>125</v>
      </c>
      <c r="B3" s="359"/>
      <c r="C3" s="359"/>
      <c r="D3" s="359"/>
      <c r="E3" s="360"/>
      <c r="F3" s="359"/>
      <c r="G3" s="359"/>
      <c r="H3" s="360"/>
      <c r="I3" s="359"/>
      <c r="J3" s="359"/>
      <c r="K3" s="361" t="s">
        <v>482</v>
      </c>
      <c r="L3" s="362"/>
      <c r="M3" s="362"/>
      <c r="N3" s="362"/>
      <c r="O3" s="359"/>
      <c r="P3" s="359"/>
      <c r="Q3" s="359"/>
      <c r="R3" s="363" t="s">
        <v>483</v>
      </c>
      <c r="S3" s="359"/>
      <c r="T3" s="359"/>
      <c r="U3" s="359"/>
      <c r="V3" s="359"/>
      <c r="W3" s="359"/>
      <c r="X3" s="359"/>
      <c r="Y3" s="364"/>
    </row>
    <row r="4" spans="1:25" ht="32.25" customHeight="1" x14ac:dyDescent="0.25">
      <c r="A4" s="407" t="str">
        <f t="array" aca="1" ref="A4" ca="1">IFERROR(INDEX(Problématiques_compétences!$F$2:$AK$2,SMALL(IF(INDIRECT("Problématiques_compétences!F"&amp;MATCH($A$1,Problématiques_compétences!$D$1:$D$118,0)):INDIRECT("Problématiques_compétences!AK"&amp;MATCH($A$1,Problématiques_compétences!$D$1:$D$118,0))="x",COLUMN(Problématiques_compétences!$F$1:$AK$1)-5,""),ROW()-3)),"")</f>
        <v>CT 2.1</v>
      </c>
      <c r="B4" s="545" t="str">
        <f ca="1">INDEX(Programme!$B$4:$C$46,MATCH(A4,Programme!$B$4:$B$46,0),2)</f>
        <v>►Identifier un besoin et énoncer un problème technique, identifier les conditions, contraintes (normes et règlements) et ressources correspondantes.</v>
      </c>
      <c r="C4" s="545"/>
      <c r="D4" s="545"/>
      <c r="E4" s="545"/>
      <c r="F4" s="545"/>
      <c r="G4" s="545"/>
      <c r="H4" s="545"/>
      <c r="I4" s="545"/>
      <c r="J4" s="545"/>
      <c r="K4" s="408" t="str">
        <f t="array" aca="1" ref="K4" ca="1">INDEX(Programme!$B$3:$G$46,MATCH($A$4,Programme!$B$3:$B$46,0),SMALL(IF(INDIRECT("Programme!D"&amp;MATCH($A$4,Programme!$B$1:$B$46,0)):INDIRECT("Programme!G"&amp;MATCH($A$4,Programme!$B$1:$B$46,0))&lt;&gt;"",COLUMN(Programme!$D$3:$G$3)-1),ROW()-3))</f>
        <v>DIC.1.1</v>
      </c>
      <c r="L4" s="546" t="str">
        <f ca="1">IFERROR(INDEX(Programme!$I$7:$J$94,MATCH($K4,Programme!$I$7:$I$94,0),2),"")</f>
        <v>Identifier un besoin (biens matériels ou services) et énoncer un problème technique.</v>
      </c>
      <c r="M4" s="546"/>
      <c r="N4" s="546"/>
      <c r="O4" s="546"/>
      <c r="P4" s="546"/>
      <c r="Q4" s="547"/>
      <c r="R4" s="548"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Besoin, contraintes, normalisation.</v>
      </c>
      <c r="S4" s="546"/>
      <c r="T4" s="546"/>
      <c r="U4" s="546"/>
      <c r="V4" s="546"/>
      <c r="W4" s="546"/>
      <c r="X4" s="546"/>
      <c r="Y4" s="549"/>
    </row>
    <row r="5" spans="1:25" ht="32.25" customHeight="1" x14ac:dyDescent="0.25">
      <c r="A5" s="409"/>
      <c r="B5" s="410"/>
      <c r="C5" s="410"/>
      <c r="D5" s="410"/>
      <c r="E5" s="411"/>
      <c r="F5" s="411"/>
      <c r="G5" s="411"/>
      <c r="H5" s="411"/>
      <c r="I5" s="411"/>
      <c r="J5" s="411"/>
      <c r="K5" s="412" t="str">
        <f t="array" aca="1" ref="K5" ca="1">IFERROR(INDEX(Programme!$B$3:$G$46,MATCH($A$4,Programme!$B$3:$B$46,0),SMALL(IF(INDIRECT("Programme!D"&amp;MATCH($A$4,Programme!$B$1:$B$46,0)):INDIRECT("Programme!G"&amp;MATCH($A$4,Programme!$B$1:$B$46,0))&lt;&gt;"",COLUMN(Programme!$D$3:$G$3)-1),ROW()-3)),"")</f>
        <v>DIC.1.2</v>
      </c>
      <c r="L5" s="550" t="str">
        <f ca="1">IFERROR(INDEX(Programme!$I$7:$J$94,MATCH($K5,Programme!$I$7:$I$94,0),2),"")</f>
        <v>Identifier les conditions, contraintes (normes et règlements) et ressources correspondantes, qualifier et quantifier simplement les performances d’un objet technique existant ou à créer.</v>
      </c>
      <c r="M5" s="550"/>
      <c r="N5" s="550"/>
      <c r="O5" s="550"/>
      <c r="P5" s="550"/>
      <c r="Q5" s="551"/>
      <c r="R5" s="552"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Principaux éléments d’un cahier des charges.</v>
      </c>
      <c r="S5" s="550"/>
      <c r="T5" s="550"/>
      <c r="U5" s="550"/>
      <c r="V5" s="550"/>
      <c r="W5" s="550"/>
      <c r="X5" s="550"/>
      <c r="Y5" s="553"/>
    </row>
    <row r="6" spans="1:25" ht="32.25" customHeight="1" x14ac:dyDescent="0.25">
      <c r="A6" s="407" t="str">
        <f t="array" aca="1" ref="A6" ca="1">IFERROR(INDEX(Problématiques_compétences!$F$2:$AK$2,SMALL(IF(INDIRECT("Problématiques_compétences!F"&amp;MATCH($A$1,Problématiques_compétences!$D$1:$D$118,0)):INDIRECT("Problématiques_compétences!AK"&amp;MATCH($A$1,Problématiques_compétences!$D$1:$D$118,0))="x",COLUMN(Problématiques_compétences!$F$1:$AK$1)-5,""),ROW()-4)),"")</f>
        <v>CT 2.3</v>
      </c>
      <c r="B6" s="545" t="str">
        <f ca="1">IFERROR(INDEX(Programme!$B$4:$C$46,MATCH(A6,Programme!$B$4:$B$46,0),2),"")</f>
        <v>► S’approprier un cahier des charges.</v>
      </c>
      <c r="C6" s="545"/>
      <c r="D6" s="545"/>
      <c r="E6" s="545"/>
      <c r="F6" s="545"/>
      <c r="G6" s="545"/>
      <c r="H6" s="545"/>
      <c r="I6" s="545"/>
      <c r="J6" s="545"/>
      <c r="K6" s="408" t="str">
        <f t="array" aca="1" ref="K6" ca="1">IFERROR(INDEX(Programme!$B$3:$G$46,MATCH($A$6,Programme!$B$3:$B$46,0),SMALL(IF(INDIRECT("Programme!D"&amp;MATCH($A$6,Programme!$B$1:$B$46,0)):INDIRECT("Programme!G"&amp;MATCH($A$6,Programme!$B$1:$B$46,0))&lt;&gt;"",COLUMN(Programme!$D$3:$G$3)-1),ROW()-5)),"")</f>
        <v>DIC.1.2</v>
      </c>
      <c r="L6" s="546" t="str">
        <f ca="1">IFERROR(INDEX(Programme!$I$7:$J$94,MATCH($K6,Programme!$I$7:$I$94,0),2),"")</f>
        <v>Identifier les conditions, contraintes (normes et règlements) et ressources correspondantes, qualifier et quantifier simplement les performances d’un objet technique existant ou à créer.</v>
      </c>
      <c r="M6" s="546"/>
      <c r="N6" s="546"/>
      <c r="O6" s="546"/>
      <c r="P6" s="546"/>
      <c r="Q6" s="547"/>
      <c r="R6" s="548"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Principaux éléments d’un cahier des charges.</v>
      </c>
      <c r="S6" s="546"/>
      <c r="T6" s="546"/>
      <c r="U6" s="546"/>
      <c r="V6" s="546"/>
      <c r="W6" s="546"/>
      <c r="X6" s="546"/>
      <c r="Y6" s="549"/>
    </row>
    <row r="7" spans="1:25" ht="32.25" customHeight="1" x14ac:dyDescent="0.25">
      <c r="A7" s="413"/>
      <c r="B7" s="414"/>
      <c r="C7" s="414"/>
      <c r="D7" s="414"/>
      <c r="E7" s="414"/>
      <c r="F7" s="414"/>
      <c r="G7" s="414"/>
      <c r="H7" s="414"/>
      <c r="I7" s="414"/>
      <c r="J7" s="414"/>
      <c r="K7" s="412" t="str">
        <f t="array" aca="1" ref="K7" ca="1">IFERROR(INDEX(Programme!$B$3:$G$46,MATCH($A$6,Programme!$B$3:$B$46,0),SMALL(IF(INDIRECT("Programme!D"&amp;MATCH($A$6,Programme!$B$1:$B$46,0)):INDIRECT("Programme!G"&amp;MATCH($A$6,Programme!$B$1:$B$46,0))&lt;&gt;"",COLUMN(Programme!$D$3:$G$3)-1),ROW()-5)),"")</f>
        <v/>
      </c>
      <c r="L7" s="550" t="str">
        <f ca="1">IFERROR(INDEX(Programme!$I$7:$J$94,MATCH($K7,Programme!$I$7:$I$94,0),2),"")</f>
        <v/>
      </c>
      <c r="M7" s="550"/>
      <c r="N7" s="550"/>
      <c r="O7" s="550"/>
      <c r="P7" s="550"/>
      <c r="Q7" s="551"/>
      <c r="R7" s="552"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550"/>
      <c r="T7" s="550"/>
      <c r="U7" s="550"/>
      <c r="V7" s="550"/>
      <c r="W7" s="550"/>
      <c r="X7" s="550"/>
      <c r="Y7" s="553"/>
    </row>
    <row r="8" spans="1:25" ht="32.25" customHeight="1" x14ac:dyDescent="0.25">
      <c r="A8" s="407" t="str">
        <f t="array" aca="1" ref="A8" ca="1">IFERROR(INDEX(Problématiques_compétences!$F$2:$AK$2,SMALL(IF(INDIRECT("Problématiques_compétences!F"&amp;MATCH($A$1,Problématiques_compétences!$D$1:$D$118,0)):INDIRECT("Problématiques_compétences!AK"&amp;MATCH($A$1,Problématiques_compétences!$D$1:$D$118,0))="x",COLUMN(Problématiques_compétences!$F$1:$AK$1)-5,""),ROW()-5)),"")</f>
        <v>CT 4.1</v>
      </c>
      <c r="B8" s="545" t="str">
        <f ca="1">IFERROR(INDEX(Programme!$B$4:$C$46,MATCH(A8,Programme!$B$4:$B$46,0),2),"")</f>
        <v>► Décrire, en utilisant les outils et langages de descriptions adaptés, la structure et le comportement des objets.</v>
      </c>
      <c r="C8" s="545"/>
      <c r="D8" s="545"/>
      <c r="E8" s="545"/>
      <c r="F8" s="545"/>
      <c r="G8" s="545"/>
      <c r="H8" s="545"/>
      <c r="I8" s="545"/>
      <c r="J8" s="545"/>
      <c r="K8" s="408" t="str">
        <f t="array" aca="1" ref="K8" ca="1">IFERROR(INDEX(Programme!$B$3:$G$46,MATCH($A$8,Programme!$B$3:$B$46,0),SMALL(IF(INDIRECT("Programme!D"&amp;MATCH($A$8,Programme!$B$1:$B$46,0)):INDIRECT("Programme!G"&amp;MATCH($A$8,Programme!$B$1:$B$46,0))&lt;&gt;"",COLUMN(Programme!$D$3:$G$3)-1),ROW()-7)),"")</f>
        <v>OTSCIS.1.4</v>
      </c>
      <c r="L8" s="546" t="str">
        <f ca="1">IFERROR(INDEX(Programme!$I$7:$J$94,MATCH($K8,Programme!$I$7:$I$94,0),2),"")</f>
        <v>Élaborer un document qui synthétise ces comparaisons et ces commentaires.</v>
      </c>
      <c r="M8" s="546"/>
      <c r="N8" s="546"/>
      <c r="O8" s="546"/>
      <c r="P8" s="546"/>
      <c r="Q8" s="547"/>
      <c r="R8" s="548"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Outils numériques de présentation.Charte graphique.</v>
      </c>
      <c r="S8" s="546"/>
      <c r="T8" s="546"/>
      <c r="U8" s="546"/>
      <c r="V8" s="546"/>
      <c r="W8" s="546"/>
      <c r="X8" s="546"/>
      <c r="Y8" s="549"/>
    </row>
    <row r="9" spans="1:25" ht="32.25" customHeight="1" x14ac:dyDescent="0.25">
      <c r="A9" s="415"/>
      <c r="B9" s="416"/>
      <c r="C9" s="416"/>
      <c r="D9" s="416"/>
      <c r="E9" s="416"/>
      <c r="F9" s="416"/>
      <c r="G9" s="416"/>
      <c r="H9" s="416"/>
      <c r="I9" s="416"/>
      <c r="J9" s="416"/>
      <c r="K9" s="412" t="str">
        <f t="array" aca="1" ref="K9" ca="1">IFERROR(INDEX(Programme!$B$3:$G$46,MATCH($A$8,Programme!$B$3:$B$46,0),SMALL(IF(INDIRECT("Programme!D"&amp;MATCH($A$8,Programme!$B$1:$B$46,0)):INDIRECT("Programme!G"&amp;MATCH($A$8,Programme!$B$1:$B$46,0))&lt;&gt;"",COLUMN(Programme!$D$3:$G$3)-1),ROW()-7)),"")</f>
        <v>MSOST.1.5</v>
      </c>
      <c r="L9" s="550" t="str">
        <f ca="1">IFERROR(INDEX(Programme!$I$7:$J$94,MATCH($K9,Programme!$I$7:$I$94,0),2),"")</f>
        <v>Décrire, en utilisant les outils et langages de descriptions adaptés, le fonctionnement, la structure et le comportement des objets.</v>
      </c>
      <c r="M9" s="550"/>
      <c r="N9" s="550"/>
      <c r="O9" s="550"/>
      <c r="P9" s="550"/>
      <c r="Q9" s="551"/>
      <c r="R9" s="552"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Outils de description d’un fonctionnement, d’une structure et d’un comportement.</v>
      </c>
      <c r="S9" s="550"/>
      <c r="T9" s="550"/>
      <c r="U9" s="550"/>
      <c r="V9" s="550"/>
      <c r="W9" s="550"/>
      <c r="X9" s="550"/>
      <c r="Y9" s="553"/>
    </row>
    <row r="10" spans="1:25" ht="32.25" customHeight="1" x14ac:dyDescent="0.25">
      <c r="A10" s="407" t="str">
        <f t="array" aca="1" ref="A10" ca="1">IFERROR(INDEX(Problématiques_compétences!$F$2:$AK$2,SMALL(IF(INDIRECT("Problématiques_compétences!F"&amp;MATCH($A$1,Problématiques_compétences!$D$1:$D$118,0)):INDIRECT("Problématiques_compétences!AK"&amp;MATCH($A$1,Problématiques_compétences!$D$1:$D$118,0))="x",COLUMN(Problématiques_compétences!$F$1:$AK$1)-5,""),ROW()-6)),"")</f>
        <v>CT 6.1</v>
      </c>
      <c r="B10" s="545" t="str">
        <f ca="1">IFERROR(INDEX(Programme!$B$4:$C$46,MATCH(A10,Programme!$B$4:$B$46,0),2),"")</f>
        <v>► Développer les bonnes pratiques de l’usage des objets communicants.</v>
      </c>
      <c r="C10" s="545"/>
      <c r="D10" s="545"/>
      <c r="E10" s="545"/>
      <c r="F10" s="545"/>
      <c r="G10" s="545"/>
      <c r="H10" s="545"/>
      <c r="I10" s="545"/>
      <c r="J10" s="545"/>
      <c r="K10" s="408" t="str">
        <f t="array" aca="1" ref="K10" ca="1">IFERROR(INDEX(Programme!$B$3:$G$46,MATCH($A$10,Programme!$B$3:$B$46,0),SMALL(IF(INDIRECT("Programme!D"&amp;MATCH($A$10,Programme!$B$1:$B$46,0)):INDIRECT("Programme!G"&amp;MATCH($A$10,Programme!$B$1:$B$46,0))&lt;&gt;"",COLUMN(Programme!$D$3:$G$3)-1),ROW()-9)),"")</f>
        <v>OTSCIS.1.3</v>
      </c>
      <c r="L10" s="546" t="str">
        <f ca="1">IFERROR(INDEX(Programme!$I$7:$J$94,MATCH($K10,Programme!$I$7:$I$94,0),2),"")</f>
        <v>Comparer et commenter les évolutions des objets en articulant différents points de vue : fonctionnel, structurel, environnemental, technique, scientifique, social, historique, économique.</v>
      </c>
      <c r="M10" s="546"/>
      <c r="N10" s="546"/>
      <c r="O10" s="546"/>
      <c r="P10" s="546"/>
      <c r="Q10" s="547"/>
      <c r="R10" s="548"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
      </c>
      <c r="S10" s="546"/>
      <c r="T10" s="546"/>
      <c r="U10" s="546"/>
      <c r="V10" s="546"/>
      <c r="W10" s="546"/>
      <c r="X10" s="546"/>
      <c r="Y10" s="549"/>
    </row>
    <row r="11" spans="1:25" ht="32.25" customHeight="1" thickBot="1" x14ac:dyDescent="0.3">
      <c r="A11" s="407"/>
      <c r="B11" s="545"/>
      <c r="C11" s="545"/>
      <c r="D11" s="545"/>
      <c r="E11" s="545"/>
      <c r="F11" s="545"/>
      <c r="G11" s="545"/>
      <c r="H11" s="545"/>
      <c r="I11" s="545"/>
      <c r="J11" s="545"/>
      <c r="K11" s="408" t="str">
        <f t="array" aca="1" ref="K11" ca="1">IFERROR(INDEX(Programme!$B$3:$G$46,MATCH($A$10,Programme!$B$3:$B$46,0),SMALL(IF(INDIRECT("Programme!D"&amp;MATCH($A$10,Programme!$B$1:$B$46,0)):INDIRECT("Programme!G"&amp;MATCH($A$10,Programme!$B$1:$B$46,0))&lt;&gt;"",COLUMN(Programme!$D$3:$G$3)-1),ROW()-9)),"")</f>
        <v/>
      </c>
      <c r="L11" s="546" t="str">
        <f ca="1">IFERROR(INDEX(Programme!$I$7:$J$94,MATCH($K11,Programme!$I$7:$I$94,0),2),"")</f>
        <v/>
      </c>
      <c r="M11" s="546"/>
      <c r="N11" s="554"/>
      <c r="O11" s="554"/>
      <c r="P11" s="554"/>
      <c r="Q11" s="555"/>
      <c r="R11" s="548"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546"/>
      <c r="T11" s="546"/>
      <c r="U11" s="546"/>
      <c r="V11" s="546"/>
      <c r="W11" s="546"/>
      <c r="X11" s="546"/>
      <c r="Y11" s="549"/>
    </row>
    <row r="12" spans="1:25" ht="16.5" customHeight="1" x14ac:dyDescent="0.25">
      <c r="A12" s="375" t="s">
        <v>484</v>
      </c>
      <c r="B12" s="376"/>
      <c r="C12" s="376"/>
      <c r="D12" s="376"/>
      <c r="E12" s="376"/>
      <c r="F12" s="376"/>
      <c r="G12" s="376"/>
      <c r="H12" s="376"/>
      <c r="I12" s="376"/>
      <c r="J12" s="376"/>
      <c r="K12" s="377"/>
      <c r="L12" s="378"/>
      <c r="M12" s="379"/>
      <c r="N12" s="380" t="s">
        <v>485</v>
      </c>
      <c r="O12" s="381"/>
      <c r="P12" s="381"/>
      <c r="Q12" s="381"/>
      <c r="R12" s="381"/>
      <c r="S12" s="381"/>
      <c r="T12" s="381"/>
      <c r="U12" s="381"/>
      <c r="V12" s="381"/>
      <c r="W12" s="381"/>
      <c r="X12" s="381"/>
      <c r="Y12" s="382"/>
    </row>
    <row r="13" spans="1:25" ht="30.75" customHeight="1" x14ac:dyDescent="0.25">
      <c r="A13" s="530" t="s">
        <v>523</v>
      </c>
      <c r="B13" s="530"/>
      <c r="C13" s="530"/>
      <c r="D13" s="530"/>
      <c r="E13" s="530"/>
      <c r="F13" s="530"/>
      <c r="G13" s="530"/>
      <c r="H13" s="530"/>
      <c r="I13" s="530"/>
      <c r="J13" s="530"/>
      <c r="K13" s="530"/>
      <c r="L13" s="530"/>
      <c r="M13" s="530"/>
      <c r="N13" s="530" t="s">
        <v>535</v>
      </c>
      <c r="O13" s="530"/>
      <c r="P13" s="530"/>
      <c r="Q13" s="530"/>
      <c r="R13" s="530"/>
      <c r="S13" s="530"/>
      <c r="T13" s="530"/>
      <c r="U13" s="530"/>
      <c r="V13" s="530"/>
      <c r="W13" s="530"/>
      <c r="X13" s="530"/>
      <c r="Y13" s="530"/>
    </row>
    <row r="14" spans="1:25" ht="127.5" customHeight="1" x14ac:dyDescent="0.25">
      <c r="A14" s="530"/>
      <c r="B14" s="530"/>
      <c r="C14" s="530"/>
      <c r="D14" s="530"/>
      <c r="E14" s="530"/>
      <c r="F14" s="530"/>
      <c r="G14" s="530"/>
      <c r="H14" s="530"/>
      <c r="I14" s="530"/>
      <c r="J14" s="530"/>
      <c r="K14" s="530"/>
      <c r="L14" s="530"/>
      <c r="M14" s="530"/>
      <c r="N14" s="530"/>
      <c r="O14" s="530"/>
      <c r="P14" s="530"/>
      <c r="Q14" s="530"/>
      <c r="R14" s="530"/>
      <c r="S14" s="530"/>
      <c r="T14" s="530"/>
      <c r="U14" s="530"/>
      <c r="V14" s="530"/>
      <c r="W14" s="530"/>
      <c r="X14" s="530"/>
      <c r="Y14" s="530"/>
    </row>
    <row r="15" spans="1:25" ht="16.5" customHeight="1" x14ac:dyDescent="0.25">
      <c r="A15" s="383" t="s">
        <v>486</v>
      </c>
      <c r="B15" s="384"/>
      <c r="C15" s="385"/>
      <c r="D15" s="385"/>
      <c r="E15" s="385"/>
      <c r="F15" s="385"/>
      <c r="G15" s="385"/>
      <c r="H15" s="385"/>
      <c r="I15" s="385"/>
      <c r="J15" s="385"/>
      <c r="K15" s="386"/>
      <c r="L15" s="387"/>
      <c r="M15" s="388"/>
      <c r="N15" s="389" t="s">
        <v>487</v>
      </c>
      <c r="O15" s="390"/>
      <c r="P15" s="390"/>
      <c r="Q15" s="390"/>
      <c r="R15" s="390"/>
      <c r="S15" s="390"/>
      <c r="T15" s="390"/>
      <c r="U15" s="390"/>
      <c r="V15" s="390"/>
      <c r="W15" s="390"/>
      <c r="X15" s="390"/>
      <c r="Y15" s="391"/>
    </row>
    <row r="16" spans="1:25" ht="30" customHeight="1" x14ac:dyDescent="0.25">
      <c r="A16" s="531" t="s">
        <v>505</v>
      </c>
      <c r="B16" s="531"/>
      <c r="C16" s="531"/>
      <c r="D16" s="531"/>
      <c r="E16" s="531"/>
      <c r="F16" s="531"/>
      <c r="G16" s="531"/>
      <c r="H16" s="531"/>
      <c r="I16" s="531"/>
      <c r="J16" s="531"/>
      <c r="K16" s="531"/>
      <c r="L16" s="531"/>
      <c r="M16" s="531"/>
      <c r="N16" s="531" t="s">
        <v>500</v>
      </c>
      <c r="O16" s="531"/>
      <c r="P16" s="531"/>
      <c r="Q16" s="531"/>
      <c r="R16" s="531"/>
      <c r="S16" s="531"/>
      <c r="T16" s="531"/>
      <c r="U16" s="531"/>
      <c r="V16" s="531"/>
      <c r="W16" s="531"/>
      <c r="X16" s="531"/>
      <c r="Y16" s="531"/>
    </row>
    <row r="17" spans="1:25" ht="30" customHeight="1" x14ac:dyDescent="0.25">
      <c r="A17" s="531"/>
      <c r="B17" s="531"/>
      <c r="C17" s="531"/>
      <c r="D17" s="531"/>
      <c r="E17" s="531"/>
      <c r="F17" s="531"/>
      <c r="G17" s="531"/>
      <c r="H17" s="531"/>
      <c r="I17" s="531"/>
      <c r="J17" s="531"/>
      <c r="K17" s="531"/>
      <c r="L17" s="531"/>
      <c r="M17" s="531"/>
      <c r="N17" s="531"/>
      <c r="O17" s="531"/>
      <c r="P17" s="531"/>
      <c r="Q17" s="531"/>
      <c r="R17" s="531"/>
      <c r="S17" s="531"/>
      <c r="T17" s="531"/>
      <c r="U17" s="531"/>
      <c r="V17" s="531"/>
      <c r="W17" s="531"/>
      <c r="X17" s="531"/>
      <c r="Y17" s="531"/>
    </row>
    <row r="18" spans="1:25" ht="16.5" customHeight="1" x14ac:dyDescent="0.25">
      <c r="A18" s="392" t="s">
        <v>488</v>
      </c>
      <c r="B18" s="381"/>
      <c r="C18" s="381"/>
      <c r="D18" s="381"/>
      <c r="E18" s="404"/>
      <c r="F18" s="556" t="s">
        <v>503</v>
      </c>
      <c r="G18" s="556"/>
      <c r="H18" s="556"/>
      <c r="I18" s="556"/>
      <c r="J18" s="556"/>
      <c r="K18" s="556"/>
      <c r="L18" s="556"/>
      <c r="M18" s="556"/>
      <c r="N18" s="532" t="s">
        <v>489</v>
      </c>
      <c r="O18" s="532"/>
      <c r="P18" s="532"/>
      <c r="Q18" s="532"/>
      <c r="R18" s="557" t="s">
        <v>527</v>
      </c>
      <c r="S18" s="557"/>
      <c r="T18" s="557"/>
      <c r="U18" s="557"/>
      <c r="V18" s="557"/>
      <c r="W18" s="557"/>
      <c r="X18" s="557"/>
      <c r="Y18" s="557"/>
    </row>
    <row r="19" spans="1:25" ht="26.25" customHeight="1" x14ac:dyDescent="0.25">
      <c r="A19" s="405" t="s">
        <v>490</v>
      </c>
      <c r="B19" s="406"/>
      <c r="C19" s="558"/>
      <c r="D19" s="558"/>
      <c r="E19" s="558"/>
      <c r="F19" s="558"/>
      <c r="G19" s="558"/>
      <c r="H19" s="558"/>
      <c r="I19" s="558"/>
      <c r="J19" s="558"/>
      <c r="K19" s="558"/>
      <c r="L19" s="558"/>
      <c r="M19" s="558"/>
      <c r="N19" s="532"/>
      <c r="O19" s="532"/>
      <c r="P19" s="532"/>
      <c r="Q19" s="532"/>
      <c r="R19" s="557"/>
      <c r="S19" s="557"/>
      <c r="T19" s="557"/>
      <c r="U19" s="557"/>
      <c r="V19" s="557"/>
      <c r="W19" s="557"/>
      <c r="X19" s="557"/>
      <c r="Y19" s="557"/>
    </row>
    <row r="20" spans="1:25" x14ac:dyDescent="0.25">
      <c r="A20" s="399"/>
      <c r="B20" s="390"/>
      <c r="C20" s="390"/>
      <c r="D20" s="390"/>
      <c r="E20" s="390"/>
      <c r="F20" s="390"/>
      <c r="G20" s="390"/>
      <c r="H20" s="386"/>
      <c r="I20" s="386"/>
      <c r="J20" s="386"/>
      <c r="K20" s="400"/>
      <c r="L20" s="400"/>
      <c r="M20" s="400"/>
      <c r="N20" s="400"/>
      <c r="O20" s="401"/>
      <c r="P20" s="401"/>
      <c r="Q20" s="401"/>
      <c r="R20" s="401"/>
      <c r="S20" s="401"/>
      <c r="T20" s="401"/>
      <c r="U20" s="401"/>
      <c r="V20" s="401"/>
      <c r="W20" s="401"/>
      <c r="X20" s="401"/>
      <c r="Y20" s="401"/>
    </row>
    <row r="21" spans="1:25" ht="15.75" x14ac:dyDescent="0.25">
      <c r="A21" s="537" t="s">
        <v>491</v>
      </c>
      <c r="B21" s="537"/>
      <c r="C21" s="537"/>
      <c r="D21" s="537"/>
      <c r="E21" s="537"/>
      <c r="F21" s="537"/>
      <c r="G21" s="537"/>
      <c r="H21" s="537"/>
      <c r="I21" s="537"/>
      <c r="J21" s="537"/>
      <c r="K21" s="537"/>
      <c r="L21" s="537"/>
      <c r="M21" s="537"/>
      <c r="N21" s="537"/>
      <c r="O21" s="537"/>
      <c r="P21" s="537"/>
      <c r="Q21" s="537"/>
      <c r="R21" s="537"/>
      <c r="S21" s="537"/>
      <c r="T21" s="537"/>
      <c r="U21" s="537"/>
      <c r="V21" s="537"/>
      <c r="W21" s="537"/>
      <c r="X21" s="537"/>
      <c r="Y21" s="537"/>
    </row>
    <row r="22" spans="1:25" x14ac:dyDescent="0.25">
      <c r="A22" s="402"/>
      <c r="B22" s="403"/>
      <c r="C22" s="559" t="s">
        <v>524</v>
      </c>
      <c r="D22" s="560"/>
      <c r="E22" s="560"/>
      <c r="F22" s="560"/>
      <c r="G22" s="560"/>
      <c r="H22" s="560"/>
      <c r="I22" s="560"/>
      <c r="J22" s="560"/>
      <c r="K22" s="560"/>
      <c r="L22" s="560"/>
      <c r="M22" s="560"/>
      <c r="N22" s="560"/>
      <c r="O22" s="560"/>
      <c r="P22" s="560"/>
      <c r="Q22" s="560"/>
      <c r="R22" s="539"/>
      <c r="S22" s="538" t="s">
        <v>494</v>
      </c>
      <c r="T22" s="538"/>
      <c r="U22" s="538"/>
      <c r="V22" s="538"/>
      <c r="W22" s="538"/>
      <c r="X22" s="538"/>
      <c r="Y22" s="538"/>
    </row>
    <row r="23" spans="1:25" ht="33.75" customHeight="1" x14ac:dyDescent="0.25">
      <c r="A23" s="540" t="s">
        <v>495</v>
      </c>
      <c r="B23" s="540"/>
      <c r="C23" s="561" t="s">
        <v>506</v>
      </c>
      <c r="D23" s="562"/>
      <c r="E23" s="562"/>
      <c r="F23" s="562"/>
      <c r="G23" s="562"/>
      <c r="H23" s="562"/>
      <c r="I23" s="562"/>
      <c r="J23" s="562"/>
      <c r="K23" s="562"/>
      <c r="L23" s="562"/>
      <c r="M23" s="562"/>
      <c r="N23" s="562"/>
      <c r="O23" s="562"/>
      <c r="P23" s="562"/>
      <c r="Q23" s="562"/>
      <c r="R23" s="542"/>
      <c r="S23" s="541" t="s">
        <v>507</v>
      </c>
      <c r="T23" s="541"/>
      <c r="U23" s="541"/>
      <c r="V23" s="541"/>
      <c r="W23" s="541"/>
      <c r="X23" s="541"/>
      <c r="Y23" s="541"/>
    </row>
    <row r="24" spans="1:25" ht="306" customHeight="1" x14ac:dyDescent="0.25">
      <c r="A24" s="543" t="s">
        <v>496</v>
      </c>
      <c r="B24" s="543"/>
      <c r="C24" s="564" t="s">
        <v>525</v>
      </c>
      <c r="D24" s="565"/>
      <c r="E24" s="565"/>
      <c r="F24" s="565"/>
      <c r="G24" s="565"/>
      <c r="H24" s="565"/>
      <c r="I24" s="565"/>
      <c r="J24" s="565"/>
      <c r="K24" s="565"/>
      <c r="L24" s="565"/>
      <c r="M24" s="565"/>
      <c r="N24" s="565"/>
      <c r="O24" s="565"/>
      <c r="P24" s="565"/>
      <c r="Q24" s="565"/>
      <c r="R24" s="566"/>
      <c r="S24" s="563" t="s">
        <v>526</v>
      </c>
      <c r="T24" s="563"/>
      <c r="U24" s="563"/>
      <c r="V24" s="563"/>
      <c r="W24" s="563"/>
      <c r="X24" s="563"/>
      <c r="Y24" s="563"/>
    </row>
    <row r="25" spans="1:25" ht="45" customHeight="1" x14ac:dyDescent="0.25">
      <c r="A25" s="544" t="s">
        <v>497</v>
      </c>
      <c r="B25" s="544"/>
      <c r="C25" s="541" t="s">
        <v>528</v>
      </c>
      <c r="D25" s="541"/>
      <c r="E25" s="541"/>
      <c r="F25" s="541"/>
      <c r="G25" s="541"/>
      <c r="H25" s="541"/>
      <c r="I25" s="541"/>
      <c r="J25" s="541"/>
      <c r="K25" s="541"/>
      <c r="L25" s="541" t="s">
        <v>529</v>
      </c>
      <c r="M25" s="541"/>
      <c r="N25" s="541"/>
      <c r="O25" s="541"/>
      <c r="P25" s="541"/>
      <c r="Q25" s="541"/>
      <c r="R25" s="541"/>
      <c r="S25" s="541" t="s">
        <v>501</v>
      </c>
      <c r="T25" s="541"/>
      <c r="U25" s="541"/>
      <c r="V25" s="541"/>
      <c r="W25" s="541"/>
      <c r="X25" s="541"/>
      <c r="Y25" s="541"/>
    </row>
    <row r="26" spans="1:25" ht="45" customHeight="1" x14ac:dyDescent="0.25">
      <c r="A26" s="544" t="s">
        <v>498</v>
      </c>
      <c r="B26" s="544"/>
      <c r="C26" s="541" t="s">
        <v>530</v>
      </c>
      <c r="D26" s="541"/>
      <c r="E26" s="541"/>
      <c r="F26" s="541"/>
      <c r="G26" s="541"/>
      <c r="H26" s="541"/>
      <c r="I26" s="541"/>
      <c r="J26" s="541"/>
      <c r="K26" s="541"/>
      <c r="L26" s="541" t="s">
        <v>531</v>
      </c>
      <c r="M26" s="541"/>
      <c r="N26" s="541"/>
      <c r="O26" s="541"/>
      <c r="P26" s="541"/>
      <c r="Q26" s="541"/>
      <c r="R26" s="541"/>
      <c r="S26" s="541" t="s">
        <v>508</v>
      </c>
      <c r="T26" s="541"/>
      <c r="U26" s="541"/>
      <c r="V26" s="541"/>
      <c r="W26" s="541"/>
      <c r="X26" s="541"/>
      <c r="Y26" s="541"/>
    </row>
    <row r="27" spans="1:25" ht="45" customHeight="1" x14ac:dyDescent="0.25">
      <c r="A27" s="543" t="s">
        <v>499</v>
      </c>
      <c r="B27" s="543"/>
      <c r="C27" s="541" t="s">
        <v>532</v>
      </c>
      <c r="D27" s="541"/>
      <c r="E27" s="541"/>
      <c r="F27" s="541"/>
      <c r="G27" s="541"/>
      <c r="H27" s="541"/>
      <c r="I27" s="541"/>
      <c r="J27" s="541"/>
      <c r="K27" s="541"/>
      <c r="L27" s="541" t="s">
        <v>533</v>
      </c>
      <c r="M27" s="541"/>
      <c r="N27" s="541"/>
      <c r="O27" s="541"/>
      <c r="P27" s="541"/>
      <c r="Q27" s="541"/>
      <c r="R27" s="541"/>
      <c r="S27" s="541" t="s">
        <v>534</v>
      </c>
      <c r="T27" s="541"/>
      <c r="U27" s="541"/>
      <c r="V27" s="541"/>
      <c r="W27" s="541"/>
      <c r="X27" s="541"/>
      <c r="Y27" s="541"/>
    </row>
  </sheetData>
  <mergeCells count="52">
    <mergeCell ref="A26:B26"/>
    <mergeCell ref="C26:K26"/>
    <mergeCell ref="L26:R26"/>
    <mergeCell ref="S26:Y26"/>
    <mergeCell ref="A27:B27"/>
    <mergeCell ref="C27:K27"/>
    <mergeCell ref="L27:R27"/>
    <mergeCell ref="S27:Y27"/>
    <mergeCell ref="A24:B24"/>
    <mergeCell ref="S24:Y24"/>
    <mergeCell ref="A25:B25"/>
    <mergeCell ref="C25:K25"/>
    <mergeCell ref="L25:R25"/>
    <mergeCell ref="S25:Y25"/>
    <mergeCell ref="C24:R24"/>
    <mergeCell ref="A21:Y21"/>
    <mergeCell ref="S22:Y22"/>
    <mergeCell ref="A23:B23"/>
    <mergeCell ref="S23:Y23"/>
    <mergeCell ref="C22:R22"/>
    <mergeCell ref="C23:R23"/>
    <mergeCell ref="A16:M17"/>
    <mergeCell ref="N16:Y17"/>
    <mergeCell ref="F18:M18"/>
    <mergeCell ref="N18:Q19"/>
    <mergeCell ref="R18:Y19"/>
    <mergeCell ref="C19:M19"/>
    <mergeCell ref="B11:J11"/>
    <mergeCell ref="L11:Q11"/>
    <mergeCell ref="R11:Y11"/>
    <mergeCell ref="A13:M14"/>
    <mergeCell ref="N13:Y14"/>
    <mergeCell ref="L9:Q9"/>
    <mergeCell ref="R9:Y9"/>
    <mergeCell ref="B10:J10"/>
    <mergeCell ref="L10:Q10"/>
    <mergeCell ref="R10:Y10"/>
    <mergeCell ref="L7:Q7"/>
    <mergeCell ref="R7:Y7"/>
    <mergeCell ref="B8:J8"/>
    <mergeCell ref="L8:Q8"/>
    <mergeCell ref="R8:Y8"/>
    <mergeCell ref="L5:Q5"/>
    <mergeCell ref="R5:Y5"/>
    <mergeCell ref="B6:J6"/>
    <mergeCell ref="L6:Q6"/>
    <mergeCell ref="R6:Y6"/>
    <mergeCell ref="A1:A2"/>
    <mergeCell ref="B2:M2"/>
    <mergeCell ref="B4:J4"/>
    <mergeCell ref="L4:Q4"/>
    <mergeCell ref="R4:Y4"/>
  </mergeCells>
  <pageMargins left="0.7" right="0.7" top="0.75" bottom="0.75" header="0.51180555555555496" footer="0.51180555555555496"/>
  <pageSetup paperSize="9" scale="45"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FF"/>
    <pageSetUpPr fitToPage="1"/>
  </sheetPr>
  <dimension ref="A1:Y27"/>
  <sheetViews>
    <sheetView topLeftCell="A25" zoomScale="90" zoomScaleNormal="90" workbookViewId="0">
      <selection activeCell="C23" sqref="C23:Y27"/>
    </sheetView>
  </sheetViews>
  <sheetFormatPr baseColWidth="10" defaultColWidth="9.140625" defaultRowHeight="15" x14ac:dyDescent="0.25"/>
  <cols>
    <col min="1" max="1" width="7.28515625"/>
    <col min="2" max="10" width="6.5703125"/>
    <col min="12" max="17" width="8.28515625"/>
    <col min="18" max="25" width="8.5703125"/>
    <col min="26" max="31" width="4.7109375"/>
    <col min="32" max="1025" width="11.42578125"/>
  </cols>
  <sheetData>
    <row r="1" spans="1:25" ht="18" customHeight="1" x14ac:dyDescent="0.25">
      <c r="A1" s="523" t="s">
        <v>429</v>
      </c>
      <c r="B1" s="350" t="s">
        <v>409</v>
      </c>
      <c r="C1" s="351"/>
      <c r="D1" s="351"/>
      <c r="E1" s="351"/>
      <c r="F1" s="351"/>
      <c r="G1" s="351"/>
      <c r="H1" s="351"/>
      <c r="I1" s="351"/>
      <c r="J1" s="351"/>
      <c r="K1" s="351"/>
      <c r="L1" s="351"/>
      <c r="M1" s="352"/>
      <c r="N1" s="353" t="s">
        <v>481</v>
      </c>
      <c r="O1" s="354"/>
      <c r="P1" s="354"/>
      <c r="Q1" s="354"/>
      <c r="R1" s="354"/>
      <c r="S1" s="354"/>
      <c r="T1" s="354"/>
      <c r="U1" s="354"/>
      <c r="V1" s="354"/>
      <c r="W1" s="354"/>
      <c r="X1" s="354"/>
      <c r="Y1" s="355"/>
    </row>
    <row r="2" spans="1:25" ht="20.25" customHeight="1" x14ac:dyDescent="0.25">
      <c r="A2" s="523"/>
      <c r="B2" s="524" t="str">
        <f>INDEX(Problématiques_compétences!$A$3:$D$120,QUOTIENT(MATCH(A1,Problématiques_compétences!$D$3:$D$120,0),8)*8+5,1)</f>
        <v>Projet 2 : Adapter un éclairage public</v>
      </c>
      <c r="C2" s="524"/>
      <c r="D2" s="524"/>
      <c r="E2" s="524"/>
      <c r="F2" s="524"/>
      <c r="G2" s="524"/>
      <c r="H2" s="524"/>
      <c r="I2" s="524"/>
      <c r="J2" s="524"/>
      <c r="K2" s="524"/>
      <c r="L2" s="524"/>
      <c r="M2" s="524"/>
      <c r="N2" s="356" t="str">
        <f>INDEX(Problématiques_compétences!$B$3:$D$120,MATCH(A1,Problématiques_compétences!$D$3:$D$120,0),1)</f>
        <v>Recherche de solutions</v>
      </c>
      <c r="O2" s="357"/>
      <c r="P2" s="357"/>
      <c r="Q2" s="357"/>
      <c r="R2" s="357"/>
      <c r="S2" s="357"/>
      <c r="T2" s="357"/>
      <c r="U2" s="357"/>
      <c r="V2" s="357"/>
      <c r="W2" s="357"/>
      <c r="X2" s="357"/>
      <c r="Y2" s="358"/>
    </row>
    <row r="3" spans="1:25" ht="15.75" customHeight="1" x14ac:dyDescent="0.25">
      <c r="A3" s="350" t="s">
        <v>125</v>
      </c>
      <c r="B3" s="359"/>
      <c r="C3" s="359"/>
      <c r="D3" s="359"/>
      <c r="E3" s="360"/>
      <c r="F3" s="359"/>
      <c r="G3" s="359"/>
      <c r="H3" s="360"/>
      <c r="I3" s="359"/>
      <c r="J3" s="359"/>
      <c r="K3" s="361" t="s">
        <v>482</v>
      </c>
      <c r="L3" s="362"/>
      <c r="M3" s="362"/>
      <c r="N3" s="362"/>
      <c r="O3" s="359"/>
      <c r="P3" s="359"/>
      <c r="Q3" s="359"/>
      <c r="R3" s="363" t="s">
        <v>483</v>
      </c>
      <c r="S3" s="359"/>
      <c r="T3" s="359"/>
      <c r="U3" s="359"/>
      <c r="V3" s="359"/>
      <c r="W3" s="359"/>
      <c r="X3" s="359"/>
      <c r="Y3" s="364"/>
    </row>
    <row r="4" spans="1:25" ht="32.25" customHeight="1" x14ac:dyDescent="0.25">
      <c r="A4" s="407" t="str">
        <f t="array" aca="1" ref="A4" ca="1">IFERROR(INDEX(Problématiques_compétences!$F$2:$AK$2,SMALL(IF(INDIRECT("Problématiques_compétences!F"&amp;MATCH($A$1,Problématiques_compétences!$D$1:$D$118,0)):INDIRECT("Problématiques_compétences!AK"&amp;MATCH($A$1,Problématiques_compétences!$D$1:$D$118,0))="x",COLUMN(Problématiques_compétences!$F$1:$AK$1)-5,""),ROW()-3)),"")</f>
        <v>CT 1.2</v>
      </c>
      <c r="B4" s="545" t="str">
        <f ca="1">INDEX(Programme!$B$4:$C$46,MATCH(A4,Programme!$B$4:$B$46,0),2)</f>
        <v>► Mesurer des grandeurs de manière directe ou indirecte.</v>
      </c>
      <c r="C4" s="545"/>
      <c r="D4" s="545"/>
      <c r="E4" s="545"/>
      <c r="F4" s="545"/>
      <c r="G4" s="545"/>
      <c r="H4" s="545"/>
      <c r="I4" s="545"/>
      <c r="J4" s="545"/>
      <c r="K4" s="408" t="str">
        <f t="array" aca="1" ref="K4" ca="1">INDEX(Programme!$B$3:$G$46,MATCH($A$4,Programme!$B$3:$B$46,0),SMALL(IF(INDIRECT("Programme!D"&amp;MATCH($A$4,Programme!$B$1:$B$46,0)):INDIRECT("Programme!G"&amp;MATCH($A$4,Programme!$B$1:$B$46,0))&lt;&gt;"",COLUMN(Programme!$D$3:$G$3)-1),ROW()-3))</f>
        <v>MSOST.1.6</v>
      </c>
      <c r="L4" s="546" t="str">
        <f ca="1">IFERROR(INDEX(Programme!$I$7:$J$94,MATCH($K4,Programme!$I$7:$I$94,0),2),"")</f>
        <v>Mesurer des grandeurs de manière directe ou indirecte.</v>
      </c>
      <c r="M4" s="546"/>
      <c r="N4" s="546"/>
      <c r="O4" s="546"/>
      <c r="P4" s="546"/>
      <c r="Q4" s="547"/>
      <c r="R4" s="548"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Instruments de mesure usuels.Principe de fonctionnement d’un capteur, d’un codeur, d’un détecteur.Nature du signal : analogique ou numérique.Nature d’une information : logique ou analogique.</v>
      </c>
      <c r="S4" s="546"/>
      <c r="T4" s="546"/>
      <c r="U4" s="546"/>
      <c r="V4" s="546"/>
      <c r="W4" s="546"/>
      <c r="X4" s="546"/>
      <c r="Y4" s="549"/>
    </row>
    <row r="5" spans="1:25" ht="32.25" customHeight="1" x14ac:dyDescent="0.25">
      <c r="A5" s="409"/>
      <c r="B5" s="410"/>
      <c r="C5" s="410"/>
      <c r="D5" s="410"/>
      <c r="E5" s="411"/>
      <c r="F5" s="411"/>
      <c r="G5" s="411"/>
      <c r="H5" s="411"/>
      <c r="I5" s="411"/>
      <c r="J5" s="411"/>
      <c r="K5" s="412" t="str">
        <f t="array" aca="1" ref="K5" ca="1">IFERROR(INDEX(Programme!$B$3:$G$46,MATCH($A$4,Programme!$B$3:$B$46,0),SMALL(IF(INDIRECT("Programme!D"&amp;MATCH($A$4,Programme!$B$1:$B$46,0)):INDIRECT("Programme!G"&amp;MATCH($A$4,Programme!$B$1:$B$46,0))&lt;&gt;"",COLUMN(Programme!$D$3:$G$3)-1),ROW()-3)),"")</f>
        <v/>
      </c>
      <c r="L5" s="550" t="str">
        <f ca="1">IFERROR(INDEX(Programme!$I$7:$J$94,MATCH($K5,Programme!$I$7:$I$94,0),2),"")</f>
        <v/>
      </c>
      <c r="M5" s="550"/>
      <c r="N5" s="550"/>
      <c r="O5" s="550"/>
      <c r="P5" s="550"/>
      <c r="Q5" s="551"/>
      <c r="R5" s="552"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
      </c>
      <c r="S5" s="550"/>
      <c r="T5" s="550"/>
      <c r="U5" s="550"/>
      <c r="V5" s="550"/>
      <c r="W5" s="550"/>
      <c r="X5" s="550"/>
      <c r="Y5" s="553"/>
    </row>
    <row r="6" spans="1:25" ht="32.25" customHeight="1" x14ac:dyDescent="0.25">
      <c r="A6" s="407" t="str">
        <f t="array" aca="1" ref="A6" ca="1">IFERROR(INDEX(Problématiques_compétences!$F$2:$AK$2,SMALL(IF(INDIRECT("Problématiques_compétences!F"&amp;MATCH($A$1,Problématiques_compétences!$D$1:$D$118,0)):INDIRECT("Problématiques_compétences!AK"&amp;MATCH($A$1,Problématiques_compétences!$D$1:$D$118,0))="x",COLUMN(Problématiques_compétences!$F$1:$AK$1)-5,""),ROW()-4)),"")</f>
        <v>CT 1.3</v>
      </c>
      <c r="B6" s="545" t="str">
        <f ca="1">IFERROR(INDEX(Programme!$B$4:$C$46,MATCH(A6,Programme!$B$4:$B$46,0),2),"")</f>
        <v>► Rechercher des solutions techniques à un problème posé, expliciter ses choix et les communiquer en argumentant.</v>
      </c>
      <c r="C6" s="545"/>
      <c r="D6" s="545"/>
      <c r="E6" s="545"/>
      <c r="F6" s="545"/>
      <c r="G6" s="545"/>
      <c r="H6" s="545"/>
      <c r="I6" s="545"/>
      <c r="J6" s="545"/>
      <c r="K6" s="408" t="str">
        <f t="array" aca="1" ref="K6" ca="1">IFERROR(INDEX(Programme!$B$3:$G$46,MATCH($A$6,Programme!$B$3:$B$46,0),SMALL(IF(INDIRECT("Programme!D"&amp;MATCH($A$6,Programme!$B$1:$B$46,0)):INDIRECT("Programme!G"&amp;MATCH($A$6,Programme!$B$1:$B$46,0))&lt;&gt;"",COLUMN(Programme!$D$3:$G$3)-1),ROW()-5)),"")</f>
        <v>DIC.1.5</v>
      </c>
      <c r="L6" s="546" t="str">
        <f ca="1">IFERROR(INDEX(Programme!$I$7:$J$94,MATCH($K6,Programme!$I$7:$I$94,0),2),"")</f>
        <v>Imaginer des solutions pour produire des objets et des éléments de programmes informatiques en réponse au besoin.</v>
      </c>
      <c r="M6" s="546"/>
      <c r="N6" s="546"/>
      <c r="O6" s="546"/>
      <c r="P6" s="546"/>
      <c r="Q6" s="547"/>
      <c r="R6" s="548"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Design.Innovation et créativité.Veille.Représentation de solutions (croquis, schémas, algorithmes).Réalité augmentée.Objets connectés.</v>
      </c>
      <c r="S6" s="546"/>
      <c r="T6" s="546"/>
      <c r="U6" s="546"/>
      <c r="V6" s="546"/>
      <c r="W6" s="546"/>
      <c r="X6" s="546"/>
      <c r="Y6" s="549"/>
    </row>
    <row r="7" spans="1:25" ht="32.25" customHeight="1" x14ac:dyDescent="0.25">
      <c r="A7" s="413"/>
      <c r="B7" s="414"/>
      <c r="C7" s="414"/>
      <c r="D7" s="414"/>
      <c r="E7" s="414"/>
      <c r="F7" s="414"/>
      <c r="G7" s="414"/>
      <c r="H7" s="414"/>
      <c r="I7" s="414"/>
      <c r="J7" s="414"/>
      <c r="K7" s="412" t="str">
        <f t="array" aca="1" ref="K7" ca="1">IFERROR(INDEX(Programme!$B$3:$G$46,MATCH($A$6,Programme!$B$3:$B$46,0),SMALL(IF(INDIRECT("Programme!D"&amp;MATCH($A$6,Programme!$B$1:$B$46,0)):INDIRECT("Programme!G"&amp;MATCH($A$6,Programme!$B$1:$B$46,0))&lt;&gt;"",COLUMN(Programme!$D$3:$G$3)-1),ROW()-5)),"")</f>
        <v/>
      </c>
      <c r="L7" s="550" t="str">
        <f ca="1">IFERROR(INDEX(Programme!$I$7:$J$94,MATCH($K7,Programme!$I$7:$I$94,0),2),"")</f>
        <v/>
      </c>
      <c r="M7" s="550"/>
      <c r="N7" s="550"/>
      <c r="O7" s="550"/>
      <c r="P7" s="550"/>
      <c r="Q7" s="551"/>
      <c r="R7" s="552"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550"/>
      <c r="T7" s="550"/>
      <c r="U7" s="550"/>
      <c r="V7" s="550"/>
      <c r="W7" s="550"/>
      <c r="X7" s="550"/>
      <c r="Y7" s="553"/>
    </row>
    <row r="8" spans="1:25" ht="32.25" customHeight="1" x14ac:dyDescent="0.25">
      <c r="A8" s="407" t="str">
        <f t="array" aca="1" ref="A8" ca="1">IFERROR(INDEX(Problématiques_compétences!$F$2:$AK$2,SMALL(IF(INDIRECT("Problématiques_compétences!F"&amp;MATCH($A$1,Problématiques_compétences!$D$1:$D$118,0)):INDIRECT("Problématiques_compétences!AK"&amp;MATCH($A$1,Problématiques_compétences!$D$1:$D$118,0))="x",COLUMN(Problématiques_compétences!$F$1:$AK$1)-5,""),ROW()-5)),"")</f>
        <v>CT 1.4</v>
      </c>
      <c r="B8" s="545" t="str">
        <f ca="1">IFERROR(INDEX(Programme!$B$4:$C$46,MATCH(A8,Programme!$B$4:$B$46,0),2),"")</f>
        <v>►Participer à l’organisation et au déroulement de projets.</v>
      </c>
      <c r="C8" s="545"/>
      <c r="D8" s="545"/>
      <c r="E8" s="545"/>
      <c r="F8" s="545"/>
      <c r="G8" s="545"/>
      <c r="H8" s="545"/>
      <c r="I8" s="545"/>
      <c r="J8" s="545"/>
      <c r="K8" s="408" t="str">
        <f t="array" aca="1" ref="K8" ca="1">IFERROR(INDEX(Programme!$B$3:$G$46,MATCH($A$8,Programme!$B$3:$B$46,0),SMALL(IF(INDIRECT("Programme!D"&amp;MATCH($A$8,Programme!$B$1:$B$46,0)):INDIRECT("Programme!G"&amp;MATCH($A$8,Programme!$B$1:$B$46,0))&lt;&gt;"",COLUMN(Programme!$D$3:$G$3)-1),ROW()-7)),"")</f>
        <v>DIC.1.4</v>
      </c>
      <c r="L8" s="546" t="str">
        <f ca="1">IFERROR(INDEX(Programme!$I$7:$J$94,MATCH($K8,Programme!$I$7:$I$94,0),2),"")</f>
        <v>Participer à l’organisation de projets, la définition des rôles, la planification (se projeter et anticiper) et aux revues de projet.</v>
      </c>
      <c r="M8" s="546"/>
      <c r="N8" s="546"/>
      <c r="O8" s="546"/>
      <c r="P8" s="546"/>
      <c r="Q8" s="547"/>
      <c r="R8" s="548"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Organisation d’un groupe de projet, rôle des participants, planning, revue de projets.</v>
      </c>
      <c r="S8" s="546"/>
      <c r="T8" s="546"/>
      <c r="U8" s="546"/>
      <c r="V8" s="546"/>
      <c r="W8" s="546"/>
      <c r="X8" s="546"/>
      <c r="Y8" s="549"/>
    </row>
    <row r="9" spans="1:25" ht="32.25" customHeight="1" x14ac:dyDescent="0.25">
      <c r="A9" s="415"/>
      <c r="B9" s="416"/>
      <c r="C9" s="416"/>
      <c r="D9" s="416"/>
      <c r="E9" s="416"/>
      <c r="F9" s="416"/>
      <c r="G9" s="416"/>
      <c r="H9" s="416"/>
      <c r="I9" s="416"/>
      <c r="J9" s="416"/>
      <c r="K9" s="412" t="str">
        <f t="array" aca="1" ref="K9" ca="1">IFERROR(INDEX(Programme!$B$3:$G$46,MATCH($A$8,Programme!$B$3:$B$46,0),SMALL(IF(INDIRECT("Programme!D"&amp;MATCH($A$8,Programme!$B$1:$B$46,0)):INDIRECT("Programme!G"&amp;MATCH($A$8,Programme!$B$1:$B$46,0))&lt;&gt;"",COLUMN(Programme!$D$3:$G$3)-1),ROW()-7)),"")</f>
        <v/>
      </c>
      <c r="L9" s="550" t="str">
        <f ca="1">IFERROR(INDEX(Programme!$I$7:$J$94,MATCH($K9,Programme!$I$7:$I$94,0),2),"")</f>
        <v/>
      </c>
      <c r="M9" s="550"/>
      <c r="N9" s="550"/>
      <c r="O9" s="550"/>
      <c r="P9" s="550"/>
      <c r="Q9" s="551"/>
      <c r="R9" s="552"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550"/>
      <c r="T9" s="550"/>
      <c r="U9" s="550"/>
      <c r="V9" s="550"/>
      <c r="W9" s="550"/>
      <c r="X9" s="550"/>
      <c r="Y9" s="553"/>
    </row>
    <row r="10" spans="1:25" ht="32.25" customHeight="1" x14ac:dyDescent="0.25">
      <c r="A10" s="407" t="str">
        <f t="array" aca="1" ref="A10" ca="1">IFERROR(INDEX(Problématiques_compétences!$F$2:$AK$2,SMALL(IF(INDIRECT("Problématiques_compétences!F"&amp;MATCH($A$1,Problématiques_compétences!$D$1:$D$118,0)):INDIRECT("Problématiques_compétences!AK"&amp;MATCH($A$1,Problématiques_compétences!$D$1:$D$118,0))="x",COLUMN(Problématiques_compétences!$F$1:$AK$1)-5,""),ROW()-6)),"")</f>
        <v>CT 2.4</v>
      </c>
      <c r="B10" s="545" t="str">
        <f ca="1">IFERROR(INDEX(Programme!$B$4:$C$46,MATCH(A10,Programme!$B$4:$B$46,0),2),"")</f>
        <v>► Associer des solutions techniques à des fonctions.</v>
      </c>
      <c r="C10" s="545"/>
      <c r="D10" s="545"/>
      <c r="E10" s="545"/>
      <c r="F10" s="545"/>
      <c r="G10" s="545"/>
      <c r="H10" s="545"/>
      <c r="I10" s="545"/>
      <c r="J10" s="545"/>
      <c r="K10" s="408" t="str">
        <f t="array" aca="1" ref="K10" ca="1">IFERROR(INDEX(Programme!$B$3:$G$46,MATCH($A$10,Programme!$B$3:$B$46,0),SMALL(IF(INDIRECT("Programme!D"&amp;MATCH($A$10,Programme!$B$1:$B$46,0)):INDIRECT("Programme!G"&amp;MATCH($A$10,Programme!$B$1:$B$46,0))&lt;&gt;"",COLUMN(Programme!$D$3:$G$3)-1),ROW()-9)),"")</f>
        <v>MSOST.1.2</v>
      </c>
      <c r="L10" s="546" t="str">
        <f ca="1">IFERROR(INDEX(Programme!$I$7:$J$94,MATCH($K10,Programme!$I$7:$I$94,0),2),"")</f>
        <v>Associer des solutions techniques à des fonctions.</v>
      </c>
      <c r="M10" s="546"/>
      <c r="N10" s="546"/>
      <c r="O10" s="546"/>
      <c r="P10" s="546"/>
      <c r="Q10" s="547"/>
      <c r="R10" s="548"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Analyse fonctionnelle systémique.</v>
      </c>
      <c r="S10" s="546"/>
      <c r="T10" s="546"/>
      <c r="U10" s="546"/>
      <c r="V10" s="546"/>
      <c r="W10" s="546"/>
      <c r="X10" s="546"/>
      <c r="Y10" s="549"/>
    </row>
    <row r="11" spans="1:25" ht="32.25" customHeight="1" thickBot="1" x14ac:dyDescent="0.3">
      <c r="A11" s="407"/>
      <c r="B11" s="545"/>
      <c r="C11" s="545"/>
      <c r="D11" s="545"/>
      <c r="E11" s="545"/>
      <c r="F11" s="545"/>
      <c r="G11" s="545"/>
      <c r="H11" s="545"/>
      <c r="I11" s="545"/>
      <c r="J11" s="545"/>
      <c r="K11" s="408" t="str">
        <f t="array" aca="1" ref="K11" ca="1">IFERROR(INDEX(Programme!$B$3:$G$46,MATCH($A$10,Programme!$B$3:$B$46,0),SMALL(IF(INDIRECT("Programme!D"&amp;MATCH($A$10,Programme!$B$1:$B$46,0)):INDIRECT("Programme!G"&amp;MATCH($A$10,Programme!$B$1:$B$46,0))&lt;&gt;"",COLUMN(Programme!$D$3:$G$3)-1),ROW()-9)),"")</f>
        <v/>
      </c>
      <c r="L11" s="546" t="str">
        <f ca="1">IFERROR(INDEX(Programme!$I$7:$J$94,MATCH($K11,Programme!$I$7:$I$94,0),2),"")</f>
        <v/>
      </c>
      <c r="M11" s="546"/>
      <c r="N11" s="554"/>
      <c r="O11" s="554"/>
      <c r="P11" s="554"/>
      <c r="Q11" s="555"/>
      <c r="R11" s="548"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546"/>
      <c r="T11" s="546"/>
      <c r="U11" s="546"/>
      <c r="V11" s="546"/>
      <c r="W11" s="546"/>
      <c r="X11" s="546"/>
      <c r="Y11" s="549"/>
    </row>
    <row r="12" spans="1:25" ht="16.5" customHeight="1" x14ac:dyDescent="0.25">
      <c r="A12" s="375" t="s">
        <v>484</v>
      </c>
      <c r="B12" s="376"/>
      <c r="C12" s="376"/>
      <c r="D12" s="376"/>
      <c r="E12" s="376"/>
      <c r="F12" s="376"/>
      <c r="G12" s="376"/>
      <c r="H12" s="376"/>
      <c r="I12" s="376"/>
      <c r="J12" s="376"/>
      <c r="K12" s="377"/>
      <c r="L12" s="378"/>
      <c r="M12" s="379"/>
      <c r="N12" s="380" t="s">
        <v>485</v>
      </c>
      <c r="O12" s="381"/>
      <c r="P12" s="381"/>
      <c r="Q12" s="381"/>
      <c r="R12" s="381"/>
      <c r="S12" s="381"/>
      <c r="T12" s="381"/>
      <c r="U12" s="381"/>
      <c r="V12" s="381"/>
      <c r="W12" s="381"/>
      <c r="X12" s="381"/>
      <c r="Y12" s="382"/>
    </row>
    <row r="13" spans="1:25" ht="30.75" customHeight="1" x14ac:dyDescent="0.25">
      <c r="A13" s="530" t="s">
        <v>536</v>
      </c>
      <c r="B13" s="530"/>
      <c r="C13" s="530"/>
      <c r="D13" s="530"/>
      <c r="E13" s="530"/>
      <c r="F13" s="530"/>
      <c r="G13" s="530"/>
      <c r="H13" s="530"/>
      <c r="I13" s="530"/>
      <c r="J13" s="530"/>
      <c r="K13" s="530"/>
      <c r="L13" s="530"/>
      <c r="M13" s="530"/>
      <c r="N13" s="530" t="s">
        <v>509</v>
      </c>
      <c r="O13" s="530"/>
      <c r="P13" s="530"/>
      <c r="Q13" s="530"/>
      <c r="R13" s="530"/>
      <c r="S13" s="530"/>
      <c r="T13" s="530"/>
      <c r="U13" s="530"/>
      <c r="V13" s="530"/>
      <c r="W13" s="530"/>
      <c r="X13" s="530"/>
      <c r="Y13" s="530"/>
    </row>
    <row r="14" spans="1:25" ht="171" customHeight="1" x14ac:dyDescent="0.25">
      <c r="A14" s="530"/>
      <c r="B14" s="530"/>
      <c r="C14" s="530"/>
      <c r="D14" s="530"/>
      <c r="E14" s="530"/>
      <c r="F14" s="530"/>
      <c r="G14" s="530"/>
      <c r="H14" s="530"/>
      <c r="I14" s="530"/>
      <c r="J14" s="530"/>
      <c r="K14" s="530"/>
      <c r="L14" s="530"/>
      <c r="M14" s="530"/>
      <c r="N14" s="530"/>
      <c r="O14" s="530"/>
      <c r="P14" s="530"/>
      <c r="Q14" s="530"/>
      <c r="R14" s="530"/>
      <c r="S14" s="530"/>
      <c r="T14" s="530"/>
      <c r="U14" s="530"/>
      <c r="V14" s="530"/>
      <c r="W14" s="530"/>
      <c r="X14" s="530"/>
      <c r="Y14" s="530"/>
    </row>
    <row r="15" spans="1:25" ht="16.5" customHeight="1" x14ac:dyDescent="0.25">
      <c r="A15" s="383" t="s">
        <v>486</v>
      </c>
      <c r="B15" s="384"/>
      <c r="C15" s="385"/>
      <c r="D15" s="385"/>
      <c r="E15" s="385"/>
      <c r="F15" s="385"/>
      <c r="G15" s="385"/>
      <c r="H15" s="385"/>
      <c r="I15" s="385"/>
      <c r="J15" s="385"/>
      <c r="K15" s="386"/>
      <c r="L15" s="387"/>
      <c r="M15" s="388"/>
      <c r="N15" s="389" t="s">
        <v>487</v>
      </c>
      <c r="O15" s="390"/>
      <c r="P15" s="390"/>
      <c r="Q15" s="390"/>
      <c r="R15" s="390"/>
      <c r="S15" s="390"/>
      <c r="T15" s="390"/>
      <c r="U15" s="390"/>
      <c r="V15" s="390"/>
      <c r="W15" s="390"/>
      <c r="X15" s="390"/>
      <c r="Y15" s="391"/>
    </row>
    <row r="16" spans="1:25" ht="30" customHeight="1" x14ac:dyDescent="0.25">
      <c r="A16" s="531" t="s">
        <v>546</v>
      </c>
      <c r="B16" s="531"/>
      <c r="C16" s="531"/>
      <c r="D16" s="531"/>
      <c r="E16" s="531"/>
      <c r="F16" s="531"/>
      <c r="G16" s="531"/>
      <c r="H16" s="531"/>
      <c r="I16" s="531"/>
      <c r="J16" s="531"/>
      <c r="K16" s="531"/>
      <c r="L16" s="531"/>
      <c r="M16" s="531"/>
      <c r="N16" s="531" t="s">
        <v>500</v>
      </c>
      <c r="O16" s="531"/>
      <c r="P16" s="531"/>
      <c r="Q16" s="531"/>
      <c r="R16" s="531"/>
      <c r="S16" s="531"/>
      <c r="T16" s="531"/>
      <c r="U16" s="531"/>
      <c r="V16" s="531"/>
      <c r="W16" s="531"/>
      <c r="X16" s="531"/>
      <c r="Y16" s="531"/>
    </row>
    <row r="17" spans="1:25" ht="30" customHeight="1" x14ac:dyDescent="0.25">
      <c r="A17" s="531"/>
      <c r="B17" s="531"/>
      <c r="C17" s="531"/>
      <c r="D17" s="531"/>
      <c r="E17" s="531"/>
      <c r="F17" s="531"/>
      <c r="G17" s="531"/>
      <c r="H17" s="531"/>
      <c r="I17" s="531"/>
      <c r="J17" s="531"/>
      <c r="K17" s="531"/>
      <c r="L17" s="531"/>
      <c r="M17" s="531"/>
      <c r="N17" s="531"/>
      <c r="O17" s="531"/>
      <c r="P17" s="531"/>
      <c r="Q17" s="531"/>
      <c r="R17" s="531"/>
      <c r="S17" s="531"/>
      <c r="T17" s="531"/>
      <c r="U17" s="531"/>
      <c r="V17" s="531"/>
      <c r="W17" s="531"/>
      <c r="X17" s="531"/>
      <c r="Y17" s="531"/>
    </row>
    <row r="18" spans="1:25" ht="16.5" customHeight="1" x14ac:dyDescent="0.25">
      <c r="A18" s="392" t="s">
        <v>488</v>
      </c>
      <c r="B18" s="381"/>
      <c r="C18" s="381"/>
      <c r="D18" s="381"/>
      <c r="E18" s="404"/>
      <c r="F18" s="556" t="s">
        <v>503</v>
      </c>
      <c r="G18" s="556"/>
      <c r="H18" s="556"/>
      <c r="I18" s="556"/>
      <c r="J18" s="556"/>
      <c r="K18" s="556"/>
      <c r="L18" s="556"/>
      <c r="M18" s="556"/>
      <c r="N18" s="532" t="s">
        <v>489</v>
      </c>
      <c r="O18" s="532"/>
      <c r="P18" s="532"/>
      <c r="Q18" s="532"/>
      <c r="R18" s="557" t="s">
        <v>510</v>
      </c>
      <c r="S18" s="557"/>
      <c r="T18" s="557"/>
      <c r="U18" s="557"/>
      <c r="V18" s="557"/>
      <c r="W18" s="557"/>
      <c r="X18" s="557"/>
      <c r="Y18" s="557"/>
    </row>
    <row r="19" spans="1:25" ht="26.25" customHeight="1" x14ac:dyDescent="0.25">
      <c r="A19" s="405" t="s">
        <v>490</v>
      </c>
      <c r="B19" s="406"/>
      <c r="C19" s="558" t="s">
        <v>504</v>
      </c>
      <c r="D19" s="558"/>
      <c r="E19" s="558"/>
      <c r="F19" s="558"/>
      <c r="G19" s="558"/>
      <c r="H19" s="558"/>
      <c r="I19" s="558"/>
      <c r="J19" s="558"/>
      <c r="K19" s="558"/>
      <c r="L19" s="558"/>
      <c r="M19" s="558"/>
      <c r="N19" s="532"/>
      <c r="O19" s="532"/>
      <c r="P19" s="532"/>
      <c r="Q19" s="532"/>
      <c r="R19" s="557"/>
      <c r="S19" s="557"/>
      <c r="T19" s="557"/>
      <c r="U19" s="557"/>
      <c r="V19" s="557"/>
      <c r="W19" s="557"/>
      <c r="X19" s="557"/>
      <c r="Y19" s="557"/>
    </row>
    <row r="20" spans="1:25" x14ac:dyDescent="0.25">
      <c r="A20" s="399"/>
      <c r="B20" s="390"/>
      <c r="C20" s="390"/>
      <c r="D20" s="390"/>
      <c r="E20" s="390"/>
      <c r="F20" s="390"/>
      <c r="G20" s="390"/>
      <c r="H20" s="386"/>
      <c r="I20" s="386"/>
      <c r="J20" s="386"/>
      <c r="K20" s="400"/>
      <c r="L20" s="400"/>
      <c r="M20" s="400"/>
      <c r="N20" s="400"/>
      <c r="O20" s="401"/>
      <c r="P20" s="401"/>
      <c r="Q20" s="401"/>
      <c r="R20" s="401"/>
      <c r="S20" s="401"/>
      <c r="T20" s="401"/>
      <c r="U20" s="401"/>
      <c r="V20" s="401"/>
      <c r="W20" s="401"/>
      <c r="X20" s="401"/>
      <c r="Y20" s="401"/>
    </row>
    <row r="21" spans="1:25" ht="15.75" x14ac:dyDescent="0.25">
      <c r="A21" s="537" t="s">
        <v>491</v>
      </c>
      <c r="B21" s="537"/>
      <c r="C21" s="537"/>
      <c r="D21" s="537"/>
      <c r="E21" s="537"/>
      <c r="F21" s="537"/>
      <c r="G21" s="537"/>
      <c r="H21" s="537"/>
      <c r="I21" s="537"/>
      <c r="J21" s="537"/>
      <c r="K21" s="537"/>
      <c r="L21" s="537"/>
      <c r="M21" s="537"/>
      <c r="N21" s="537"/>
      <c r="O21" s="537"/>
      <c r="P21" s="537"/>
      <c r="Q21" s="537"/>
      <c r="R21" s="537"/>
      <c r="S21" s="537"/>
      <c r="T21" s="537"/>
      <c r="U21" s="537"/>
      <c r="V21" s="537"/>
      <c r="W21" s="537"/>
      <c r="X21" s="537"/>
      <c r="Y21" s="537"/>
    </row>
    <row r="22" spans="1:25" x14ac:dyDescent="0.25">
      <c r="A22" s="402"/>
      <c r="B22" s="403"/>
      <c r="C22" s="538" t="s">
        <v>492</v>
      </c>
      <c r="D22" s="538"/>
      <c r="E22" s="538"/>
      <c r="F22" s="538"/>
      <c r="G22" s="538"/>
      <c r="H22" s="538"/>
      <c r="I22" s="538"/>
      <c r="J22" s="538"/>
      <c r="K22" s="538"/>
      <c r="L22" s="539" t="s">
        <v>493</v>
      </c>
      <c r="M22" s="539"/>
      <c r="N22" s="539"/>
      <c r="O22" s="539"/>
      <c r="P22" s="539"/>
      <c r="Q22" s="539"/>
      <c r="R22" s="539"/>
      <c r="S22" s="538" t="s">
        <v>494</v>
      </c>
      <c r="T22" s="538"/>
      <c r="U22" s="538"/>
      <c r="V22" s="538"/>
      <c r="W22" s="538"/>
      <c r="X22" s="538"/>
      <c r="Y22" s="538"/>
    </row>
    <row r="23" spans="1:25" ht="33.75" customHeight="1" x14ac:dyDescent="0.25">
      <c r="A23" s="540" t="s">
        <v>495</v>
      </c>
      <c r="B23" s="540"/>
      <c r="C23" s="541" t="s">
        <v>513</v>
      </c>
      <c r="D23" s="541"/>
      <c r="E23" s="541"/>
      <c r="F23" s="541"/>
      <c r="G23" s="541"/>
      <c r="H23" s="541"/>
      <c r="I23" s="541"/>
      <c r="J23" s="541"/>
      <c r="K23" s="541"/>
      <c r="L23" s="542" t="s">
        <v>511</v>
      </c>
      <c r="M23" s="542"/>
      <c r="N23" s="542"/>
      <c r="O23" s="542"/>
      <c r="P23" s="542"/>
      <c r="Q23" s="542"/>
      <c r="R23" s="542"/>
      <c r="S23" s="541" t="s">
        <v>512</v>
      </c>
      <c r="T23" s="541"/>
      <c r="U23" s="541"/>
      <c r="V23" s="541"/>
      <c r="W23" s="541"/>
      <c r="X23" s="541"/>
      <c r="Y23" s="541"/>
    </row>
    <row r="24" spans="1:25" ht="302.25" customHeight="1" x14ac:dyDescent="0.25">
      <c r="A24" s="543" t="s">
        <v>496</v>
      </c>
      <c r="B24" s="543"/>
      <c r="C24" s="563" t="s">
        <v>537</v>
      </c>
      <c r="D24" s="563"/>
      <c r="E24" s="563"/>
      <c r="F24" s="563"/>
      <c r="G24" s="563"/>
      <c r="H24" s="563"/>
      <c r="I24" s="563"/>
      <c r="J24" s="563"/>
      <c r="K24" s="563"/>
      <c r="L24" s="563" t="s">
        <v>538</v>
      </c>
      <c r="M24" s="563"/>
      <c r="N24" s="563"/>
      <c r="O24" s="563"/>
      <c r="P24" s="563"/>
      <c r="Q24" s="563"/>
      <c r="R24" s="563"/>
      <c r="S24" s="563" t="s">
        <v>539</v>
      </c>
      <c r="T24" s="563"/>
      <c r="U24" s="563"/>
      <c r="V24" s="563"/>
      <c r="W24" s="563"/>
      <c r="X24" s="563"/>
      <c r="Y24" s="563"/>
    </row>
    <row r="25" spans="1:25" ht="45" customHeight="1" x14ac:dyDescent="0.25">
      <c r="A25" s="544" t="s">
        <v>497</v>
      </c>
      <c r="B25" s="544"/>
      <c r="C25" s="561" t="s">
        <v>502</v>
      </c>
      <c r="D25" s="562"/>
      <c r="E25" s="562"/>
      <c r="F25" s="562"/>
      <c r="G25" s="562"/>
      <c r="H25" s="562"/>
      <c r="I25" s="562"/>
      <c r="J25" s="562"/>
      <c r="K25" s="542"/>
      <c r="L25" s="541" t="s">
        <v>501</v>
      </c>
      <c r="M25" s="541"/>
      <c r="N25" s="541"/>
      <c r="O25" s="541"/>
      <c r="P25" s="541"/>
      <c r="Q25" s="541"/>
      <c r="R25" s="541"/>
      <c r="S25" s="541" t="s">
        <v>502</v>
      </c>
      <c r="T25" s="541"/>
      <c r="U25" s="541"/>
      <c r="V25" s="541"/>
      <c r="W25" s="541"/>
      <c r="X25" s="541"/>
      <c r="Y25" s="541"/>
    </row>
    <row r="26" spans="1:25" ht="45" customHeight="1" x14ac:dyDescent="0.25">
      <c r="A26" s="544" t="s">
        <v>498</v>
      </c>
      <c r="B26" s="544"/>
      <c r="C26" s="541" t="s">
        <v>541</v>
      </c>
      <c r="D26" s="541"/>
      <c r="E26" s="541"/>
      <c r="F26" s="541"/>
      <c r="G26" s="541"/>
      <c r="H26" s="541"/>
      <c r="I26" s="541"/>
      <c r="J26" s="541"/>
      <c r="K26" s="541"/>
      <c r="L26" s="541" t="s">
        <v>540</v>
      </c>
      <c r="M26" s="541"/>
      <c r="N26" s="541"/>
      <c r="O26" s="541"/>
      <c r="P26" s="541"/>
      <c r="Q26" s="541"/>
      <c r="R26" s="541"/>
      <c r="S26" s="541" t="s">
        <v>544</v>
      </c>
      <c r="T26" s="541"/>
      <c r="U26" s="541"/>
      <c r="V26" s="541"/>
      <c r="W26" s="541"/>
      <c r="X26" s="541"/>
      <c r="Y26" s="541"/>
    </row>
    <row r="27" spans="1:25" ht="45" customHeight="1" x14ac:dyDescent="0.25">
      <c r="A27" s="543" t="s">
        <v>499</v>
      </c>
      <c r="B27" s="543"/>
      <c r="C27" s="541" t="s">
        <v>542</v>
      </c>
      <c r="D27" s="541"/>
      <c r="E27" s="541"/>
      <c r="F27" s="541"/>
      <c r="G27" s="541"/>
      <c r="H27" s="541"/>
      <c r="I27" s="541"/>
      <c r="J27" s="541"/>
      <c r="K27" s="541"/>
      <c r="L27" s="541" t="s">
        <v>514</v>
      </c>
      <c r="M27" s="541"/>
      <c r="N27" s="541"/>
      <c r="O27" s="541"/>
      <c r="P27" s="541"/>
      <c r="Q27" s="541"/>
      <c r="R27" s="541"/>
      <c r="S27" s="541" t="s">
        <v>543</v>
      </c>
      <c r="T27" s="541"/>
      <c r="U27" s="541"/>
      <c r="V27" s="541"/>
      <c r="W27" s="541"/>
      <c r="X27" s="541"/>
      <c r="Y27" s="541"/>
    </row>
  </sheetData>
  <mergeCells count="55">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6:M17"/>
    <mergeCell ref="N16:Y17"/>
    <mergeCell ref="F18:M18"/>
    <mergeCell ref="N18:Q19"/>
    <mergeCell ref="R18:Y19"/>
    <mergeCell ref="C19:M19"/>
    <mergeCell ref="B11:J11"/>
    <mergeCell ref="L11:Q11"/>
    <mergeCell ref="R11:Y11"/>
    <mergeCell ref="A13:M14"/>
    <mergeCell ref="N13:Y14"/>
    <mergeCell ref="L9:Q9"/>
    <mergeCell ref="R9:Y9"/>
    <mergeCell ref="B10:J10"/>
    <mergeCell ref="L10:Q10"/>
    <mergeCell ref="R10:Y10"/>
    <mergeCell ref="L7:Q7"/>
    <mergeCell ref="R7:Y7"/>
    <mergeCell ref="B8:J8"/>
    <mergeCell ref="L8:Q8"/>
    <mergeCell ref="R8:Y8"/>
    <mergeCell ref="L5:Q5"/>
    <mergeCell ref="R5:Y5"/>
    <mergeCell ref="B6:J6"/>
    <mergeCell ref="L6:Q6"/>
    <mergeCell ref="R6:Y6"/>
    <mergeCell ref="A1:A2"/>
    <mergeCell ref="B2:M2"/>
    <mergeCell ref="B4:J4"/>
    <mergeCell ref="L4:Q4"/>
    <mergeCell ref="R4:Y4"/>
  </mergeCells>
  <pageMargins left="0.7" right="0.7" top="0.75" bottom="0.75" header="0.51180555555555496" footer="0.51180555555555496"/>
  <pageSetup paperSize="9" scale="45" firstPageNumber="0"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FF"/>
    <pageSetUpPr fitToPage="1"/>
  </sheetPr>
  <dimension ref="A1:Y27"/>
  <sheetViews>
    <sheetView topLeftCell="A22" zoomScale="90" zoomScaleNormal="90" workbookViewId="0">
      <selection activeCell="C23" activeCellId="1" sqref="C23:Y27 C23:K23"/>
    </sheetView>
  </sheetViews>
  <sheetFormatPr baseColWidth="10" defaultColWidth="9.140625" defaultRowHeight="15" x14ac:dyDescent="0.25"/>
  <cols>
    <col min="1" max="1" width="7.28515625"/>
    <col min="2" max="10" width="6.5703125"/>
    <col min="12" max="17" width="8.28515625"/>
    <col min="18" max="25" width="8.5703125"/>
    <col min="26" max="31" width="4.7109375"/>
    <col min="32" max="1025" width="11.42578125"/>
  </cols>
  <sheetData>
    <row r="1" spans="1:25" ht="18" customHeight="1" x14ac:dyDescent="0.25">
      <c r="A1" s="523" t="s">
        <v>431</v>
      </c>
      <c r="B1" s="350" t="s">
        <v>409</v>
      </c>
      <c r="C1" s="351"/>
      <c r="D1" s="351"/>
      <c r="E1" s="351"/>
      <c r="F1" s="351"/>
      <c r="G1" s="351"/>
      <c r="H1" s="351"/>
      <c r="I1" s="351"/>
      <c r="J1" s="351"/>
      <c r="K1" s="351"/>
      <c r="L1" s="351"/>
      <c r="M1" s="352"/>
      <c r="N1" s="353" t="s">
        <v>481</v>
      </c>
      <c r="O1" s="354"/>
      <c r="P1" s="354"/>
      <c r="Q1" s="354"/>
      <c r="R1" s="354"/>
      <c r="S1" s="354"/>
      <c r="T1" s="354"/>
      <c r="U1" s="354"/>
      <c r="V1" s="354"/>
      <c r="W1" s="354"/>
      <c r="X1" s="354"/>
      <c r="Y1" s="355"/>
    </row>
    <row r="2" spans="1:25" ht="20.25" customHeight="1" x14ac:dyDescent="0.25">
      <c r="A2" s="523"/>
      <c r="B2" s="524" t="str">
        <f>INDEX(Problématiques_compétences!$A$3:$D$120,QUOTIENT(MATCH(A1,Problématiques_compétences!$D$3:$D$120,0),8)*8+5,1)</f>
        <v>Projet 2 : Adapter un éclairage public</v>
      </c>
      <c r="C2" s="524"/>
      <c r="D2" s="524"/>
      <c r="E2" s="524"/>
      <c r="F2" s="524"/>
      <c r="G2" s="524"/>
      <c r="H2" s="524"/>
      <c r="I2" s="524"/>
      <c r="J2" s="524"/>
      <c r="K2" s="524"/>
      <c r="L2" s="524"/>
      <c r="M2" s="524"/>
      <c r="N2" s="356" t="str">
        <f>INDEX(Problématiques_compétences!$B$3:$D$120,MATCH(A1,Problématiques_compétences!$D$3:$D$120,0),1)</f>
        <v>Réalisation, tests et validation</v>
      </c>
      <c r="O2" s="357"/>
      <c r="P2" s="357"/>
      <c r="Q2" s="357"/>
      <c r="R2" s="357"/>
      <c r="S2" s="357"/>
      <c r="T2" s="357"/>
      <c r="U2" s="357"/>
      <c r="V2" s="357"/>
      <c r="W2" s="357"/>
      <c r="X2" s="357"/>
      <c r="Y2" s="358"/>
    </row>
    <row r="3" spans="1:25" ht="15.75" customHeight="1" x14ac:dyDescent="0.25">
      <c r="A3" s="350" t="s">
        <v>125</v>
      </c>
      <c r="B3" s="359"/>
      <c r="C3" s="359"/>
      <c r="D3" s="359"/>
      <c r="E3" s="360"/>
      <c r="F3" s="359"/>
      <c r="G3" s="359"/>
      <c r="H3" s="360"/>
      <c r="I3" s="359"/>
      <c r="J3" s="359"/>
      <c r="K3" s="361" t="s">
        <v>482</v>
      </c>
      <c r="L3" s="362"/>
      <c r="M3" s="362"/>
      <c r="N3" s="362"/>
      <c r="O3" s="359"/>
      <c r="P3" s="359"/>
      <c r="Q3" s="359"/>
      <c r="R3" s="363" t="s">
        <v>483</v>
      </c>
      <c r="S3" s="359"/>
      <c r="T3" s="359"/>
      <c r="U3" s="359"/>
      <c r="V3" s="359"/>
      <c r="W3" s="359"/>
      <c r="X3" s="359"/>
      <c r="Y3" s="364"/>
    </row>
    <row r="4" spans="1:25" ht="32.25" customHeight="1" x14ac:dyDescent="0.25">
      <c r="A4" s="407" t="str">
        <f t="array" aca="1" ref="A4" ca="1">IFERROR(INDEX(Problématiques_compétences!$F$2:$AK$2,SMALL(IF(INDIRECT("Problématiques_compétences!F"&amp;MATCH($A$1,Problématiques_compétences!$D$1:$D$118,0)):INDIRECT("Problématiques_compétences!AK"&amp;MATCH($A$1,Problématiques_compétences!$D$1:$D$118,0))="x",COLUMN(Problématiques_compétences!$F$1:$AK$1)-5,""),ROW()-3)),"")</f>
        <v>CT 2.6</v>
      </c>
      <c r="B4" s="545" t="str">
        <f ca="1">INDEX(Programme!$B$4:$C$46,MATCH(A4,Programme!$B$4:$B$46,0),2)</f>
        <v>► Réaliser, de manière collaborative, le prototype de tout ou partie d’un objet pour valider une solution.</v>
      </c>
      <c r="C4" s="545"/>
      <c r="D4" s="545"/>
      <c r="E4" s="545"/>
      <c r="F4" s="545"/>
      <c r="G4" s="545"/>
      <c r="H4" s="545"/>
      <c r="I4" s="545"/>
      <c r="J4" s="545"/>
      <c r="K4" s="408" t="str">
        <f t="array" aca="1" ref="K4" ca="1">INDEX(Programme!$B$3:$G$46,MATCH($A$4,Programme!$B$3:$B$46,0),SMALL(IF(INDIRECT("Programme!D"&amp;MATCH($A$4,Programme!$B$1:$B$46,0)):INDIRECT("Programme!G"&amp;MATCH($A$4,Programme!$B$1:$B$46,0))&lt;&gt;"",COLUMN(Programme!$D$3:$G$3)-1),ROW()-3))</f>
        <v>DIC.2.1</v>
      </c>
      <c r="L4" s="546" t="str">
        <f ca="1">IFERROR(INDEX(Programme!$I$7:$J$94,MATCH($K4,Programme!$I$7:$I$94,0),2),"")</f>
        <v>Réaliser, de manière collaborative, le prototype d’un objet pour valider une solution.</v>
      </c>
      <c r="M4" s="546"/>
      <c r="N4" s="546"/>
      <c r="O4" s="546"/>
      <c r="P4" s="546"/>
      <c r="Q4" s="547"/>
      <c r="R4" s="548"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Prototypage rapide de structures et de circuits de commande à partir de cartes standard.</v>
      </c>
      <c r="S4" s="546"/>
      <c r="T4" s="546"/>
      <c r="U4" s="546"/>
      <c r="V4" s="546"/>
      <c r="W4" s="546"/>
      <c r="X4" s="546"/>
      <c r="Y4" s="549"/>
    </row>
    <row r="5" spans="1:25" ht="32.25" customHeight="1" x14ac:dyDescent="0.25">
      <c r="A5" s="409"/>
      <c r="B5" s="410"/>
      <c r="C5" s="410"/>
      <c r="D5" s="410"/>
      <c r="E5" s="411"/>
      <c r="F5" s="411"/>
      <c r="G5" s="411"/>
      <c r="H5" s="411"/>
      <c r="I5" s="411"/>
      <c r="J5" s="411"/>
      <c r="K5" s="412" t="str">
        <f t="array" aca="1" ref="K5" ca="1">IFERROR(INDEX(Programme!$B$3:$G$46,MATCH($A$4,Programme!$B$3:$B$46,0),SMALL(IF(INDIRECT("Programme!D"&amp;MATCH($A$4,Programme!$B$1:$B$46,0)):INDIRECT("Programme!G"&amp;MATCH($A$4,Programme!$B$1:$B$46,0))&lt;&gt;"",COLUMN(Programme!$D$3:$G$3)-1),ROW()-3)),"")</f>
        <v>MSOST.1.1</v>
      </c>
      <c r="L5" s="550" t="str">
        <f ca="1">IFERROR(INDEX(Programme!$I$7:$J$94,MATCH($K5,Programme!$I$7:$I$94,0),2),"")</f>
        <v>Respecter une procédure de travail garantissant un résultat en respectant les règles de sécurité et d’utilisation des outils mis à disposition.</v>
      </c>
      <c r="M5" s="550"/>
      <c r="N5" s="550"/>
      <c r="O5" s="550"/>
      <c r="P5" s="550"/>
      <c r="Q5" s="551"/>
      <c r="R5" s="552"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Procédures, protocoles.Ergonomie.</v>
      </c>
      <c r="S5" s="550"/>
      <c r="T5" s="550"/>
      <c r="U5" s="550"/>
      <c r="V5" s="550"/>
      <c r="W5" s="550"/>
      <c r="X5" s="550"/>
      <c r="Y5" s="553"/>
    </row>
    <row r="6" spans="1:25" ht="32.25" customHeight="1" x14ac:dyDescent="0.25">
      <c r="A6" s="407" t="str">
        <f t="array" aca="1" ref="A6" ca="1">IFERROR(INDEX(Problématiques_compétences!$F$2:$AK$2,SMALL(IF(INDIRECT("Problématiques_compétences!F"&amp;MATCH($A$1,Problématiques_compétences!$D$1:$D$118,0)):INDIRECT("Problématiques_compétences!AK"&amp;MATCH($A$1,Problématiques_compétences!$D$1:$D$118,0))="x",COLUMN(Problématiques_compétences!$F$1:$AK$1)-5,""),ROW()-4)),"")</f>
        <v>CT 2.7</v>
      </c>
      <c r="B6" s="545" t="str">
        <f ca="1">IFERROR(INDEX(Programme!$B$4:$C$46,MATCH(A6,Programme!$B$4:$B$46,0),2),"")</f>
        <v>► Imaginer, concevoir et programmer des applications informatiques nomades.</v>
      </c>
      <c r="C6" s="545"/>
      <c r="D6" s="545"/>
      <c r="E6" s="545"/>
      <c r="F6" s="545"/>
      <c r="G6" s="545"/>
      <c r="H6" s="545"/>
      <c r="I6" s="545"/>
      <c r="J6" s="545"/>
      <c r="K6" s="408" t="str">
        <f t="array" aca="1" ref="K6" ca="1">IFERROR(INDEX(Programme!$B$3:$G$46,MATCH($A$6,Programme!$B$3:$B$46,0),SMALL(IF(INDIRECT("Programme!D"&amp;MATCH($A$6,Programme!$B$1:$B$46,0)):INDIRECT("Programme!G"&amp;MATCH($A$6,Programme!$B$1:$B$46,0))&lt;&gt;"",COLUMN(Programme!$D$3:$G$3)-1),ROW()-5)),"")</f>
        <v>DIC.1.5</v>
      </c>
      <c r="L6" s="546" t="str">
        <f ca="1">IFERROR(INDEX(Programme!$I$7:$J$94,MATCH($K6,Programme!$I$7:$I$94,0),2),"")</f>
        <v>Imaginer des solutions pour produire des objets et des éléments de programmes informatiques en réponse au besoin.</v>
      </c>
      <c r="M6" s="546"/>
      <c r="N6" s="546"/>
      <c r="O6" s="546"/>
      <c r="P6" s="546"/>
      <c r="Q6" s="547"/>
      <c r="R6" s="548"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Design.Innovation et créativité.Veille.Représentation de solutions (croquis, schémas, algorithmes).Réalité augmentée.Objets connectés.</v>
      </c>
      <c r="S6" s="546"/>
      <c r="T6" s="546"/>
      <c r="U6" s="546"/>
      <c r="V6" s="546"/>
      <c r="W6" s="546"/>
      <c r="X6" s="546"/>
      <c r="Y6" s="549"/>
    </row>
    <row r="7" spans="1:25" ht="32.25" customHeight="1" x14ac:dyDescent="0.25">
      <c r="A7" s="413"/>
      <c r="B7" s="414"/>
      <c r="C7" s="414"/>
      <c r="D7" s="414"/>
      <c r="E7" s="414"/>
      <c r="F7" s="414"/>
      <c r="G7" s="414"/>
      <c r="H7" s="414"/>
      <c r="I7" s="414"/>
      <c r="J7" s="414"/>
      <c r="K7" s="412" t="str">
        <f t="array" aca="1" ref="K7" ca="1">IFERROR(INDEX(Programme!$B$3:$G$46,MATCH($A$6,Programme!$B$3:$B$46,0),SMALL(IF(INDIRECT("Programme!D"&amp;MATCH($A$6,Programme!$B$1:$B$46,0)):INDIRECT("Programme!G"&amp;MATCH($A$6,Programme!$B$1:$B$46,0))&lt;&gt;"",COLUMN(Programme!$D$3:$G$3)-1),ROW()-5)),"")</f>
        <v>IP.2.2</v>
      </c>
      <c r="L7" s="550" t="str">
        <f ca="1">IFERROR(INDEX(Programme!$I$7:$J$94,MATCH($K7,Programme!$I$7:$I$94,0),2),"")</f>
        <v>Écrire, mettre au point (tester, corriger) et exécuter un programme commandant un système réel et vérifier le comportement attendu.</v>
      </c>
      <c r="M7" s="550"/>
      <c r="N7" s="550"/>
      <c r="O7" s="550"/>
      <c r="P7" s="550"/>
      <c r="Q7" s="551"/>
      <c r="R7" s="552"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550"/>
      <c r="T7" s="550"/>
      <c r="U7" s="550"/>
      <c r="V7" s="550"/>
      <c r="W7" s="550"/>
      <c r="X7" s="550"/>
      <c r="Y7" s="553"/>
    </row>
    <row r="8" spans="1:25" ht="32.25" customHeight="1" x14ac:dyDescent="0.25">
      <c r="A8" s="407" t="str">
        <f t="array" aca="1" ref="A8" ca="1">IFERROR(INDEX(Problématiques_compétences!$F$2:$AK$2,SMALL(IF(INDIRECT("Problématiques_compétences!F"&amp;MATCH($A$1,Problématiques_compétences!$D$1:$D$118,0)):INDIRECT("Problématiques_compétences!AK"&amp;MATCH($A$1,Problématiques_compétences!$D$1:$D$118,0))="x",COLUMN(Problématiques_compétences!$F$1:$AK$1)-5,""),ROW()-5)),"")</f>
        <v>CT 4.2</v>
      </c>
      <c r="B8" s="545" t="str">
        <f ca="1">IFERROR(INDEX(Programme!$B$4:$C$46,MATCH(A8,Programme!$B$4:$B$46,0),2),"")</f>
        <v>► Appliquer les principes élémentaires de l’algorithmique et du codage à la résolution d’un problème simple.</v>
      </c>
      <c r="C8" s="545"/>
      <c r="D8" s="545"/>
      <c r="E8" s="545"/>
      <c r="F8" s="545"/>
      <c r="G8" s="545"/>
      <c r="H8" s="545"/>
      <c r="I8" s="545"/>
      <c r="J8" s="545"/>
      <c r="K8" s="408" t="str">
        <f t="array" aca="1" ref="K8" ca="1">IFERROR(INDEX(Programme!$B$3:$G$46,MATCH($A$8,Programme!$B$3:$B$46,0),SMALL(IF(INDIRECT("Programme!D"&amp;MATCH($A$8,Programme!$B$1:$B$46,0)):INDIRECT("Programme!G"&amp;MATCH($A$8,Programme!$B$1:$B$46,0))&lt;&gt;"",COLUMN(Programme!$D$3:$G$3)-1),ROW()-7)),"")</f>
        <v>IP.2.3</v>
      </c>
      <c r="L8" s="546" t="str">
        <f ca="1">IFERROR(INDEX(Programme!$I$7:$J$94,MATCH($K8,Programme!$I$7:$I$94,0),2),"")</f>
        <v>Écrire un programme dans lequel des actions sont déclenchées par des événements extérieurs.</v>
      </c>
      <c r="M8" s="546"/>
      <c r="N8" s="546"/>
      <c r="O8" s="546"/>
      <c r="P8" s="546"/>
      <c r="Q8" s="547"/>
      <c r="R8" s="548"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Notions d’algorithme et de programme.Notion de variable informatique.Déclenchement d'une action par un événement, séquences d'instructions, boucles, instructions conditionnelles.Systèmes embarqués.Forme et transmission du signal.Capteur, actionneur, interface.</v>
      </c>
      <c r="S8" s="546"/>
      <c r="T8" s="546"/>
      <c r="U8" s="546"/>
      <c r="V8" s="546"/>
      <c r="W8" s="546"/>
      <c r="X8" s="546"/>
      <c r="Y8" s="549"/>
    </row>
    <row r="9" spans="1:25" ht="32.25" customHeight="1" x14ac:dyDescent="0.25">
      <c r="A9" s="415"/>
      <c r="B9" s="416"/>
      <c r="C9" s="416"/>
      <c r="D9" s="416"/>
      <c r="E9" s="416"/>
      <c r="F9" s="416"/>
      <c r="G9" s="416"/>
      <c r="H9" s="416"/>
      <c r="I9" s="416"/>
      <c r="J9" s="416"/>
      <c r="K9" s="412" t="str">
        <f t="array" aca="1" ref="K9" ca="1">IFERROR(INDEX(Programme!$B$3:$G$46,MATCH($A$8,Programme!$B$3:$B$46,0),SMALL(IF(INDIRECT("Programme!D"&amp;MATCH($A$8,Programme!$B$1:$B$46,0)):INDIRECT("Programme!G"&amp;MATCH($A$8,Programme!$B$1:$B$46,0))&lt;&gt;"",COLUMN(Programme!$D$3:$G$3)-1),ROW()-7)),"")</f>
        <v/>
      </c>
      <c r="L9" s="550" t="str">
        <f ca="1">IFERROR(INDEX(Programme!$I$7:$J$94,MATCH($K9,Programme!$I$7:$I$94,0),2),"")</f>
        <v/>
      </c>
      <c r="M9" s="550"/>
      <c r="N9" s="550"/>
      <c r="O9" s="550"/>
      <c r="P9" s="550"/>
      <c r="Q9" s="551"/>
      <c r="R9" s="552"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550"/>
      <c r="T9" s="550"/>
      <c r="U9" s="550"/>
      <c r="V9" s="550"/>
      <c r="W9" s="550"/>
      <c r="X9" s="550"/>
      <c r="Y9" s="553"/>
    </row>
    <row r="10" spans="1:25" ht="32.25" customHeight="1" x14ac:dyDescent="0.25">
      <c r="A10" s="407" t="str">
        <f t="array" aca="1" ref="A10" ca="1">IFERROR(INDEX(Problématiques_compétences!$F$2:$AK$2,SMALL(IF(INDIRECT("Problématiques_compétences!F"&amp;MATCH($A$1,Problématiques_compétences!$D$1:$D$118,0)):INDIRECT("Problématiques_compétences!AK"&amp;MATCH($A$1,Problématiques_compétences!$D$1:$D$118,0))="x",COLUMN(Problématiques_compétences!$F$1:$AK$1)-5,""),ROW()-6)),"")</f>
        <v>CT 5.4</v>
      </c>
      <c r="B10" s="545" t="str">
        <f ca="1">IFERROR(INDEX(Programme!$B$4:$C$46,MATCH(A10,Programme!$B$4:$B$46,0),2),"")</f>
        <v>► Piloter un système connecté localement ou à distance.</v>
      </c>
      <c r="C10" s="545"/>
      <c r="D10" s="545"/>
      <c r="E10" s="545"/>
      <c r="F10" s="545"/>
      <c r="G10" s="545"/>
      <c r="H10" s="545"/>
      <c r="I10" s="545"/>
      <c r="J10" s="545"/>
      <c r="K10" s="408" t="str">
        <f t="array" aca="1" ref="K10" ca="1">IFERROR(INDEX(Programme!$B$3:$G$46,MATCH($A$10,Programme!$B$3:$B$46,0),SMALL(IF(INDIRECT("Programme!D"&amp;MATCH($A$10,Programme!$B$1:$B$46,0)):INDIRECT("Programme!G"&amp;MATCH($A$10,Programme!$B$1:$B$46,0))&lt;&gt;"",COLUMN(Programme!$D$3:$G$3)-1),ROW()-9)),"")</f>
        <v>IP.2.2</v>
      </c>
      <c r="L10" s="546" t="str">
        <f ca="1">IFERROR(INDEX(Programme!$I$7:$J$94,MATCH($K10,Programme!$I$7:$I$94,0),2),"")</f>
        <v>Écrire, mettre au point (tester, corriger) et exécuter un programme commandant un système réel et vérifier le comportement attendu.</v>
      </c>
      <c r="M10" s="546"/>
      <c r="N10" s="546"/>
      <c r="O10" s="546"/>
      <c r="P10" s="546"/>
      <c r="Q10" s="547"/>
      <c r="R10" s="548"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
      </c>
      <c r="S10" s="546"/>
      <c r="T10" s="546"/>
      <c r="U10" s="546"/>
      <c r="V10" s="546"/>
      <c r="W10" s="546"/>
      <c r="X10" s="546"/>
      <c r="Y10" s="549"/>
    </row>
    <row r="11" spans="1:25" ht="32.25" customHeight="1" thickBot="1" x14ac:dyDescent="0.3">
      <c r="A11" s="407"/>
      <c r="B11" s="545"/>
      <c r="C11" s="545"/>
      <c r="D11" s="545"/>
      <c r="E11" s="545"/>
      <c r="F11" s="545"/>
      <c r="G11" s="545"/>
      <c r="H11" s="545"/>
      <c r="I11" s="545"/>
      <c r="J11" s="545"/>
      <c r="K11" s="408" t="str">
        <f t="array" aca="1" ref="K11" ca="1">IFERROR(INDEX(Programme!$B$3:$G$46,MATCH($A$10,Programme!$B$3:$B$46,0),SMALL(IF(INDIRECT("Programme!D"&amp;MATCH($A$10,Programme!$B$1:$B$46,0)):INDIRECT("Programme!G"&amp;MATCH($A$10,Programme!$B$1:$B$46,0))&lt;&gt;"",COLUMN(Programme!$D$3:$G$3)-1),ROW()-9)),"")</f>
        <v/>
      </c>
      <c r="L11" s="546" t="str">
        <f ca="1">IFERROR(INDEX(Programme!$I$7:$J$94,MATCH($K11,Programme!$I$7:$I$94,0),2),"")</f>
        <v/>
      </c>
      <c r="M11" s="546"/>
      <c r="N11" s="554"/>
      <c r="O11" s="554"/>
      <c r="P11" s="554"/>
      <c r="Q11" s="555"/>
      <c r="R11" s="548"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546"/>
      <c r="T11" s="546"/>
      <c r="U11" s="546"/>
      <c r="V11" s="546"/>
      <c r="W11" s="546"/>
      <c r="X11" s="546"/>
      <c r="Y11" s="549"/>
    </row>
    <row r="12" spans="1:25" ht="16.5" customHeight="1" x14ac:dyDescent="0.25">
      <c r="A12" s="375" t="s">
        <v>484</v>
      </c>
      <c r="B12" s="376"/>
      <c r="C12" s="376"/>
      <c r="D12" s="376"/>
      <c r="E12" s="376"/>
      <c r="F12" s="376"/>
      <c r="G12" s="376"/>
      <c r="H12" s="376"/>
      <c r="I12" s="376"/>
      <c r="J12" s="376"/>
      <c r="K12" s="377"/>
      <c r="L12" s="378"/>
      <c r="M12" s="379"/>
      <c r="N12" s="380" t="s">
        <v>485</v>
      </c>
      <c r="O12" s="381"/>
      <c r="P12" s="381"/>
      <c r="Q12" s="381"/>
      <c r="R12" s="381"/>
      <c r="S12" s="381"/>
      <c r="T12" s="381"/>
      <c r="U12" s="381"/>
      <c r="V12" s="381"/>
      <c r="W12" s="381"/>
      <c r="X12" s="381"/>
      <c r="Y12" s="382"/>
    </row>
    <row r="13" spans="1:25" ht="30.75" customHeight="1" x14ac:dyDescent="0.25">
      <c r="A13" s="530" t="s">
        <v>545</v>
      </c>
      <c r="B13" s="530"/>
      <c r="C13" s="530"/>
      <c r="D13" s="530"/>
      <c r="E13" s="530"/>
      <c r="F13" s="530"/>
      <c r="G13" s="530"/>
      <c r="H13" s="530"/>
      <c r="I13" s="530"/>
      <c r="J13" s="530"/>
      <c r="K13" s="530"/>
      <c r="L13" s="530"/>
      <c r="M13" s="530"/>
      <c r="N13" s="530" t="s">
        <v>509</v>
      </c>
      <c r="O13" s="530"/>
      <c r="P13" s="530"/>
      <c r="Q13" s="530"/>
      <c r="R13" s="530"/>
      <c r="S13" s="530"/>
      <c r="T13" s="530"/>
      <c r="U13" s="530"/>
      <c r="V13" s="530"/>
      <c r="W13" s="530"/>
      <c r="X13" s="530"/>
      <c r="Y13" s="530"/>
    </row>
    <row r="14" spans="1:25" ht="136.5" customHeight="1" x14ac:dyDescent="0.25">
      <c r="A14" s="530"/>
      <c r="B14" s="530"/>
      <c r="C14" s="530"/>
      <c r="D14" s="530"/>
      <c r="E14" s="530"/>
      <c r="F14" s="530"/>
      <c r="G14" s="530"/>
      <c r="H14" s="530"/>
      <c r="I14" s="530"/>
      <c r="J14" s="530"/>
      <c r="K14" s="530"/>
      <c r="L14" s="530"/>
      <c r="M14" s="530"/>
      <c r="N14" s="530"/>
      <c r="O14" s="530"/>
      <c r="P14" s="530"/>
      <c r="Q14" s="530"/>
      <c r="R14" s="530"/>
      <c r="S14" s="530"/>
      <c r="T14" s="530"/>
      <c r="U14" s="530"/>
      <c r="V14" s="530"/>
      <c r="W14" s="530"/>
      <c r="X14" s="530"/>
      <c r="Y14" s="530"/>
    </row>
    <row r="15" spans="1:25" ht="16.5" customHeight="1" x14ac:dyDescent="0.25">
      <c r="A15" s="383" t="s">
        <v>486</v>
      </c>
      <c r="B15" s="384"/>
      <c r="C15" s="385"/>
      <c r="D15" s="385"/>
      <c r="E15" s="385"/>
      <c r="F15" s="385"/>
      <c r="G15" s="385"/>
      <c r="H15" s="385"/>
      <c r="I15" s="385"/>
      <c r="J15" s="385"/>
      <c r="K15" s="386"/>
      <c r="L15" s="387"/>
      <c r="M15" s="388"/>
      <c r="N15" s="389" t="s">
        <v>487</v>
      </c>
      <c r="O15" s="390"/>
      <c r="P15" s="390"/>
      <c r="Q15" s="390"/>
      <c r="R15" s="390"/>
      <c r="S15" s="390"/>
      <c r="T15" s="390"/>
      <c r="U15" s="390"/>
      <c r="V15" s="390"/>
      <c r="W15" s="390"/>
      <c r="X15" s="390"/>
      <c r="Y15" s="391"/>
    </row>
    <row r="16" spans="1:25" ht="30" customHeight="1" x14ac:dyDescent="0.25">
      <c r="A16" s="531" t="s">
        <v>515</v>
      </c>
      <c r="B16" s="531"/>
      <c r="C16" s="531"/>
      <c r="D16" s="531"/>
      <c r="E16" s="531"/>
      <c r="F16" s="531"/>
      <c r="G16" s="531"/>
      <c r="H16" s="531"/>
      <c r="I16" s="531"/>
      <c r="J16" s="531"/>
      <c r="K16" s="531"/>
      <c r="L16" s="531"/>
      <c r="M16" s="531"/>
      <c r="N16" s="531" t="s">
        <v>500</v>
      </c>
      <c r="O16" s="531"/>
      <c r="P16" s="531"/>
      <c r="Q16" s="531"/>
      <c r="R16" s="531"/>
      <c r="S16" s="531"/>
      <c r="T16" s="531"/>
      <c r="U16" s="531"/>
      <c r="V16" s="531"/>
      <c r="W16" s="531"/>
      <c r="X16" s="531"/>
      <c r="Y16" s="531"/>
    </row>
    <row r="17" spans="1:25" ht="30" customHeight="1" x14ac:dyDescent="0.25">
      <c r="A17" s="531"/>
      <c r="B17" s="531"/>
      <c r="C17" s="531"/>
      <c r="D17" s="531"/>
      <c r="E17" s="531"/>
      <c r="F17" s="531"/>
      <c r="G17" s="531"/>
      <c r="H17" s="531"/>
      <c r="I17" s="531"/>
      <c r="J17" s="531"/>
      <c r="K17" s="531"/>
      <c r="L17" s="531"/>
      <c r="M17" s="531"/>
      <c r="N17" s="531"/>
      <c r="O17" s="531"/>
      <c r="P17" s="531"/>
      <c r="Q17" s="531"/>
      <c r="R17" s="531"/>
      <c r="S17" s="531"/>
      <c r="T17" s="531"/>
      <c r="U17" s="531"/>
      <c r="V17" s="531"/>
      <c r="W17" s="531"/>
      <c r="X17" s="531"/>
      <c r="Y17" s="531"/>
    </row>
    <row r="18" spans="1:25" ht="16.5" customHeight="1" x14ac:dyDescent="0.25">
      <c r="A18" s="392" t="s">
        <v>488</v>
      </c>
      <c r="B18" s="381"/>
      <c r="C18" s="381"/>
      <c r="D18" s="381"/>
      <c r="E18" s="404"/>
      <c r="F18" s="556" t="s">
        <v>503</v>
      </c>
      <c r="G18" s="556"/>
      <c r="H18" s="556"/>
      <c r="I18" s="556"/>
      <c r="J18" s="556"/>
      <c r="K18" s="556"/>
      <c r="L18" s="556"/>
      <c r="M18" s="556"/>
      <c r="N18" s="532" t="s">
        <v>489</v>
      </c>
      <c r="O18" s="532"/>
      <c r="P18" s="532"/>
      <c r="Q18" s="532"/>
      <c r="R18" s="557"/>
      <c r="S18" s="557"/>
      <c r="T18" s="557"/>
      <c r="U18" s="557"/>
      <c r="V18" s="557"/>
      <c r="W18" s="557"/>
      <c r="X18" s="557"/>
      <c r="Y18" s="557"/>
    </row>
    <row r="19" spans="1:25" ht="26.25" customHeight="1" x14ac:dyDescent="0.25">
      <c r="A19" s="405" t="s">
        <v>490</v>
      </c>
      <c r="B19" s="406"/>
      <c r="C19" s="558" t="s">
        <v>522</v>
      </c>
      <c r="D19" s="558"/>
      <c r="E19" s="558"/>
      <c r="F19" s="558"/>
      <c r="G19" s="558"/>
      <c r="H19" s="558"/>
      <c r="I19" s="558"/>
      <c r="J19" s="558"/>
      <c r="K19" s="558"/>
      <c r="L19" s="558"/>
      <c r="M19" s="558"/>
      <c r="N19" s="532"/>
      <c r="O19" s="532"/>
      <c r="P19" s="532"/>
      <c r="Q19" s="532"/>
      <c r="R19" s="557"/>
      <c r="S19" s="557"/>
      <c r="T19" s="557"/>
      <c r="U19" s="557"/>
      <c r="V19" s="557"/>
      <c r="W19" s="557"/>
      <c r="X19" s="557"/>
      <c r="Y19" s="557"/>
    </row>
    <row r="20" spans="1:25" x14ac:dyDescent="0.25">
      <c r="A20" s="399"/>
      <c r="B20" s="390"/>
      <c r="C20" s="390"/>
      <c r="D20" s="390"/>
      <c r="E20" s="390"/>
      <c r="F20" s="390"/>
      <c r="G20" s="390"/>
      <c r="H20" s="386"/>
      <c r="I20" s="386"/>
      <c r="J20" s="386"/>
      <c r="K20" s="400"/>
      <c r="L20" s="400"/>
      <c r="M20" s="400"/>
      <c r="N20" s="400"/>
      <c r="O20" s="401"/>
      <c r="P20" s="401"/>
      <c r="Q20" s="401"/>
      <c r="R20" s="401"/>
      <c r="S20" s="401"/>
      <c r="T20" s="401"/>
      <c r="U20" s="401"/>
      <c r="V20" s="401"/>
      <c r="W20" s="401"/>
      <c r="X20" s="401"/>
      <c r="Y20" s="401"/>
    </row>
    <row r="21" spans="1:25" ht="15.75" x14ac:dyDescent="0.25">
      <c r="A21" s="537" t="s">
        <v>491</v>
      </c>
      <c r="B21" s="537"/>
      <c r="C21" s="537"/>
      <c r="D21" s="537"/>
      <c r="E21" s="537"/>
      <c r="F21" s="537"/>
      <c r="G21" s="537"/>
      <c r="H21" s="537"/>
      <c r="I21" s="537"/>
      <c r="J21" s="537"/>
      <c r="K21" s="537"/>
      <c r="L21" s="537"/>
      <c r="M21" s="537"/>
      <c r="N21" s="537"/>
      <c r="O21" s="537"/>
      <c r="P21" s="537"/>
      <c r="Q21" s="537"/>
      <c r="R21" s="537"/>
      <c r="S21" s="537"/>
      <c r="T21" s="537"/>
      <c r="U21" s="537"/>
      <c r="V21" s="537"/>
      <c r="W21" s="537"/>
      <c r="X21" s="537"/>
      <c r="Y21" s="537"/>
    </row>
    <row r="22" spans="1:25" x14ac:dyDescent="0.25">
      <c r="A22" s="402"/>
      <c r="B22" s="403"/>
      <c r="C22" s="538" t="s">
        <v>492</v>
      </c>
      <c r="D22" s="538"/>
      <c r="E22" s="538"/>
      <c r="F22" s="538"/>
      <c r="G22" s="538"/>
      <c r="H22" s="538"/>
      <c r="I22" s="538"/>
      <c r="J22" s="538"/>
      <c r="K22" s="538"/>
      <c r="L22" s="539" t="s">
        <v>493</v>
      </c>
      <c r="M22" s="539"/>
      <c r="N22" s="539"/>
      <c r="O22" s="539"/>
      <c r="P22" s="539"/>
      <c r="Q22" s="539"/>
      <c r="R22" s="539"/>
      <c r="S22" s="538" t="s">
        <v>494</v>
      </c>
      <c r="T22" s="538"/>
      <c r="U22" s="538"/>
      <c r="V22" s="538"/>
      <c r="W22" s="538"/>
      <c r="X22" s="538"/>
      <c r="Y22" s="538"/>
    </row>
    <row r="23" spans="1:25" ht="33.75" customHeight="1" x14ac:dyDescent="0.25">
      <c r="A23" s="540" t="s">
        <v>495</v>
      </c>
      <c r="B23" s="540"/>
      <c r="C23" s="541" t="s">
        <v>547</v>
      </c>
      <c r="D23" s="541"/>
      <c r="E23" s="541"/>
      <c r="F23" s="541"/>
      <c r="G23" s="541"/>
      <c r="H23" s="541"/>
      <c r="I23" s="541"/>
      <c r="J23" s="541"/>
      <c r="K23" s="541"/>
      <c r="L23" s="542" t="s">
        <v>516</v>
      </c>
      <c r="M23" s="542"/>
      <c r="N23" s="542"/>
      <c r="O23" s="542"/>
      <c r="P23" s="542"/>
      <c r="Q23" s="542"/>
      <c r="R23" s="542"/>
      <c r="S23" s="541" t="s">
        <v>517</v>
      </c>
      <c r="T23" s="541"/>
      <c r="U23" s="541"/>
      <c r="V23" s="541"/>
      <c r="W23" s="541"/>
      <c r="X23" s="541"/>
      <c r="Y23" s="541"/>
    </row>
    <row r="24" spans="1:25" ht="178.5" customHeight="1" x14ac:dyDescent="0.25">
      <c r="A24" s="543" t="s">
        <v>496</v>
      </c>
      <c r="B24" s="543"/>
      <c r="C24" s="563" t="s">
        <v>548</v>
      </c>
      <c r="D24" s="563"/>
      <c r="E24" s="563"/>
      <c r="F24" s="563"/>
      <c r="G24" s="563"/>
      <c r="H24" s="563"/>
      <c r="I24" s="563"/>
      <c r="J24" s="563"/>
      <c r="K24" s="563"/>
      <c r="L24" s="563" t="s">
        <v>549</v>
      </c>
      <c r="M24" s="563"/>
      <c r="N24" s="563"/>
      <c r="O24" s="563"/>
      <c r="P24" s="563"/>
      <c r="Q24" s="563"/>
      <c r="R24" s="563"/>
      <c r="S24" s="563" t="s">
        <v>550</v>
      </c>
      <c r="T24" s="563"/>
      <c r="U24" s="563"/>
      <c r="V24" s="563"/>
      <c r="W24" s="563"/>
      <c r="X24" s="563"/>
      <c r="Y24" s="563"/>
    </row>
    <row r="25" spans="1:25" ht="45" customHeight="1" x14ac:dyDescent="0.25">
      <c r="A25" s="544" t="s">
        <v>497</v>
      </c>
      <c r="B25" s="544"/>
      <c r="C25" s="541" t="s">
        <v>502</v>
      </c>
      <c r="D25" s="541"/>
      <c r="E25" s="541"/>
      <c r="F25" s="541"/>
      <c r="G25" s="541"/>
      <c r="H25" s="541"/>
      <c r="I25" s="541"/>
      <c r="J25" s="541"/>
      <c r="K25" s="541"/>
      <c r="L25" s="541" t="s">
        <v>502</v>
      </c>
      <c r="M25" s="541"/>
      <c r="N25" s="541"/>
      <c r="O25" s="541"/>
      <c r="P25" s="541"/>
      <c r="Q25" s="541"/>
      <c r="R25" s="541"/>
      <c r="S25" s="541" t="s">
        <v>521</v>
      </c>
      <c r="T25" s="541"/>
      <c r="U25" s="541"/>
      <c r="V25" s="541"/>
      <c r="W25" s="541"/>
      <c r="X25" s="541"/>
      <c r="Y25" s="541"/>
    </row>
    <row r="26" spans="1:25" ht="45" customHeight="1" x14ac:dyDescent="0.25">
      <c r="A26" s="544" t="s">
        <v>498</v>
      </c>
      <c r="B26" s="544"/>
      <c r="C26" s="541" t="s">
        <v>551</v>
      </c>
      <c r="D26" s="541"/>
      <c r="E26" s="541"/>
      <c r="F26" s="541"/>
      <c r="G26" s="541"/>
      <c r="H26" s="541"/>
      <c r="I26" s="541"/>
      <c r="J26" s="541"/>
      <c r="K26" s="541"/>
      <c r="L26" s="541" t="s">
        <v>518</v>
      </c>
      <c r="M26" s="541"/>
      <c r="N26" s="541"/>
      <c r="O26" s="541"/>
      <c r="P26" s="541"/>
      <c r="Q26" s="541"/>
      <c r="R26" s="541"/>
      <c r="S26" s="541" t="s">
        <v>519</v>
      </c>
      <c r="T26" s="541"/>
      <c r="U26" s="541"/>
      <c r="V26" s="541"/>
      <c r="W26" s="541"/>
      <c r="X26" s="541"/>
      <c r="Y26" s="541"/>
    </row>
    <row r="27" spans="1:25" ht="45" customHeight="1" x14ac:dyDescent="0.25">
      <c r="A27" s="543" t="s">
        <v>499</v>
      </c>
      <c r="B27" s="543"/>
      <c r="C27" s="541" t="s">
        <v>552</v>
      </c>
      <c r="D27" s="541"/>
      <c r="E27" s="541"/>
      <c r="F27" s="541"/>
      <c r="G27" s="541"/>
      <c r="H27" s="541"/>
      <c r="I27" s="541"/>
      <c r="J27" s="541"/>
      <c r="K27" s="541"/>
      <c r="L27" s="541" t="s">
        <v>553</v>
      </c>
      <c r="M27" s="541"/>
      <c r="N27" s="541"/>
      <c r="O27" s="541"/>
      <c r="P27" s="541"/>
      <c r="Q27" s="541"/>
      <c r="R27" s="541"/>
      <c r="S27" s="541" t="s">
        <v>554</v>
      </c>
      <c r="T27" s="541"/>
      <c r="U27" s="541"/>
      <c r="V27" s="541"/>
      <c r="W27" s="541"/>
      <c r="X27" s="541"/>
      <c r="Y27" s="541"/>
    </row>
  </sheetData>
  <mergeCells count="55">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6:M17"/>
    <mergeCell ref="N16:Y17"/>
    <mergeCell ref="F18:M18"/>
    <mergeCell ref="N18:Q19"/>
    <mergeCell ref="R18:Y19"/>
    <mergeCell ref="C19:M19"/>
    <mergeCell ref="B11:J11"/>
    <mergeCell ref="L11:Q11"/>
    <mergeCell ref="R11:Y11"/>
    <mergeCell ref="A13:M14"/>
    <mergeCell ref="N13:Y14"/>
    <mergeCell ref="L9:Q9"/>
    <mergeCell ref="R9:Y9"/>
    <mergeCell ref="B10:J10"/>
    <mergeCell ref="L10:Q10"/>
    <mergeCell ref="R10:Y10"/>
    <mergeCell ref="L7:Q7"/>
    <mergeCell ref="R7:Y7"/>
    <mergeCell ref="B8:J8"/>
    <mergeCell ref="L8:Q8"/>
    <mergeCell ref="R8:Y8"/>
    <mergeCell ref="L5:Q5"/>
    <mergeCell ref="R5:Y5"/>
    <mergeCell ref="B6:J6"/>
    <mergeCell ref="L6:Q6"/>
    <mergeCell ref="R6:Y6"/>
    <mergeCell ref="A1:A2"/>
    <mergeCell ref="B2:M2"/>
    <mergeCell ref="B4:J4"/>
    <mergeCell ref="L4:Q4"/>
    <mergeCell ref="R4:Y4"/>
  </mergeCells>
  <pageMargins left="0.7" right="0.7" top="0.75" bottom="0.75" header="0.51180555555555496" footer="0.51180555555555496"/>
  <pageSetup paperSize="9" scale="45" firstPageNumber="0"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299</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Contexte de l'enseignement</vt:lpstr>
      <vt:lpstr>Notice</vt:lpstr>
      <vt:lpstr>Programme</vt:lpstr>
      <vt:lpstr>Problématiques_compétences</vt:lpstr>
      <vt:lpstr>Progression_Cycle4</vt:lpstr>
      <vt:lpstr>Générateur de séquences</vt:lpstr>
      <vt:lpstr>s13</vt:lpstr>
      <vt:lpstr>s14</vt:lpstr>
      <vt:lpstr>s15</vt:lpstr>
      <vt:lpstr>Problématiques_compétences!Zone_d_impression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Portable</cp:lastModifiedBy>
  <cp:revision>45</cp:revision>
  <cp:lastPrinted>2017-08-24T17:18:12Z</cp:lastPrinted>
  <dcterms:created xsi:type="dcterms:W3CDTF">2015-11-08T10:15:20Z</dcterms:created>
  <dcterms:modified xsi:type="dcterms:W3CDTF">2017-11-12T14:12:34Z</dcterms:modified>
  <dc:language>fr-FR</dc:language>
</cp:coreProperties>
</file>