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belgiumcampusacza-my.sharepoint.com/personal/578085_student_belgiumcampus_ac_za/Documents/Documents/GitHub/3d-Printer-Calculator/"/>
    </mc:Choice>
  </mc:AlternateContent>
  <xr:revisionPtr revIDLastSave="0" documentId="8_{BF900642-0E02-47A5-B4AE-C17DEBAA044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Quote" sheetId="1" r:id="rId1"/>
    <sheet name="Printers" sheetId="2" r:id="rId2"/>
    <sheet name="Materials" sheetId="3" r:id="rId3"/>
    <sheet name="General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  <c r="I4" i="3"/>
  <c r="H4" i="3"/>
  <c r="I3" i="3"/>
  <c r="H3" i="3"/>
  <c r="I2" i="3"/>
  <c r="H2" i="3"/>
  <c r="I1" i="3"/>
  <c r="C1" i="3"/>
  <c r="G2" i="2"/>
  <c r="G1" i="2"/>
  <c r="E1" i="2"/>
  <c r="C1" i="2"/>
  <c r="B49" i="1"/>
  <c r="C47" i="1"/>
  <c r="C46" i="1"/>
  <c r="C42" i="1"/>
  <c r="C41" i="1"/>
  <c r="C40" i="1"/>
  <c r="B40" i="1"/>
  <c r="C39" i="1"/>
  <c r="B39" i="1"/>
  <c r="C38" i="1"/>
  <c r="C37" i="1"/>
  <c r="C36" i="1"/>
  <c r="C35" i="1"/>
  <c r="B35" i="1"/>
  <c r="C34" i="1"/>
  <c r="C30" i="1"/>
  <c r="B27" i="1"/>
  <c r="B21" i="1"/>
  <c r="B38" i="1" s="1"/>
  <c r="D14" i="1"/>
  <c r="G7" i="1" s="1"/>
  <c r="D13" i="1"/>
  <c r="H9" i="1"/>
  <c r="G9" i="1"/>
  <c r="H8" i="1"/>
  <c r="G6" i="1"/>
  <c r="G5" i="1"/>
  <c r="B36" i="1" l="1"/>
  <c r="B41" i="1" s="1"/>
  <c r="B42" i="1" s="1"/>
  <c r="B46" i="1" s="1"/>
  <c r="G8" i="1" s="1"/>
  <c r="B37" i="1"/>
</calcChain>
</file>

<file path=xl/sharedStrings.xml><?xml version="1.0" encoding="utf-8"?>
<sst xmlns="http://schemas.openxmlformats.org/spreadsheetml/2006/main" count="84" uniqueCount="68">
  <si>
    <t>[MAKE A COPY!] Crosslink's 3D Printing Quoting Sheet</t>
  </si>
  <si>
    <t>To edit, save a copy of this sheet to your own drive!</t>
  </si>
  <si>
    <t>Customer details</t>
  </si>
  <si>
    <t>Summary</t>
  </si>
  <si>
    <t>Customer</t>
  </si>
  <si>
    <t>Customer Name Here</t>
  </si>
  <si>
    <t>Date</t>
  </si>
  <si>
    <t>g || filament</t>
  </si>
  <si>
    <t>Description</t>
  </si>
  <si>
    <t>Benchy</t>
  </si>
  <si>
    <t>h || printing time</t>
  </si>
  <si>
    <t>General print details</t>
  </si>
  <si>
    <t>Printer</t>
  </si>
  <si>
    <t>Ender 3</t>
  </si>
  <si>
    <t>Filament</t>
  </si>
  <si>
    <t>das Filament - PLA - refill</t>
  </si>
  <si>
    <t>Weight</t>
  </si>
  <si>
    <t>g</t>
  </si>
  <si>
    <t>m</t>
  </si>
  <si>
    <t>Printing time</t>
  </si>
  <si>
    <t>1:55</t>
  </si>
  <si>
    <t>hh:mm</t>
  </si>
  <si>
    <t>h</t>
  </si>
  <si>
    <t>Preparation</t>
  </si>
  <si>
    <t>Model preparation (Fixing, CAD…)</t>
  </si>
  <si>
    <t>min</t>
  </si>
  <si>
    <t>Slicing (Supports, Parameters…)</t>
  </si>
  <si>
    <t>Material change</t>
  </si>
  <si>
    <t>Transfer &amp; Start</t>
  </si>
  <si>
    <t>Sum</t>
  </si>
  <si>
    <t>Post-processing</t>
  </si>
  <si>
    <t>Job removal</t>
  </si>
  <si>
    <t>Support removal</t>
  </si>
  <si>
    <t>Additional work</t>
  </si>
  <si>
    <t>Miscellaneous</t>
  </si>
  <si>
    <t>Consumables</t>
  </si>
  <si>
    <t>Costs</t>
  </si>
  <si>
    <t>Design (external)</t>
  </si>
  <si>
    <t>Electricity</t>
  </si>
  <si>
    <t>Printer depreciation</t>
  </si>
  <si>
    <t>Subtotal</t>
  </si>
  <si>
    <t>Including failures</t>
  </si>
  <si>
    <t>Quote</t>
  </si>
  <si>
    <t>Markup (base: B42)</t>
  </si>
  <si>
    <t>Suggested price</t>
  </si>
  <si>
    <t>Quoted price</t>
  </si>
  <si>
    <t>Shipping</t>
  </si>
  <si>
    <t>€</t>
  </si>
  <si>
    <t>Total (with shipping)</t>
  </si>
  <si>
    <t>Name</t>
  </si>
  <si>
    <t>Material Diameter [mm]</t>
  </si>
  <si>
    <t>Depreciation Time [h]</t>
  </si>
  <si>
    <t>Energy Consumption [kWh/h]</t>
  </si>
  <si>
    <t>Manufacturer</t>
  </si>
  <si>
    <t>Diameter [mm]</t>
  </si>
  <si>
    <t>Spool Size [kg]</t>
  </si>
  <si>
    <t>Density [g/cm³]</t>
  </si>
  <si>
    <t>Nozzle Temp [°C]</t>
  </si>
  <si>
    <t>Bed Temp [°C]</t>
  </si>
  <si>
    <t>Length per roll [m]</t>
  </si>
  <si>
    <t>Source</t>
  </si>
  <si>
    <t>das Filament - PLA - black</t>
  </si>
  <si>
    <t>das Filament PETG</t>
  </si>
  <si>
    <t>Energy cost</t>
  </si>
  <si>
    <t>Labor Costs</t>
  </si>
  <si>
    <t>Failure rate</t>
  </si>
  <si>
    <t>%</t>
  </si>
  <si>
    <t>Money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</si>
</sst>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.00\ &quot;€&quot;_-;\-* #,##0.00\ &quot;€&quot;_-;_-* &quot;-&quot;??\ &quot;€&quot;_-;_-@"/>
  </numFmts>
  <fonts count="13" x14ac:knownFonts="1">
    <font>
      <sz val="11"/>
      <color theme="1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b/>
      <sz val="18"/>
      <color rgb="FFFF0000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4" fontId="0" fillId="3" borderId="7" xfId="0" applyNumberFormat="1" applyFill="1" applyBorder="1"/>
    <xf numFmtId="1" fontId="0" fillId="2" borderId="8" xfId="0" applyNumberFormat="1" applyFill="1" applyBorder="1"/>
    <xf numFmtId="0" fontId="9" fillId="2" borderId="9" xfId="0" applyFont="1" applyFill="1" applyBorder="1"/>
    <xf numFmtId="164" fontId="0" fillId="2" borderId="8" xfId="0" applyNumberFormat="1" applyFill="1" applyBorder="1"/>
    <xf numFmtId="2" fontId="0" fillId="2" borderId="8" xfId="0" applyNumberFormat="1" applyFill="1" applyBorder="1"/>
    <xf numFmtId="2" fontId="10" fillId="2" borderId="11" xfId="0" applyNumberFormat="1" applyFont="1" applyFill="1" applyBorder="1"/>
    <xf numFmtId="0" fontId="9" fillId="2" borderId="12" xfId="0" applyFont="1" applyFill="1" applyBorder="1"/>
    <xf numFmtId="0" fontId="8" fillId="0" borderId="0" xfId="0" applyFont="1" applyAlignment="1">
      <alignment horizontal="right"/>
    </xf>
    <xf numFmtId="0" fontId="0" fillId="3" borderId="7" xfId="0" applyFill="1" applyBorder="1"/>
    <xf numFmtId="0" fontId="9" fillId="0" borderId="0" xfId="0" applyFont="1"/>
    <xf numFmtId="164" fontId="0" fillId="4" borderId="7" xfId="0" applyNumberFormat="1" applyFill="1" applyBorder="1"/>
    <xf numFmtId="0" fontId="11" fillId="0" borderId="0" xfId="0" applyFont="1"/>
    <xf numFmtId="49" fontId="0" fillId="3" borderId="7" xfId="0" applyNumberFormat="1" applyFill="1" applyBorder="1" applyAlignment="1">
      <alignment horizontal="right"/>
    </xf>
    <xf numFmtId="0" fontId="7" fillId="4" borderId="7" xfId="0" applyFont="1" applyFill="1" applyBorder="1"/>
    <xf numFmtId="0" fontId="4" fillId="0" borderId="0" xfId="0" applyFont="1"/>
    <xf numFmtId="2" fontId="0" fillId="5" borderId="0" xfId="0" applyNumberFormat="1" applyFill="1"/>
    <xf numFmtId="2" fontId="0" fillId="5" borderId="7" xfId="0" applyNumberFormat="1" applyFill="1" applyBorder="1"/>
    <xf numFmtId="2" fontId="7" fillId="6" borderId="7" xfId="0" applyNumberFormat="1" applyFont="1" applyFill="1" applyBorder="1"/>
    <xf numFmtId="9" fontId="0" fillId="3" borderId="7" xfId="0" applyNumberFormat="1" applyFill="1" applyBorder="1"/>
    <xf numFmtId="2" fontId="7" fillId="3" borderId="7" xfId="0" applyNumberFormat="1" applyFont="1" applyFill="1" applyBorder="1"/>
    <xf numFmtId="0" fontId="12" fillId="0" borderId="0" xfId="0" applyFont="1" applyAlignment="1">
      <alignment horizontal="right"/>
    </xf>
    <xf numFmtId="2" fontId="12" fillId="7" borderId="0" xfId="0" applyNumberFormat="1" applyFont="1" applyFill="1"/>
    <xf numFmtId="0" fontId="7" fillId="0" borderId="0" xfId="0" applyFont="1" applyAlignment="1">
      <alignment horizontal="center" vertical="center" wrapText="1"/>
    </xf>
    <xf numFmtId="165" fontId="0" fillId="3" borderId="7" xfId="0" applyNumberFormat="1" applyFill="1" applyBorder="1"/>
    <xf numFmtId="0" fontId="0" fillId="4" borderId="7" xfId="0" applyFill="1" applyBorder="1"/>
    <xf numFmtId="0" fontId="7" fillId="0" borderId="0" xfId="0" applyFont="1"/>
    <xf numFmtId="0" fontId="12" fillId="0" borderId="0" xfId="0" applyFont="1"/>
    <xf numFmtId="166" fontId="0" fillId="3" borderId="7" xfId="0" applyNumberFormat="1" applyFill="1" applyBorder="1"/>
    <xf numFmtId="2" fontId="0" fillId="3" borderId="7" xfId="0" applyNumberFormat="1" applyFill="1" applyBorder="1"/>
    <xf numFmtId="1" fontId="0" fillId="4" borderId="7" xfId="0" applyNumberFormat="1" applyFill="1" applyBorder="1"/>
    <xf numFmtId="2" fontId="0" fillId="0" borderId="0" xfId="0" applyNumberFormat="1"/>
    <xf numFmtId="0" fontId="0" fillId="3" borderId="7" xfId="0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7" fillId="3" borderId="3" xfId="0" applyFont="1" applyFill="1" applyBorder="1" applyAlignment="1">
      <alignment horizontal="center"/>
    </xf>
    <xf numFmtId="0" fontId="6" fillId="0" borderId="4" xfId="0" applyFont="1" applyBorder="1"/>
    <xf numFmtId="0" fontId="8" fillId="2" borderId="5" xfId="0" applyFont="1" applyFill="1" applyBorder="1" applyAlignment="1">
      <alignment horizontal="center"/>
    </xf>
    <xf numFmtId="0" fontId="6" fillId="0" borderId="6" xfId="0" applyFont="1" applyBorder="1"/>
    <xf numFmtId="0" fontId="9" fillId="3" borderId="3" xfId="0" applyFont="1" applyFill="1" applyBorder="1" applyAlignment="1">
      <alignment horizontal="center"/>
    </xf>
    <xf numFmtId="0" fontId="6" fillId="0" borderId="10" xfId="0" applyFont="1" applyBorder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ZA" sz="1600" b="1" i="0">
                <a:solidFill>
                  <a:srgbClr val="757575"/>
                </a:solidFill>
                <a:latin typeface="+mn-lt"/>
              </a:rPr>
              <a:t>Part costs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B39A-4029-B32C-509B5F464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39A-4029-B32C-509B5F464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B39A-4029-B32C-509B5F464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B39A-4029-B32C-509B5F464E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B39A-4029-B32C-509B5F464E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B39A-4029-B32C-509B5F464EB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4472C4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39A-4029-B32C-509B5F464EB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ED7D3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39A-4029-B32C-509B5F464EB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A5A5A5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39A-4029-B32C-509B5F464EB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C000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39A-4029-B32C-509B5F464EB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5B9BD5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39A-4029-B32C-509B5F464EB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70AD47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39A-4029-B32C-509B5F464E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Quote!$A$35:$A$40</c:f>
              <c:strCache>
                <c:ptCount val="6"/>
                <c:pt idx="0">
                  <c:v>Filament</c:v>
                </c:pt>
                <c:pt idx="1">
                  <c:v>Electricity</c:v>
                </c:pt>
                <c:pt idx="2">
                  <c:v>Printer depreciation</c:v>
                </c:pt>
                <c:pt idx="3">
                  <c:v>Preparation</c:v>
                </c:pt>
                <c:pt idx="4">
                  <c:v>Post-processing</c:v>
                </c:pt>
                <c:pt idx="5">
                  <c:v>Consumables</c:v>
                </c:pt>
              </c:strCache>
            </c:strRef>
          </c:cat>
          <c:val>
            <c:numRef>
              <c:f>Quote!$B$35:$B$40</c:f>
              <c:numCache>
                <c:formatCode>0.00</c:formatCode>
                <c:ptCount val="6"/>
                <c:pt idx="0">
                  <c:v>0.24470588235294116</c:v>
                </c:pt>
                <c:pt idx="1">
                  <c:v>0.10349999999999999</c:v>
                </c:pt>
                <c:pt idx="2">
                  <c:v>0.47916666666666663</c:v>
                </c:pt>
                <c:pt idx="3">
                  <c:v>6</c:v>
                </c:pt>
                <c:pt idx="4">
                  <c:v>3.5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A-4029-B32C-509B5F4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687265</xdr:colOff>
      <xdr:row>10</xdr:row>
      <xdr:rowOff>81328</xdr:rowOff>
    </xdr:from>
    <xdr:ext cx="5267325" cy="442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1003"/>
  <sheetViews>
    <sheetView tabSelected="1" zoomScale="130" zoomScaleNormal="130" workbookViewId="0">
      <selection activeCell="O7" sqref="O7"/>
    </sheetView>
  </sheetViews>
  <sheetFormatPr defaultColWidth="14.42578125" defaultRowHeight="15" customHeight="1" x14ac:dyDescent="0.25"/>
  <cols>
    <col min="1" max="1" width="31.28515625" customWidth="1"/>
    <col min="2" max="2" width="15" customWidth="1"/>
    <col min="3" max="6" width="11.42578125" customWidth="1"/>
    <col min="7" max="7" width="18.140625" customWidth="1"/>
    <col min="8" max="8" width="19" customWidth="1"/>
    <col min="9" max="26" width="11.42578125" customWidth="1"/>
  </cols>
  <sheetData>
    <row r="1" spans="1:26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3.25" x14ac:dyDescent="0.35">
      <c r="A2" s="3" t="s">
        <v>1</v>
      </c>
    </row>
    <row r="3" spans="1:26" ht="21" x14ac:dyDescent="0.35">
      <c r="A3" s="4"/>
      <c r="B3" s="4"/>
      <c r="C3" s="4"/>
      <c r="G3" s="5"/>
      <c r="H3" s="5"/>
    </row>
    <row r="4" spans="1:26" ht="21" x14ac:dyDescent="0.35">
      <c r="A4" s="39" t="s">
        <v>2</v>
      </c>
      <c r="B4" s="40"/>
      <c r="C4" s="40"/>
      <c r="G4" s="41" t="s">
        <v>3</v>
      </c>
      <c r="H4" s="42"/>
    </row>
    <row r="5" spans="1:26" x14ac:dyDescent="0.25">
      <c r="A5" s="6" t="s">
        <v>4</v>
      </c>
      <c r="B5" s="43" t="s">
        <v>5</v>
      </c>
      <c r="C5" s="44"/>
      <c r="G5" s="45" t="str">
        <f>B12</f>
        <v>das Filament - PLA - refill</v>
      </c>
      <c r="H5" s="46"/>
    </row>
    <row r="6" spans="1:26" x14ac:dyDescent="0.25">
      <c r="A6" s="6" t="s">
        <v>6</v>
      </c>
      <c r="B6" s="7">
        <v>44565</v>
      </c>
      <c r="G6" s="8">
        <f>B13</f>
        <v>13</v>
      </c>
      <c r="H6" s="9" t="s">
        <v>7</v>
      </c>
    </row>
    <row r="7" spans="1:26" x14ac:dyDescent="0.25">
      <c r="A7" s="6" t="s">
        <v>8</v>
      </c>
      <c r="B7" s="47" t="s">
        <v>9</v>
      </c>
      <c r="C7" s="48"/>
      <c r="D7" s="44"/>
      <c r="G7" s="10">
        <f>D14</f>
        <v>1.9166666666666665</v>
      </c>
      <c r="H7" s="9" t="s">
        <v>10</v>
      </c>
    </row>
    <row r="8" spans="1:26" x14ac:dyDescent="0.25">
      <c r="G8" s="11">
        <f>B46</f>
        <v>16.571946039215685</v>
      </c>
      <c r="H8" s="9" t="str">
        <f>General!$B$5&amp;" || suggested price"</f>
        <v>€ || suggested price</v>
      </c>
    </row>
    <row r="9" spans="1:26" ht="15.75" x14ac:dyDescent="0.25">
      <c r="G9" s="12">
        <f>B47</f>
        <v>16.5</v>
      </c>
      <c r="H9" s="13" t="str">
        <f>General!$B$5&amp;" || quoted"</f>
        <v>€ || quoted</v>
      </c>
    </row>
    <row r="10" spans="1:26" ht="18.75" x14ac:dyDescent="0.3">
      <c r="A10" s="39" t="s">
        <v>11</v>
      </c>
      <c r="B10" s="40"/>
      <c r="C10" s="40"/>
    </row>
    <row r="11" spans="1:26" x14ac:dyDescent="0.25">
      <c r="A11" s="14" t="s">
        <v>12</v>
      </c>
      <c r="B11" s="49" t="s">
        <v>13</v>
      </c>
      <c r="C11" s="44"/>
    </row>
    <row r="12" spans="1:26" x14ac:dyDescent="0.25">
      <c r="A12" s="14" t="s">
        <v>14</v>
      </c>
      <c r="B12" s="49" t="s">
        <v>15</v>
      </c>
      <c r="C12" s="44"/>
    </row>
    <row r="13" spans="1:26" x14ac:dyDescent="0.25">
      <c r="A13" s="14" t="s">
        <v>16</v>
      </c>
      <c r="B13" s="15">
        <v>13</v>
      </c>
      <c r="C13" s="16" t="s">
        <v>17</v>
      </c>
      <c r="D13" s="17">
        <f>(B13/VLOOKUP(B12,Materials!A2:I95,5,FALSE))*4/(VLOOKUP(B12,Materials!A2:I95,2,FALSE)^2*PI())</f>
        <v>4.3586870524179373</v>
      </c>
      <c r="E13" s="18" t="s">
        <v>18</v>
      </c>
    </row>
    <row r="14" spans="1:26" x14ac:dyDescent="0.25">
      <c r="A14" s="14" t="s">
        <v>19</v>
      </c>
      <c r="B14" s="19" t="s">
        <v>20</v>
      </c>
      <c r="C14" s="16" t="s">
        <v>21</v>
      </c>
      <c r="D14" s="17">
        <f>LEFT(B14,FIND(":",B14)-1)+RIGHT(B14,LEN(B14)-FIND(":",B14))/60</f>
        <v>1.9166666666666665</v>
      </c>
      <c r="E14" s="16" t="s">
        <v>22</v>
      </c>
    </row>
    <row r="15" spans="1:26" x14ac:dyDescent="0.25">
      <c r="C15" s="16"/>
    </row>
    <row r="16" spans="1:26" ht="18.75" x14ac:dyDescent="0.3">
      <c r="A16" s="39" t="s">
        <v>23</v>
      </c>
      <c r="B16" s="40"/>
      <c r="C16" s="40"/>
    </row>
    <row r="17" spans="1:3" x14ac:dyDescent="0.25">
      <c r="A17" s="14" t="s">
        <v>24</v>
      </c>
      <c r="B17" s="15">
        <v>0</v>
      </c>
      <c r="C17" s="16" t="s">
        <v>25</v>
      </c>
    </row>
    <row r="18" spans="1:3" x14ac:dyDescent="0.25">
      <c r="A18" s="14" t="s">
        <v>26</v>
      </c>
      <c r="B18" s="15">
        <v>5</v>
      </c>
      <c r="C18" s="16" t="s">
        <v>25</v>
      </c>
    </row>
    <row r="19" spans="1:3" x14ac:dyDescent="0.25">
      <c r="A19" s="14" t="s">
        <v>27</v>
      </c>
      <c r="B19" s="15">
        <v>5</v>
      </c>
      <c r="C19" s="16" t="s">
        <v>25</v>
      </c>
    </row>
    <row r="20" spans="1:3" x14ac:dyDescent="0.25">
      <c r="A20" s="14" t="s">
        <v>28</v>
      </c>
      <c r="B20" s="15">
        <v>2</v>
      </c>
      <c r="C20" s="16" t="s">
        <v>25</v>
      </c>
    </row>
    <row r="21" spans="1:3" x14ac:dyDescent="0.25">
      <c r="A21" s="14" t="s">
        <v>29</v>
      </c>
      <c r="B21" s="20">
        <f>SUM(B17:B20)</f>
        <v>12</v>
      </c>
      <c r="C21" s="16" t="s">
        <v>25</v>
      </c>
    </row>
    <row r="22" spans="1:3" x14ac:dyDescent="0.25">
      <c r="C22" s="16"/>
    </row>
    <row r="23" spans="1:3" ht="15.75" customHeight="1" x14ac:dyDescent="0.3">
      <c r="A23" s="39" t="s">
        <v>30</v>
      </c>
      <c r="B23" s="40"/>
      <c r="C23" s="40"/>
    </row>
    <row r="24" spans="1:3" ht="15.75" customHeight="1" x14ac:dyDescent="0.25">
      <c r="A24" s="14" t="s">
        <v>31</v>
      </c>
      <c r="B24" s="15">
        <v>3</v>
      </c>
      <c r="C24" s="16" t="s">
        <v>25</v>
      </c>
    </row>
    <row r="25" spans="1:3" ht="15.75" customHeight="1" x14ac:dyDescent="0.25">
      <c r="A25" s="14" t="s">
        <v>32</v>
      </c>
      <c r="B25" s="15">
        <v>2</v>
      </c>
      <c r="C25" s="16" t="s">
        <v>25</v>
      </c>
    </row>
    <row r="26" spans="1:3" ht="15.75" customHeight="1" x14ac:dyDescent="0.25">
      <c r="A26" s="14" t="s">
        <v>33</v>
      </c>
      <c r="B26" s="15">
        <v>2</v>
      </c>
      <c r="C26" s="16" t="s">
        <v>25</v>
      </c>
    </row>
    <row r="27" spans="1:3" ht="15.75" customHeight="1" x14ac:dyDescent="0.25">
      <c r="A27" s="14" t="s">
        <v>29</v>
      </c>
      <c r="B27" s="20">
        <f>SUM(B24:B26)</f>
        <v>7</v>
      </c>
      <c r="C27" s="16" t="s">
        <v>25</v>
      </c>
    </row>
    <row r="28" spans="1:3" ht="15.75" customHeight="1" x14ac:dyDescent="0.25">
      <c r="C28" s="16"/>
    </row>
    <row r="29" spans="1:3" ht="15.75" customHeight="1" x14ac:dyDescent="0.3">
      <c r="A29" s="39" t="s">
        <v>34</v>
      </c>
      <c r="B29" s="40"/>
      <c r="C29" s="40"/>
    </row>
    <row r="30" spans="1:3" ht="15.75" customHeight="1" x14ac:dyDescent="0.25">
      <c r="A30" s="14" t="s">
        <v>35</v>
      </c>
      <c r="B30" s="15">
        <v>1</v>
      </c>
      <c r="C30" s="16" t="str">
        <f>General!B5</f>
        <v>€</v>
      </c>
    </row>
    <row r="31" spans="1:3" ht="15.75" customHeight="1" x14ac:dyDescent="0.25">
      <c r="C31" s="16"/>
    </row>
    <row r="32" spans="1:3" ht="15.75" customHeight="1" x14ac:dyDescent="0.25"/>
    <row r="33" spans="1:5" ht="15.75" customHeight="1" x14ac:dyDescent="0.3">
      <c r="A33" s="39" t="s">
        <v>36</v>
      </c>
      <c r="B33" s="40"/>
      <c r="C33" s="40"/>
      <c r="D33" s="21"/>
      <c r="E33" s="21"/>
    </row>
    <row r="34" spans="1:5" ht="15.75" customHeight="1" x14ac:dyDescent="0.25">
      <c r="A34" s="14" t="s">
        <v>37</v>
      </c>
      <c r="B34" s="22"/>
      <c r="C34" s="16" t="str">
        <f>General!$B$5</f>
        <v>€</v>
      </c>
    </row>
    <row r="35" spans="1:5" ht="15.75" customHeight="1" x14ac:dyDescent="0.25">
      <c r="A35" s="14" t="s">
        <v>14</v>
      </c>
      <c r="B35" s="23">
        <f>B13/1000*VLOOKUP(B12,Materials!A2:I95,9,FALSE)</f>
        <v>0.24470588235294116</v>
      </c>
      <c r="C35" s="16" t="str">
        <f>General!$B$5</f>
        <v>€</v>
      </c>
    </row>
    <row r="36" spans="1:5" ht="15.75" customHeight="1" x14ac:dyDescent="0.25">
      <c r="A36" s="14" t="s">
        <v>38</v>
      </c>
      <c r="B36" s="23">
        <f>D14*VLOOKUP(B11,Printers!A2:G96,6,FALSE)*General!B2</f>
        <v>0.10349999999999999</v>
      </c>
      <c r="C36" s="16" t="str">
        <f>General!$B$5</f>
        <v>€</v>
      </c>
    </row>
    <row r="37" spans="1:5" ht="15.75" customHeight="1" x14ac:dyDescent="0.25">
      <c r="A37" s="14" t="s">
        <v>39</v>
      </c>
      <c r="B37" s="23">
        <f>D14*VLOOKUP(B11,Printers!A2:G96,7,FALSE)</f>
        <v>0.47916666666666663</v>
      </c>
      <c r="C37" s="16" t="str">
        <f>General!$B$5</f>
        <v>€</v>
      </c>
    </row>
    <row r="38" spans="1:5" ht="15.75" customHeight="1" x14ac:dyDescent="0.25">
      <c r="A38" s="14" t="s">
        <v>23</v>
      </c>
      <c r="B38" s="23">
        <f>B21/60*General!B3</f>
        <v>6</v>
      </c>
      <c r="C38" s="16" t="str">
        <f>General!$B$5</f>
        <v>€</v>
      </c>
    </row>
    <row r="39" spans="1:5" ht="15.75" customHeight="1" x14ac:dyDescent="0.25">
      <c r="A39" s="14" t="s">
        <v>30</v>
      </c>
      <c r="B39" s="23">
        <f>B27/60*General!B3</f>
        <v>3.5</v>
      </c>
      <c r="C39" s="16" t="str">
        <f>General!$B$5</f>
        <v>€</v>
      </c>
    </row>
    <row r="40" spans="1:5" ht="15.75" customHeight="1" x14ac:dyDescent="0.25">
      <c r="A40" s="14" t="s">
        <v>35</v>
      </c>
      <c r="B40" s="23">
        <f>B30</f>
        <v>1</v>
      </c>
      <c r="C40" s="16" t="str">
        <f>General!$B$5</f>
        <v>€</v>
      </c>
    </row>
    <row r="41" spans="1:5" ht="15.75" customHeight="1" x14ac:dyDescent="0.25">
      <c r="A41" s="14" t="s">
        <v>40</v>
      </c>
      <c r="B41" s="24">
        <f>SUM(B34:B40)</f>
        <v>11.327372549019607</v>
      </c>
      <c r="C41" s="16" t="str">
        <f>General!$B$5</f>
        <v>€</v>
      </c>
    </row>
    <row r="42" spans="1:5" ht="15.75" customHeight="1" x14ac:dyDescent="0.25">
      <c r="A42" s="14" t="s">
        <v>41</v>
      </c>
      <c r="B42" s="24">
        <f>B41*(General!B4/100+1)</f>
        <v>12.460109803921569</v>
      </c>
      <c r="C42" s="16" t="str">
        <f>General!$B$5</f>
        <v>€</v>
      </c>
    </row>
    <row r="43" spans="1:5" ht="15.75" customHeight="1" x14ac:dyDescent="0.25"/>
    <row r="44" spans="1:5" ht="15.75" customHeight="1" x14ac:dyDescent="0.3">
      <c r="A44" s="39" t="s">
        <v>42</v>
      </c>
      <c r="B44" s="40"/>
      <c r="C44" s="40"/>
    </row>
    <row r="45" spans="1:5" ht="15.75" customHeight="1" x14ac:dyDescent="0.25">
      <c r="A45" s="14" t="s">
        <v>43</v>
      </c>
      <c r="B45" s="25">
        <v>0.33</v>
      </c>
    </row>
    <row r="46" spans="1:5" ht="15.75" customHeight="1" x14ac:dyDescent="0.25">
      <c r="A46" s="14" t="s">
        <v>44</v>
      </c>
      <c r="B46" s="24">
        <f>B42*(1+B45)</f>
        <v>16.571946039215685</v>
      </c>
      <c r="C46" s="16" t="str">
        <f>General!$B$5</f>
        <v>€</v>
      </c>
    </row>
    <row r="47" spans="1:5" ht="15.75" customHeight="1" x14ac:dyDescent="0.25">
      <c r="A47" s="14" t="s">
        <v>45</v>
      </c>
      <c r="B47" s="26">
        <v>16.5</v>
      </c>
      <c r="C47" s="16" t="str">
        <f>General!$B$5</f>
        <v>€</v>
      </c>
    </row>
    <row r="48" spans="1:5" ht="15.75" customHeight="1" x14ac:dyDescent="0.25">
      <c r="A48" s="14" t="s">
        <v>46</v>
      </c>
      <c r="B48" s="26">
        <v>4</v>
      </c>
      <c r="C48" s="18" t="s">
        <v>47</v>
      </c>
    </row>
    <row r="49" spans="1:2" ht="15.75" customHeight="1" x14ac:dyDescent="0.25">
      <c r="A49" s="27" t="s">
        <v>48</v>
      </c>
      <c r="B49" s="28">
        <f>SUM(B47:B48)</f>
        <v>20.5</v>
      </c>
    </row>
    <row r="50" spans="1:2" ht="15.75" customHeight="1" x14ac:dyDescent="0.25"/>
    <row r="51" spans="1:2" ht="15.75" customHeight="1" x14ac:dyDescent="0.25"/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3">
    <mergeCell ref="A44:C44"/>
    <mergeCell ref="A4:C4"/>
    <mergeCell ref="G4:H4"/>
    <mergeCell ref="B5:C5"/>
    <mergeCell ref="G5:H5"/>
    <mergeCell ref="B7:D7"/>
    <mergeCell ref="A10:C10"/>
    <mergeCell ref="B11:C11"/>
    <mergeCell ref="B12:C12"/>
    <mergeCell ref="A16:C16"/>
    <mergeCell ref="A23:C23"/>
    <mergeCell ref="A29:C29"/>
    <mergeCell ref="A33:C33"/>
  </mergeCells>
  <pageMargins left="0.7" right="0.7" top="0.78740157499999996" bottom="0.78740157499999996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Printers!$A$2:$A$96</xm:f>
          </x14:formula1>
          <xm:sqref>B11</xm:sqref>
        </x14:dataValidation>
        <x14:dataValidation type="list" allowBlank="1" showErrorMessage="1" xr:uid="{00000000-0002-0000-0000-000001000000}">
          <x14:formula1>
            <xm:f>Materials!A2:A95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6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24.28515625" customWidth="1"/>
    <col min="2" max="2" width="17.28515625" customWidth="1"/>
    <col min="3" max="3" width="8.28515625" customWidth="1"/>
    <col min="4" max="4" width="13.85546875" customWidth="1"/>
    <col min="5" max="5" width="16.42578125" customWidth="1"/>
    <col min="6" max="6" width="19" customWidth="1"/>
    <col min="7" max="7" width="16.42578125" customWidth="1"/>
    <col min="8" max="26" width="11.42578125" customWidth="1"/>
  </cols>
  <sheetData>
    <row r="1" spans="1:7" ht="45" x14ac:dyDescent="0.25">
      <c r="A1" s="29" t="s">
        <v>49</v>
      </c>
      <c r="B1" s="29" t="s">
        <v>50</v>
      </c>
      <c r="C1" s="29" t="str">
        <f>"Price ["&amp;General!B5&amp;"]"</f>
        <v>Price [€]</v>
      </c>
      <c r="D1" s="29" t="s">
        <v>51</v>
      </c>
      <c r="E1" s="29" t="str">
        <f>"Service costs per life ["&amp;General!B5&amp;"]"</f>
        <v>Service costs per life [€]</v>
      </c>
      <c r="F1" s="29" t="s">
        <v>52</v>
      </c>
      <c r="G1" s="29" t="str">
        <f>"Depreciation ["&amp;General!B5&amp;"/h]"</f>
        <v>Depreciation [€/h]</v>
      </c>
    </row>
    <row r="2" spans="1:7" x14ac:dyDescent="0.25">
      <c r="A2" s="15" t="s">
        <v>13</v>
      </c>
      <c r="B2" s="15">
        <v>1.75</v>
      </c>
      <c r="C2" s="15">
        <v>400</v>
      </c>
      <c r="D2" s="15">
        <v>2000</v>
      </c>
      <c r="E2" s="15">
        <v>100</v>
      </c>
      <c r="F2" s="30">
        <v>0.2</v>
      </c>
      <c r="G2" s="31">
        <f>(C2+E2)/D2</f>
        <v>0.25</v>
      </c>
    </row>
    <row r="3" spans="1:7" x14ac:dyDescent="0.25">
      <c r="A3" s="15"/>
      <c r="B3" s="15"/>
      <c r="C3" s="15"/>
      <c r="D3" s="15"/>
      <c r="E3" s="15"/>
      <c r="F3" s="30"/>
      <c r="G3" s="31"/>
    </row>
    <row r="4" spans="1:7" x14ac:dyDescent="0.25">
      <c r="A4" s="15"/>
      <c r="B4" s="15"/>
      <c r="C4" s="15"/>
      <c r="D4" s="15"/>
      <c r="E4" s="15"/>
      <c r="F4" s="30"/>
      <c r="G4" s="31"/>
    </row>
    <row r="5" spans="1:7" x14ac:dyDescent="0.25">
      <c r="A5" s="15"/>
      <c r="B5" s="15"/>
      <c r="C5" s="15"/>
      <c r="D5" s="15"/>
      <c r="E5" s="15"/>
      <c r="F5" s="30"/>
      <c r="G5" s="31"/>
    </row>
    <row r="6" spans="1:7" x14ac:dyDescent="0.25">
      <c r="A6" s="15"/>
      <c r="B6" s="15"/>
      <c r="C6" s="15"/>
      <c r="D6" s="15"/>
      <c r="E6" s="15"/>
      <c r="F6" s="30"/>
      <c r="G6" s="31"/>
    </row>
    <row r="7" spans="1:7" x14ac:dyDescent="0.25">
      <c r="A7" s="15"/>
      <c r="B7" s="15"/>
      <c r="C7" s="15"/>
      <c r="D7" s="15"/>
      <c r="E7" s="15"/>
      <c r="F7" s="30"/>
      <c r="G7" s="31"/>
    </row>
    <row r="8" spans="1:7" x14ac:dyDescent="0.25">
      <c r="A8" s="15"/>
      <c r="B8" s="15"/>
      <c r="C8" s="15"/>
      <c r="D8" s="15"/>
      <c r="E8" s="15"/>
      <c r="F8" s="30"/>
      <c r="G8" s="31"/>
    </row>
    <row r="9" spans="1:7" x14ac:dyDescent="0.25">
      <c r="A9" s="15"/>
      <c r="B9" s="15"/>
      <c r="C9" s="15"/>
      <c r="D9" s="15"/>
      <c r="E9" s="15"/>
      <c r="F9" s="30"/>
      <c r="G9" s="31"/>
    </row>
    <row r="10" spans="1:7" x14ac:dyDescent="0.25">
      <c r="A10" s="15"/>
      <c r="B10" s="15"/>
      <c r="C10" s="15"/>
      <c r="D10" s="15"/>
      <c r="E10" s="15"/>
      <c r="F10" s="30"/>
      <c r="G10" s="31"/>
    </row>
    <row r="11" spans="1:7" x14ac:dyDescent="0.25">
      <c r="A11" s="15"/>
      <c r="B11" s="15"/>
      <c r="C11" s="15"/>
      <c r="D11" s="15"/>
      <c r="E11" s="15"/>
      <c r="F11" s="30"/>
      <c r="G11" s="31"/>
    </row>
    <row r="12" spans="1:7" x14ac:dyDescent="0.25">
      <c r="A12" s="15"/>
      <c r="B12" s="15"/>
      <c r="C12" s="15"/>
      <c r="D12" s="15"/>
      <c r="E12" s="15"/>
      <c r="F12" s="15"/>
      <c r="G12" s="31"/>
    </row>
    <row r="13" spans="1:7" x14ac:dyDescent="0.25">
      <c r="A13" s="15"/>
      <c r="B13" s="15"/>
      <c r="C13" s="15"/>
      <c r="D13" s="15"/>
      <c r="E13" s="15"/>
      <c r="F13" s="15"/>
      <c r="G13" s="31"/>
    </row>
    <row r="14" spans="1:7" x14ac:dyDescent="0.25">
      <c r="A14" s="15"/>
      <c r="B14" s="15"/>
      <c r="C14" s="15"/>
      <c r="D14" s="15"/>
      <c r="E14" s="15"/>
      <c r="F14" s="15"/>
      <c r="G14" s="31"/>
    </row>
    <row r="15" spans="1:7" x14ac:dyDescent="0.25">
      <c r="A15" s="15"/>
      <c r="B15" s="15"/>
      <c r="C15" s="15"/>
      <c r="D15" s="15"/>
      <c r="E15" s="15"/>
      <c r="F15" s="15"/>
      <c r="G15" s="31"/>
    </row>
    <row r="16" spans="1:7" x14ac:dyDescent="0.25">
      <c r="A16" s="15"/>
      <c r="B16" s="15"/>
      <c r="C16" s="15"/>
      <c r="D16" s="15"/>
      <c r="E16" s="15"/>
      <c r="F16" s="15"/>
      <c r="G16" s="31"/>
    </row>
    <row r="17" spans="1:7" ht="15.75" customHeight="1" x14ac:dyDescent="0.25">
      <c r="A17" s="15"/>
      <c r="B17" s="15"/>
      <c r="C17" s="15"/>
      <c r="D17" s="15"/>
      <c r="E17" s="15"/>
      <c r="F17" s="15"/>
      <c r="G17" s="31"/>
    </row>
    <row r="18" spans="1:7" ht="15.75" customHeight="1" x14ac:dyDescent="0.25">
      <c r="A18" s="15"/>
      <c r="B18" s="15"/>
      <c r="C18" s="15"/>
      <c r="D18" s="15"/>
      <c r="E18" s="15"/>
      <c r="F18" s="15"/>
      <c r="G18" s="31"/>
    </row>
    <row r="19" spans="1:7" ht="15.75" customHeight="1" x14ac:dyDescent="0.25">
      <c r="A19" s="15"/>
      <c r="B19" s="15"/>
      <c r="C19" s="15"/>
      <c r="D19" s="15"/>
      <c r="E19" s="15"/>
      <c r="F19" s="15"/>
      <c r="G19" s="31"/>
    </row>
    <row r="20" spans="1:7" ht="15.75" customHeight="1" x14ac:dyDescent="0.25">
      <c r="A20" s="15"/>
      <c r="B20" s="15"/>
      <c r="C20" s="15"/>
      <c r="D20" s="15"/>
      <c r="E20" s="15"/>
      <c r="F20" s="15"/>
      <c r="G20" s="31"/>
    </row>
    <row r="21" spans="1:7" ht="15.75" customHeight="1" x14ac:dyDescent="0.25">
      <c r="A21" s="15"/>
      <c r="B21" s="15"/>
      <c r="C21" s="15"/>
      <c r="D21" s="15"/>
      <c r="E21" s="15"/>
      <c r="F21" s="15"/>
      <c r="G21" s="31"/>
    </row>
    <row r="22" spans="1:7" ht="15.75" customHeight="1" x14ac:dyDescent="0.25">
      <c r="A22" s="15"/>
      <c r="B22" s="15"/>
      <c r="C22" s="15"/>
      <c r="D22" s="15"/>
      <c r="E22" s="15"/>
      <c r="F22" s="15"/>
      <c r="G22" s="31"/>
    </row>
    <row r="23" spans="1:7" ht="15.75" customHeight="1" x14ac:dyDescent="0.25">
      <c r="A23" s="15"/>
      <c r="B23" s="15"/>
      <c r="C23" s="15"/>
      <c r="D23" s="15"/>
      <c r="E23" s="15"/>
      <c r="F23" s="15"/>
      <c r="G23" s="31"/>
    </row>
    <row r="24" spans="1:7" ht="15.75" customHeight="1" x14ac:dyDescent="0.25">
      <c r="A24" s="15"/>
      <c r="B24" s="15"/>
      <c r="C24" s="15"/>
      <c r="D24" s="15"/>
      <c r="E24" s="15"/>
      <c r="F24" s="15"/>
      <c r="G24" s="31"/>
    </row>
    <row r="25" spans="1:7" ht="15.75" customHeight="1" x14ac:dyDescent="0.25">
      <c r="A25" s="15"/>
      <c r="B25" s="15"/>
      <c r="C25" s="15"/>
      <c r="D25" s="15"/>
      <c r="E25" s="15"/>
      <c r="F25" s="15"/>
      <c r="G25" s="31"/>
    </row>
    <row r="26" spans="1:7" ht="15.75" customHeight="1" x14ac:dyDescent="0.25">
      <c r="A26" s="15"/>
      <c r="B26" s="15"/>
      <c r="C26" s="15"/>
      <c r="D26" s="15"/>
      <c r="E26" s="15"/>
      <c r="F26" s="15"/>
      <c r="G26" s="31"/>
    </row>
    <row r="27" spans="1:7" ht="15.75" customHeight="1" x14ac:dyDescent="0.25">
      <c r="A27" s="15"/>
      <c r="B27" s="15"/>
      <c r="C27" s="15"/>
      <c r="D27" s="15"/>
      <c r="E27" s="15"/>
      <c r="F27" s="15"/>
      <c r="G27" s="31"/>
    </row>
    <row r="28" spans="1:7" ht="15.75" customHeight="1" x14ac:dyDescent="0.25">
      <c r="A28" s="15"/>
      <c r="B28" s="15"/>
      <c r="C28" s="15"/>
      <c r="D28" s="15"/>
      <c r="E28" s="15"/>
      <c r="F28" s="15"/>
      <c r="G28" s="31"/>
    </row>
    <row r="29" spans="1:7" ht="15.75" customHeight="1" x14ac:dyDescent="0.25">
      <c r="A29" s="15"/>
      <c r="B29" s="15"/>
      <c r="C29" s="15"/>
      <c r="D29" s="15"/>
      <c r="E29" s="15"/>
      <c r="F29" s="15"/>
      <c r="G29" s="31"/>
    </row>
    <row r="30" spans="1:7" ht="15.75" customHeight="1" x14ac:dyDescent="0.25">
      <c r="A30" s="15"/>
      <c r="B30" s="15"/>
      <c r="C30" s="15"/>
      <c r="D30" s="15"/>
      <c r="E30" s="15"/>
      <c r="F30" s="15"/>
      <c r="G30" s="31"/>
    </row>
    <row r="31" spans="1:7" ht="15.75" customHeight="1" x14ac:dyDescent="0.25">
      <c r="A31" s="15"/>
      <c r="B31" s="15"/>
      <c r="C31" s="15"/>
      <c r="D31" s="15"/>
      <c r="E31" s="15"/>
      <c r="F31" s="15"/>
      <c r="G31" s="31"/>
    </row>
    <row r="32" spans="1:7" ht="15.75" customHeight="1" x14ac:dyDescent="0.25">
      <c r="A32" s="15"/>
      <c r="B32" s="15"/>
      <c r="C32" s="15"/>
      <c r="D32" s="15"/>
      <c r="E32" s="15"/>
      <c r="F32" s="15"/>
      <c r="G32" s="31"/>
    </row>
    <row r="33" spans="1:7" ht="15.75" customHeight="1" x14ac:dyDescent="0.25">
      <c r="A33" s="15"/>
      <c r="B33" s="15"/>
      <c r="C33" s="15"/>
      <c r="D33" s="15"/>
      <c r="E33" s="15"/>
      <c r="F33" s="15"/>
      <c r="G33" s="31"/>
    </row>
    <row r="34" spans="1:7" ht="15.75" customHeight="1" x14ac:dyDescent="0.25">
      <c r="A34" s="15"/>
      <c r="B34" s="15"/>
      <c r="C34" s="15"/>
      <c r="D34" s="15"/>
      <c r="E34" s="15"/>
      <c r="F34" s="15"/>
      <c r="G34" s="31"/>
    </row>
    <row r="35" spans="1:7" ht="15.75" customHeight="1" x14ac:dyDescent="0.25">
      <c r="A35" s="15"/>
      <c r="B35" s="15"/>
      <c r="C35" s="15"/>
      <c r="D35" s="15"/>
      <c r="E35" s="15"/>
      <c r="F35" s="15"/>
      <c r="G35" s="31"/>
    </row>
    <row r="36" spans="1:7" ht="15.75" customHeight="1" x14ac:dyDescent="0.25">
      <c r="A36" s="15"/>
      <c r="B36" s="15"/>
      <c r="C36" s="15"/>
      <c r="D36" s="15"/>
      <c r="E36" s="15"/>
      <c r="F36" s="15"/>
      <c r="G36" s="31"/>
    </row>
    <row r="37" spans="1:7" ht="15.75" customHeight="1" x14ac:dyDescent="0.25">
      <c r="A37" s="15"/>
      <c r="B37" s="15"/>
      <c r="C37" s="15"/>
      <c r="D37" s="15"/>
      <c r="E37" s="15"/>
      <c r="F37" s="15"/>
      <c r="G37" s="31"/>
    </row>
    <row r="38" spans="1:7" ht="15.75" customHeight="1" x14ac:dyDescent="0.25">
      <c r="A38" s="15"/>
      <c r="B38" s="15"/>
      <c r="C38" s="15"/>
      <c r="D38" s="15"/>
      <c r="E38" s="15"/>
      <c r="F38" s="15"/>
      <c r="G38" s="31"/>
    </row>
    <row r="39" spans="1:7" ht="15.75" customHeight="1" x14ac:dyDescent="0.25">
      <c r="A39" s="15"/>
      <c r="B39" s="15"/>
      <c r="C39" s="15"/>
      <c r="D39" s="15"/>
      <c r="E39" s="15"/>
      <c r="F39" s="15"/>
      <c r="G39" s="31"/>
    </row>
    <row r="40" spans="1:7" ht="15.75" customHeight="1" x14ac:dyDescent="0.25">
      <c r="A40" s="15"/>
      <c r="B40" s="15"/>
      <c r="C40" s="15"/>
      <c r="D40" s="15"/>
      <c r="E40" s="15"/>
      <c r="F40" s="15"/>
      <c r="G40" s="31"/>
    </row>
    <row r="41" spans="1:7" ht="15.75" customHeight="1" x14ac:dyDescent="0.25">
      <c r="A41" s="15"/>
      <c r="B41" s="15"/>
      <c r="C41" s="15"/>
      <c r="D41" s="15"/>
      <c r="E41" s="15"/>
      <c r="F41" s="15"/>
      <c r="G41" s="31"/>
    </row>
    <row r="42" spans="1:7" ht="15.75" customHeight="1" x14ac:dyDescent="0.25">
      <c r="A42" s="15"/>
      <c r="B42" s="15"/>
      <c r="C42" s="15"/>
      <c r="D42" s="15"/>
      <c r="E42" s="15"/>
      <c r="F42" s="15"/>
      <c r="G42" s="31"/>
    </row>
    <row r="43" spans="1:7" ht="15.75" customHeight="1" x14ac:dyDescent="0.25">
      <c r="A43" s="15"/>
      <c r="B43" s="15"/>
      <c r="C43" s="15"/>
      <c r="D43" s="15"/>
      <c r="E43" s="15"/>
      <c r="F43" s="15"/>
      <c r="G43" s="31"/>
    </row>
    <row r="44" spans="1:7" ht="15.75" customHeight="1" x14ac:dyDescent="0.25">
      <c r="A44" s="15"/>
      <c r="B44" s="15"/>
      <c r="C44" s="15"/>
      <c r="D44" s="15"/>
      <c r="E44" s="15"/>
      <c r="F44" s="15"/>
      <c r="G44" s="31"/>
    </row>
    <row r="45" spans="1:7" ht="15.75" customHeight="1" x14ac:dyDescent="0.25">
      <c r="A45" s="15"/>
      <c r="B45" s="15"/>
      <c r="C45" s="15"/>
      <c r="D45" s="15"/>
      <c r="E45" s="15"/>
      <c r="F45" s="15"/>
      <c r="G45" s="31"/>
    </row>
    <row r="46" spans="1:7" ht="15.75" customHeight="1" x14ac:dyDescent="0.25">
      <c r="A46" s="15"/>
      <c r="B46" s="15"/>
      <c r="C46" s="15"/>
      <c r="D46" s="15"/>
      <c r="E46" s="15"/>
      <c r="F46" s="15"/>
      <c r="G46" s="31"/>
    </row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5"/>
  <sheetViews>
    <sheetView workbookViewId="0"/>
  </sheetViews>
  <sheetFormatPr defaultColWidth="14.42578125" defaultRowHeight="15" customHeight="1" x14ac:dyDescent="0.25"/>
  <cols>
    <col min="1" max="1" width="24.5703125" customWidth="1"/>
    <col min="2" max="2" width="14.5703125" customWidth="1"/>
    <col min="3" max="3" width="13.7109375" customWidth="1"/>
    <col min="4" max="4" width="13.85546875" customWidth="1"/>
    <col min="5" max="5" width="16.140625" customWidth="1"/>
    <col min="6" max="6" width="16.28515625" customWidth="1"/>
    <col min="7" max="7" width="13.5703125" customWidth="1"/>
    <col min="8" max="8" width="18.140625" customWidth="1"/>
    <col min="9" max="9" width="16.140625" customWidth="1"/>
    <col min="10" max="10" width="16.28515625" customWidth="1"/>
    <col min="11" max="26" width="11.42578125" customWidth="1"/>
  </cols>
  <sheetData>
    <row r="1" spans="1:10" x14ac:dyDescent="0.25">
      <c r="A1" s="32" t="s">
        <v>53</v>
      </c>
      <c r="B1" s="32" t="s">
        <v>54</v>
      </c>
      <c r="C1" s="32" t="str">
        <f>"Spool Price ["&amp;General!B5&amp;"]"</f>
        <v>Spool Price [€]</v>
      </c>
      <c r="D1" s="32" t="s">
        <v>55</v>
      </c>
      <c r="E1" s="32" t="s">
        <v>56</v>
      </c>
      <c r="F1" s="32" t="s">
        <v>57</v>
      </c>
      <c r="G1" s="32" t="s">
        <v>58</v>
      </c>
      <c r="H1" s="32" t="s">
        <v>59</v>
      </c>
      <c r="I1" s="32" t="str">
        <f>"Price ["&amp;General!B5&amp;"/kg]"</f>
        <v>Price [€/kg]</v>
      </c>
      <c r="J1" s="33" t="s">
        <v>60</v>
      </c>
    </row>
    <row r="2" spans="1:10" x14ac:dyDescent="0.25">
      <c r="A2" s="15" t="s">
        <v>61</v>
      </c>
      <c r="B2" s="15">
        <v>1.75</v>
      </c>
      <c r="C2" s="34">
        <v>16</v>
      </c>
      <c r="D2" s="35">
        <v>0.8</v>
      </c>
      <c r="E2" s="35">
        <v>1.24</v>
      </c>
      <c r="F2" s="15">
        <v>220</v>
      </c>
      <c r="G2" s="15">
        <v>60</v>
      </c>
      <c r="H2" s="36">
        <f>D2/E2*4/(PI()*(B2/100)^2)/10</f>
        <v>268.22689553341149</v>
      </c>
      <c r="I2" s="37">
        <f>C2/D2</f>
        <v>20</v>
      </c>
    </row>
    <row r="3" spans="1:10" x14ac:dyDescent="0.25">
      <c r="A3" s="15" t="s">
        <v>62</v>
      </c>
      <c r="B3" s="15">
        <v>1.75</v>
      </c>
      <c r="C3" s="34">
        <v>24</v>
      </c>
      <c r="D3" s="35">
        <v>0.8</v>
      </c>
      <c r="E3" s="35">
        <v>1.27</v>
      </c>
      <c r="F3" s="15">
        <v>225</v>
      </c>
      <c r="G3" s="15">
        <v>65</v>
      </c>
      <c r="H3" s="36">
        <f>D3/E3*4/(PI()*(B3/100)^2)/10</f>
        <v>261.89082713498442</v>
      </c>
      <c r="I3" s="37">
        <f>C3/D3</f>
        <v>30</v>
      </c>
    </row>
    <row r="4" spans="1:10" x14ac:dyDescent="0.25">
      <c r="A4" s="15" t="s">
        <v>15</v>
      </c>
      <c r="B4" s="15">
        <v>1.75</v>
      </c>
      <c r="C4" s="34">
        <v>16</v>
      </c>
      <c r="D4" s="35">
        <v>0.85</v>
      </c>
      <c r="E4" s="35">
        <v>1.24</v>
      </c>
      <c r="F4" s="15">
        <v>215</v>
      </c>
      <c r="G4" s="15">
        <v>60</v>
      </c>
      <c r="H4" s="36">
        <f>D4/E4*4/(PI()*(B4/100)^2)/10</f>
        <v>284.99107650424969</v>
      </c>
      <c r="I4" s="37">
        <f>C4/D4</f>
        <v>18.823529411764707</v>
      </c>
    </row>
    <row r="5" spans="1:10" x14ac:dyDescent="0.25">
      <c r="A5" s="15"/>
      <c r="B5" s="15"/>
      <c r="C5" s="34"/>
      <c r="D5" s="35"/>
      <c r="E5" s="35"/>
      <c r="F5" s="15"/>
      <c r="G5" s="15"/>
      <c r="H5" s="36"/>
    </row>
    <row r="6" spans="1:10" x14ac:dyDescent="0.25">
      <c r="A6" s="15"/>
      <c r="B6" s="15"/>
      <c r="C6" s="34"/>
      <c r="D6" s="35"/>
      <c r="E6" s="35"/>
      <c r="F6" s="15"/>
      <c r="G6" s="15"/>
      <c r="H6" s="36"/>
    </row>
    <row r="7" spans="1:10" x14ac:dyDescent="0.25">
      <c r="A7" s="15"/>
      <c r="B7" s="15"/>
      <c r="C7" s="34"/>
      <c r="D7" s="35"/>
      <c r="E7" s="35"/>
      <c r="F7" s="15"/>
      <c r="G7" s="15"/>
      <c r="H7" s="36"/>
    </row>
    <row r="8" spans="1:10" x14ac:dyDescent="0.25">
      <c r="A8" s="15"/>
      <c r="B8" s="15"/>
      <c r="C8" s="34"/>
      <c r="D8" s="35"/>
      <c r="E8" s="35"/>
      <c r="F8" s="15"/>
      <c r="G8" s="15"/>
      <c r="H8" s="36"/>
    </row>
    <row r="9" spans="1:10" x14ac:dyDescent="0.25">
      <c r="A9" s="15"/>
      <c r="B9" s="15"/>
      <c r="C9" s="34"/>
      <c r="D9" s="35"/>
      <c r="E9" s="35"/>
      <c r="F9" s="15"/>
      <c r="G9" s="15"/>
      <c r="H9" s="36"/>
    </row>
    <row r="10" spans="1:10" x14ac:dyDescent="0.25">
      <c r="A10" s="15"/>
      <c r="B10" s="15"/>
      <c r="C10" s="34"/>
      <c r="D10" s="35"/>
      <c r="E10" s="35"/>
      <c r="F10" s="15"/>
      <c r="G10" s="15"/>
      <c r="H10" s="36"/>
    </row>
    <row r="11" spans="1:10" x14ac:dyDescent="0.25">
      <c r="A11" s="15"/>
      <c r="B11" s="15"/>
      <c r="C11" s="34"/>
      <c r="D11" s="35"/>
      <c r="E11" s="35"/>
      <c r="F11" s="15"/>
      <c r="G11" s="15"/>
      <c r="H11" s="36"/>
    </row>
    <row r="12" spans="1:10" x14ac:dyDescent="0.25">
      <c r="A12" s="15"/>
      <c r="B12" s="15"/>
      <c r="C12" s="34"/>
      <c r="D12" s="35"/>
      <c r="E12" s="35"/>
      <c r="F12" s="15"/>
      <c r="G12" s="15"/>
      <c r="H12" s="36"/>
    </row>
    <row r="13" spans="1:10" x14ac:dyDescent="0.25">
      <c r="A13" s="15"/>
      <c r="B13" s="15"/>
      <c r="C13" s="34"/>
      <c r="D13" s="35"/>
      <c r="E13" s="35"/>
      <c r="F13" s="15"/>
      <c r="G13" s="15"/>
      <c r="H13" s="36"/>
    </row>
    <row r="14" spans="1:10" x14ac:dyDescent="0.25">
      <c r="A14" s="15"/>
      <c r="B14" s="15"/>
      <c r="C14" s="34"/>
      <c r="D14" s="35"/>
      <c r="E14" s="35"/>
      <c r="F14" s="15"/>
      <c r="G14" s="15"/>
      <c r="H14" s="36"/>
    </row>
    <row r="15" spans="1:10" x14ac:dyDescent="0.25">
      <c r="A15" s="15"/>
      <c r="B15" s="15"/>
      <c r="C15" s="34"/>
      <c r="D15" s="35"/>
      <c r="E15" s="35"/>
      <c r="F15" s="15"/>
      <c r="G15" s="15"/>
      <c r="H15" s="36"/>
    </row>
    <row r="16" spans="1:10" ht="15.75" customHeight="1" x14ac:dyDescent="0.25">
      <c r="A16" s="15"/>
      <c r="B16" s="15"/>
      <c r="C16" s="34"/>
      <c r="D16" s="35"/>
      <c r="E16" s="35"/>
      <c r="F16" s="15"/>
      <c r="G16" s="15"/>
      <c r="H16" s="36"/>
    </row>
    <row r="17" spans="1:8" ht="15.75" customHeight="1" x14ac:dyDescent="0.25">
      <c r="A17" s="15"/>
      <c r="B17" s="15"/>
      <c r="C17" s="34"/>
      <c r="D17" s="35"/>
      <c r="E17" s="35"/>
      <c r="F17" s="15"/>
      <c r="G17" s="15"/>
      <c r="H17" s="36"/>
    </row>
    <row r="18" spans="1:8" ht="15.75" customHeight="1" x14ac:dyDescent="0.25">
      <c r="A18" s="15"/>
      <c r="B18" s="15"/>
      <c r="C18" s="34"/>
      <c r="D18" s="35"/>
      <c r="E18" s="35"/>
      <c r="F18" s="15"/>
      <c r="G18" s="15"/>
      <c r="H18" s="36"/>
    </row>
    <row r="19" spans="1:8" ht="15.75" customHeight="1" x14ac:dyDescent="0.25">
      <c r="A19" s="15"/>
      <c r="B19" s="15"/>
      <c r="C19" s="34"/>
      <c r="D19" s="35"/>
      <c r="E19" s="35"/>
      <c r="F19" s="15"/>
      <c r="G19" s="15"/>
      <c r="H19" s="36"/>
    </row>
    <row r="20" spans="1:8" ht="15.75" customHeight="1" x14ac:dyDescent="0.25">
      <c r="A20" s="15"/>
      <c r="B20" s="15"/>
      <c r="C20" s="34"/>
      <c r="D20" s="35"/>
      <c r="E20" s="35"/>
      <c r="F20" s="15"/>
      <c r="G20" s="15"/>
      <c r="H20" s="36"/>
    </row>
    <row r="21" spans="1:8" ht="15.75" customHeight="1" x14ac:dyDescent="0.25">
      <c r="A21" s="15"/>
      <c r="B21" s="15"/>
      <c r="C21" s="34"/>
      <c r="D21" s="35"/>
      <c r="E21" s="35"/>
      <c r="F21" s="15"/>
      <c r="G21" s="15"/>
      <c r="H21" s="36"/>
    </row>
    <row r="22" spans="1:8" ht="15.75" customHeight="1" x14ac:dyDescent="0.25">
      <c r="A22" s="15"/>
      <c r="B22" s="15"/>
      <c r="C22" s="34"/>
      <c r="D22" s="35"/>
      <c r="E22" s="35"/>
      <c r="F22" s="15"/>
      <c r="G22" s="15"/>
      <c r="H22" s="36"/>
    </row>
    <row r="23" spans="1:8" ht="15.75" customHeight="1" x14ac:dyDescent="0.25">
      <c r="A23" s="15"/>
      <c r="B23" s="15"/>
      <c r="C23" s="34"/>
      <c r="D23" s="35"/>
      <c r="E23" s="35"/>
      <c r="F23" s="15"/>
      <c r="G23" s="15"/>
      <c r="H23" s="36"/>
    </row>
    <row r="24" spans="1:8" ht="15.75" customHeight="1" x14ac:dyDescent="0.25">
      <c r="A24" s="15"/>
      <c r="B24" s="15"/>
      <c r="C24" s="34"/>
      <c r="D24" s="35"/>
      <c r="E24" s="35"/>
      <c r="F24" s="15"/>
      <c r="G24" s="15"/>
      <c r="H24" s="36"/>
    </row>
    <row r="25" spans="1:8" ht="15.75" customHeight="1" x14ac:dyDescent="0.25">
      <c r="A25" s="15"/>
      <c r="B25" s="15"/>
      <c r="C25" s="34"/>
      <c r="D25" s="35"/>
      <c r="E25" s="35"/>
      <c r="F25" s="15"/>
      <c r="G25" s="15"/>
      <c r="H25" s="36"/>
    </row>
    <row r="26" spans="1:8" ht="15.75" customHeight="1" x14ac:dyDescent="0.25">
      <c r="A26" s="15"/>
      <c r="B26" s="15"/>
      <c r="C26" s="34"/>
      <c r="D26" s="35"/>
      <c r="E26" s="35"/>
      <c r="F26" s="15"/>
      <c r="G26" s="15"/>
      <c r="H26" s="31"/>
    </row>
    <row r="27" spans="1:8" ht="15.75" customHeight="1" x14ac:dyDescent="0.25">
      <c r="A27" s="15"/>
      <c r="B27" s="15"/>
      <c r="C27" s="34"/>
      <c r="D27" s="35"/>
      <c r="E27" s="35"/>
      <c r="F27" s="15"/>
      <c r="G27" s="15"/>
      <c r="H27" s="31"/>
    </row>
    <row r="28" spans="1:8" ht="15.75" customHeight="1" x14ac:dyDescent="0.25">
      <c r="A28" s="15"/>
      <c r="B28" s="15"/>
      <c r="C28" s="34"/>
      <c r="D28" s="35"/>
      <c r="E28" s="35"/>
      <c r="F28" s="15"/>
      <c r="G28" s="15"/>
      <c r="H28" s="31"/>
    </row>
    <row r="29" spans="1:8" ht="15.75" customHeight="1" x14ac:dyDescent="0.25">
      <c r="A29" s="15"/>
      <c r="B29" s="15"/>
      <c r="C29" s="34"/>
      <c r="D29" s="35"/>
      <c r="E29" s="35"/>
      <c r="F29" s="15"/>
      <c r="G29" s="15"/>
      <c r="H29" s="31"/>
    </row>
    <row r="30" spans="1:8" ht="15.75" customHeight="1" x14ac:dyDescent="0.25">
      <c r="A30" s="15"/>
      <c r="B30" s="15"/>
      <c r="C30" s="34"/>
      <c r="D30" s="35"/>
      <c r="E30" s="35"/>
      <c r="F30" s="15"/>
      <c r="G30" s="15"/>
      <c r="H30" s="31"/>
    </row>
    <row r="31" spans="1:8" ht="15.75" customHeight="1" x14ac:dyDescent="0.25">
      <c r="A31" s="15"/>
      <c r="B31" s="15"/>
      <c r="C31" s="34"/>
      <c r="D31" s="35"/>
      <c r="E31" s="35"/>
      <c r="F31" s="15"/>
      <c r="G31" s="15"/>
      <c r="H31" s="31"/>
    </row>
    <row r="32" spans="1:8" ht="15.75" customHeight="1" x14ac:dyDescent="0.25">
      <c r="A32" s="15"/>
      <c r="B32" s="15"/>
      <c r="C32" s="15"/>
      <c r="D32" s="35"/>
      <c r="E32" s="35"/>
      <c r="F32" s="15"/>
      <c r="G32" s="15"/>
      <c r="H32" s="31"/>
    </row>
    <row r="33" spans="1:8" ht="15.75" customHeight="1" x14ac:dyDescent="0.25">
      <c r="A33" s="15"/>
      <c r="B33" s="15"/>
      <c r="C33" s="15"/>
      <c r="D33" s="35"/>
      <c r="E33" s="15"/>
      <c r="F33" s="15"/>
      <c r="G33" s="15"/>
      <c r="H33" s="31"/>
    </row>
    <row r="34" spans="1:8" ht="15.75" customHeight="1" x14ac:dyDescent="0.25">
      <c r="A34" s="15"/>
      <c r="B34" s="15"/>
      <c r="C34" s="15"/>
      <c r="D34" s="15"/>
      <c r="E34" s="15"/>
      <c r="F34" s="15"/>
      <c r="G34" s="15"/>
      <c r="H34" s="31"/>
    </row>
    <row r="35" spans="1:8" ht="15.75" customHeight="1" x14ac:dyDescent="0.25">
      <c r="A35" s="15"/>
      <c r="B35" s="15"/>
      <c r="C35" s="15"/>
      <c r="D35" s="15"/>
      <c r="E35" s="15"/>
      <c r="F35" s="15"/>
      <c r="G35" s="15"/>
      <c r="H35" s="31"/>
    </row>
    <row r="36" spans="1:8" ht="15.75" customHeight="1" x14ac:dyDescent="0.25">
      <c r="A36" s="15"/>
      <c r="B36" s="15"/>
      <c r="C36" s="15"/>
      <c r="D36" s="15"/>
      <c r="E36" s="15"/>
      <c r="F36" s="15"/>
      <c r="G36" s="15"/>
      <c r="H36" s="31"/>
    </row>
    <row r="37" spans="1:8" ht="15.75" customHeight="1" x14ac:dyDescent="0.25">
      <c r="A37" s="15"/>
      <c r="B37" s="15"/>
      <c r="C37" s="15"/>
      <c r="D37" s="15"/>
      <c r="E37" s="15"/>
      <c r="F37" s="15"/>
      <c r="G37" s="15"/>
      <c r="H37" s="31"/>
    </row>
    <row r="38" spans="1:8" ht="15.75" customHeight="1" x14ac:dyDescent="0.25">
      <c r="A38" s="15"/>
      <c r="B38" s="15"/>
      <c r="C38" s="15"/>
      <c r="D38" s="15"/>
      <c r="E38" s="15"/>
      <c r="F38" s="15"/>
      <c r="G38" s="15"/>
      <c r="H38" s="31"/>
    </row>
    <row r="39" spans="1:8" ht="15.75" customHeight="1" x14ac:dyDescent="0.25">
      <c r="A39" s="15"/>
      <c r="B39" s="15"/>
      <c r="C39" s="15"/>
      <c r="D39" s="15"/>
      <c r="E39" s="15"/>
      <c r="F39" s="15"/>
      <c r="G39" s="15"/>
      <c r="H39" s="31"/>
    </row>
    <row r="40" spans="1:8" ht="15.75" customHeight="1" x14ac:dyDescent="0.25">
      <c r="A40" s="15"/>
      <c r="B40" s="15"/>
      <c r="C40" s="15"/>
      <c r="D40" s="15"/>
      <c r="E40" s="15"/>
      <c r="F40" s="15"/>
      <c r="G40" s="15"/>
      <c r="H40" s="31"/>
    </row>
    <row r="41" spans="1:8" ht="15.75" customHeight="1" x14ac:dyDescent="0.25">
      <c r="A41" s="15"/>
      <c r="B41" s="15"/>
      <c r="C41" s="15"/>
      <c r="D41" s="15"/>
      <c r="E41" s="15"/>
      <c r="F41" s="15"/>
      <c r="G41" s="15"/>
      <c r="H41" s="31"/>
    </row>
    <row r="42" spans="1:8" ht="15.75" customHeight="1" x14ac:dyDescent="0.25">
      <c r="A42" s="15"/>
      <c r="B42" s="15"/>
      <c r="C42" s="15"/>
      <c r="D42" s="15"/>
      <c r="E42" s="15"/>
      <c r="F42" s="15"/>
      <c r="G42" s="15"/>
      <c r="H42" s="31"/>
    </row>
    <row r="43" spans="1:8" ht="15.75" customHeight="1" x14ac:dyDescent="0.25">
      <c r="A43" s="15"/>
      <c r="B43" s="15"/>
      <c r="C43" s="15"/>
      <c r="D43" s="15"/>
      <c r="E43" s="15"/>
      <c r="F43" s="15"/>
      <c r="G43" s="15"/>
      <c r="H43" s="31"/>
    </row>
    <row r="44" spans="1:8" ht="15.75" customHeight="1" x14ac:dyDescent="0.25">
      <c r="A44" s="15"/>
      <c r="B44" s="15"/>
      <c r="C44" s="15"/>
      <c r="D44" s="15"/>
      <c r="E44" s="15"/>
      <c r="F44" s="15"/>
      <c r="G44" s="15"/>
      <c r="H44" s="31"/>
    </row>
    <row r="45" spans="1:8" ht="15.75" customHeight="1" x14ac:dyDescent="0.25">
      <c r="A45" s="15"/>
      <c r="B45" s="15"/>
      <c r="C45" s="15"/>
      <c r="D45" s="15"/>
      <c r="E45" s="15"/>
      <c r="F45" s="15"/>
      <c r="G45" s="15"/>
      <c r="H45" s="31"/>
    </row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I2:I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00"/>
  <sheetViews>
    <sheetView workbookViewId="0">
      <selection activeCell="C6" sqref="C6"/>
    </sheetView>
  </sheetViews>
  <sheetFormatPr defaultColWidth="14.42578125" defaultRowHeight="15" customHeight="1" x14ac:dyDescent="0.25"/>
  <cols>
    <col min="1" max="26" width="11.42578125" customWidth="1"/>
  </cols>
  <sheetData>
    <row r="2" spans="1:3" x14ac:dyDescent="0.25">
      <c r="A2" s="32" t="s">
        <v>63</v>
      </c>
      <c r="B2" s="15">
        <v>0.27</v>
      </c>
      <c r="C2" s="16" t="str">
        <f>B5&amp;"/kWh"</f>
        <v>€/kWh</v>
      </c>
    </row>
    <row r="3" spans="1:3" x14ac:dyDescent="0.25">
      <c r="A3" s="32" t="s">
        <v>64</v>
      </c>
      <c r="B3" s="15">
        <v>30</v>
      </c>
      <c r="C3" s="16" t="str">
        <f>B5&amp;"/h"</f>
        <v>€/h</v>
      </c>
    </row>
    <row r="4" spans="1:3" x14ac:dyDescent="0.25">
      <c r="A4" s="32" t="s">
        <v>65</v>
      </c>
      <c r="B4" s="15">
        <v>10</v>
      </c>
      <c r="C4" s="18" t="s">
        <v>66</v>
      </c>
    </row>
    <row r="5" spans="1:3" x14ac:dyDescent="0.25">
      <c r="A5" s="32" t="s">
        <v>67</v>
      </c>
      <c r="B5" s="38" t="s">
        <v>47</v>
      </c>
      <c r="C5" s="1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Printers</vt:lpstr>
      <vt:lpstr>Materials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Joubert</dc:creator>
  <cp:lastModifiedBy>Jonathan Reece Joubert</cp:lastModifiedBy>
  <dcterms:created xsi:type="dcterms:W3CDTF">2024-04-22T18:19:44Z</dcterms:created>
  <dcterms:modified xsi:type="dcterms:W3CDTF">2024-04-22T18:19:47Z</dcterms:modified>
</cp:coreProperties>
</file>