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39349\Google Drive (richard@3dprintingformoney.com)\"/>
    </mc:Choice>
  </mc:AlternateContent>
  <xr:revisionPtr revIDLastSave="0" documentId="13_ncr:1_{A46F0DCB-91F4-495E-90BD-F7A85B3BD39D}" xr6:coauthVersionLast="46" xr6:coauthVersionMax="46" xr10:uidLastSave="{00000000-0000-0000-0000-000000000000}"/>
  <workbookProtection workbookAlgorithmName="SHA-512" workbookHashValue="P8baVN5ZPhQ1gMxnmVQpkPdUMkiMXAiMhIvvOB/VNdAwWdldgbNjid2NlOGVg7tGydrZT2tpwCO7QARHIQ/yWA==" workbookSaltValue="9sKIUs+wyCqqtTZt6rrNKA==" workbookSpinCount="100000" lockStructure="1"/>
  <bookViews>
    <workbookView xWindow="-108" yWindow="-108" windowWidth="23256" windowHeight="12576" tabRatio="500" xr2:uid="{00000000-000D-0000-FFFF-FFFF00000000}"/>
  </bookViews>
  <sheets>
    <sheet name="Calculator" sheetId="4" r:id="rId1"/>
    <sheet name="Printers" sheetId="1" r:id="rId2"/>
    <sheet name="Filaments_Resins" sheetId="3" r:id="rId3"/>
  </sheets>
  <definedNames>
    <definedName name="_xlnm._FilterDatabase" localSheetId="0" hidden="1">Calculator!$A$1:$H$11</definedName>
    <definedName name="_xlnm._FilterDatabase" localSheetId="1" hidden="1">Printers!$B$3:$B$30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590306678" val="976" rev="124" revOS="4" revMin="124" revMax="0"/>
      <pm:docPrefs xmlns:pm="smNativeData" id="1590306678" fixedDigits="0" showNotice="1" showFrameBounds="1" autoChart="1" recalcOnPrint="1" recalcOnCopy="1" compatTextArt="1" tab="567" useDefinedPrintRange="1" printArea="currentSheet"/>
      <pm:compatibility xmlns:pm="smNativeData" id="1590306678" overlapCells="1"/>
      <pm:defCurrency xmlns:pm="smNativeData" id="1590306678"/>
    </ext>
  </extLst>
</workbook>
</file>

<file path=xl/calcChain.xml><?xml version="1.0" encoding="utf-8"?>
<calcChain xmlns="http://schemas.openxmlformats.org/spreadsheetml/2006/main">
  <c r="J23" i="1" l="1"/>
  <c r="J19" i="3"/>
  <c r="I19" i="3"/>
  <c r="G38" i="4"/>
  <c r="G37" i="4"/>
  <c r="G36" i="4"/>
  <c r="C40" i="4"/>
  <c r="C36" i="4"/>
  <c r="J22" i="1"/>
  <c r="J30" i="1"/>
  <c r="J31" i="1"/>
  <c r="J32" i="1"/>
  <c r="J33" i="1"/>
  <c r="J29" i="1"/>
  <c r="J21" i="1"/>
  <c r="J30" i="3"/>
  <c r="J27" i="1"/>
  <c r="J28" i="1"/>
  <c r="I18" i="3"/>
  <c r="I17" i="3"/>
  <c r="I16" i="3"/>
  <c r="J31" i="3"/>
  <c r="I15" i="3"/>
  <c r="I14" i="3"/>
  <c r="I13" i="3"/>
  <c r="I12" i="3"/>
  <c r="I11" i="3"/>
  <c r="J29" i="3"/>
  <c r="J20" i="1"/>
  <c r="J14" i="1"/>
  <c r="J13" i="1"/>
  <c r="J5" i="1"/>
  <c r="J6" i="1"/>
  <c r="J7" i="1"/>
  <c r="J28" i="3"/>
  <c r="J27" i="3"/>
  <c r="J26" i="3"/>
  <c r="J25" i="3"/>
  <c r="J11" i="3"/>
  <c r="J12" i="3"/>
  <c r="J13" i="3"/>
  <c r="J14" i="3"/>
  <c r="J15" i="3"/>
  <c r="J16" i="3"/>
  <c r="J17" i="3"/>
  <c r="J18" i="3"/>
  <c r="J22" i="3"/>
  <c r="J23" i="3"/>
  <c r="J24" i="3"/>
  <c r="J15" i="1"/>
  <c r="J16" i="1"/>
  <c r="J17" i="1"/>
  <c r="J18" i="1"/>
  <c r="J19" i="1"/>
  <c r="G35" i="4"/>
  <c r="G34" i="4"/>
  <c r="C32" i="4"/>
  <c r="C22" i="4" l="1"/>
  <c r="C23" i="4"/>
  <c r="C24" i="4"/>
  <c r="C25" i="4"/>
  <c r="C26" i="4"/>
  <c r="C27" i="4"/>
  <c r="C28" i="4"/>
  <c r="C21" i="4"/>
  <c r="J26" i="1"/>
  <c r="J4" i="1"/>
  <c r="J8" i="1"/>
  <c r="J9" i="1"/>
  <c r="J10" i="1"/>
  <c r="J11" i="1"/>
  <c r="J12" i="1"/>
  <c r="J3" i="1"/>
  <c r="G17" i="4" l="1"/>
  <c r="B21" i="4"/>
  <c r="J9" i="3" l="1"/>
  <c r="I9" i="3"/>
  <c r="B25" i="4" l="1"/>
  <c r="B18" i="4"/>
  <c r="B24" i="4" s="1"/>
  <c r="D11" i="4"/>
  <c r="B23" i="4" s="1"/>
  <c r="H9" i="4"/>
  <c r="H8" i="4"/>
  <c r="F32" i="4"/>
  <c r="F31" i="4"/>
  <c r="J10" i="3"/>
  <c r="I10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B26" i="4" l="1"/>
  <c r="F33" i="4"/>
  <c r="B27" i="4" l="1"/>
  <c r="B28" i="4" s="1"/>
  <c r="B32" i="4" l="1"/>
  <c r="B36" i="4" s="1"/>
  <c r="B40" i="4" l="1"/>
  <c r="F36" i="4"/>
  <c r="F35" i="4"/>
  <c r="F34" i="4"/>
  <c r="F37" i="4" l="1"/>
  <c r="B42" i="4"/>
  <c r="F3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3" authorId="0" shapeId="0" xr:uid="{00000000-0006-0000-0000-000001000000}">
      <text/>
    </comment>
    <comment ref="H26" authorId="0" shapeId="0" xr:uid="{00000000-0006-0000-0000-000002000000}">
      <text/>
    </comment>
    <comment ref="H30" authorId="0" shapeId="0" xr:uid="{00000000-0006-0000-0000-000003000000}">
      <text/>
    </comment>
  </commentList>
</comments>
</file>

<file path=xl/sharedStrings.xml><?xml version="1.0" encoding="utf-8"?>
<sst xmlns="http://schemas.openxmlformats.org/spreadsheetml/2006/main" count="281" uniqueCount="182">
  <si>
    <t>Printing for cash farm approverd</t>
  </si>
  <si>
    <t>Printer Model</t>
  </si>
  <si>
    <t>Material Diameter [mm]</t>
  </si>
  <si>
    <t>Price [€]</t>
  </si>
  <si>
    <t>Service costs per life [€]</t>
  </si>
  <si>
    <t>Depreciation Time [h]</t>
  </si>
  <si>
    <t>Energy Consumption [kWh/h]</t>
  </si>
  <si>
    <t>Depreciation [€/h]</t>
  </si>
  <si>
    <t>yes</t>
  </si>
  <si>
    <t>Ultimaker 3 Extended</t>
  </si>
  <si>
    <t>no</t>
  </si>
  <si>
    <t>Manufacturer</t>
  </si>
  <si>
    <t>Diameter [mm]</t>
  </si>
  <si>
    <t>Density [g/cm³]</t>
  </si>
  <si>
    <t>Bed Temp [°C]</t>
  </si>
  <si>
    <t>Length per roll [m]</t>
  </si>
  <si>
    <t>das Filament - PLA - black</t>
  </si>
  <si>
    <t>PLA</t>
  </si>
  <si>
    <t>Polymaker PC-Max</t>
  </si>
  <si>
    <t>Formfutura ABSpro</t>
  </si>
  <si>
    <t>Formfutura Premium ABS</t>
  </si>
  <si>
    <t>ColoFabb XT-CF20</t>
  </si>
  <si>
    <t>das Filament PETG</t>
  </si>
  <si>
    <t>Proto Pasta HT-PLA</t>
  </si>
  <si>
    <t>Ice Filament Silver silk</t>
  </si>
  <si>
    <t>PETG</t>
  </si>
  <si>
    <t>Summary</t>
  </si>
  <si>
    <t>Energy cost</t>
  </si>
  <si>
    <t>Item description</t>
  </si>
  <si>
    <t>Date</t>
  </si>
  <si>
    <t>g || filament</t>
  </si>
  <si>
    <t>Failure rate</t>
  </si>
  <si>
    <t>%</t>
  </si>
  <si>
    <t>Description</t>
  </si>
  <si>
    <t>h || printing time</t>
  </si>
  <si>
    <t>Money unit</t>
  </si>
  <si>
    <t>General print details</t>
  </si>
  <si>
    <t>Electricity and time costs</t>
  </si>
  <si>
    <t>grams</t>
  </si>
  <si>
    <t>Total Printing time</t>
  </si>
  <si>
    <t>hh:mm</t>
  </si>
  <si>
    <t>h</t>
  </si>
  <si>
    <t>Preparation</t>
  </si>
  <si>
    <t>min</t>
  </si>
  <si>
    <t>Slicing (Supports, Parameters…)</t>
  </si>
  <si>
    <t>Material change</t>
  </si>
  <si>
    <t>Transfer &amp; Start</t>
  </si>
  <si>
    <t>Sum</t>
  </si>
  <si>
    <t>Post-processing</t>
  </si>
  <si>
    <t>Support, brim removal</t>
  </si>
  <si>
    <t>Consumables</t>
  </si>
  <si>
    <t>Costs</t>
  </si>
  <si>
    <t>Filament</t>
  </si>
  <si>
    <t>Electricity</t>
  </si>
  <si>
    <t>Printer depreciation</t>
  </si>
  <si>
    <t>Subtotal</t>
  </si>
  <si>
    <t>Including failures</t>
  </si>
  <si>
    <t>pro, v2</t>
  </si>
  <si>
    <t>v3, v4</t>
  </si>
  <si>
    <t>s, v2,v3 s4</t>
  </si>
  <si>
    <t>Prusa i3 series</t>
  </si>
  <si>
    <t>resin</t>
  </si>
  <si>
    <t>Target market</t>
  </si>
  <si>
    <t>generic</t>
  </si>
  <si>
    <t>Railcore</t>
  </si>
  <si>
    <t xml:space="preserve">engineering </t>
  </si>
  <si>
    <t>L, Noir</t>
  </si>
  <si>
    <t>Prusament PETG galaxy black</t>
  </si>
  <si>
    <t>Print removal</t>
  </si>
  <si>
    <t>Hourly rate</t>
  </si>
  <si>
    <t>Painter tape, hair spray, glue, etc</t>
  </si>
  <si>
    <t>Resin</t>
  </si>
  <si>
    <t>Model prep (Fixing, CAD…)</t>
  </si>
  <si>
    <t>Item Weight (from Slicer preview)</t>
  </si>
  <si>
    <t>Selling fees</t>
  </si>
  <si>
    <t>Packaging, labels</t>
  </si>
  <si>
    <t>Sovol</t>
  </si>
  <si>
    <t>Anycubic Mega Series</t>
  </si>
  <si>
    <t>i3, S, Pro, Z</t>
  </si>
  <si>
    <t>Material type</t>
  </si>
  <si>
    <t>Elegoo ABS-Like</t>
  </si>
  <si>
    <t>Size [kg]</t>
  </si>
  <si>
    <t>8s</t>
  </si>
  <si>
    <t>-</t>
  </si>
  <si>
    <t>Deft</t>
  </si>
  <si>
    <t>Resin - Abs like</t>
  </si>
  <si>
    <t>Resin - generic</t>
  </si>
  <si>
    <t xml:space="preserve">8s </t>
  </si>
  <si>
    <t>DLP-mSLA</t>
  </si>
  <si>
    <t>12s</t>
  </si>
  <si>
    <t>Siraya Tenacious</t>
  </si>
  <si>
    <t>Resin - Elastic</t>
  </si>
  <si>
    <t>Siraya Blue</t>
  </si>
  <si>
    <t>Siraya Tech Fast</t>
  </si>
  <si>
    <t>6s</t>
  </si>
  <si>
    <t>eSUN General Purpose</t>
  </si>
  <si>
    <t>7s</t>
  </si>
  <si>
    <t>Anycubic</t>
  </si>
  <si>
    <t>10s</t>
  </si>
  <si>
    <t>Prusa mini+</t>
  </si>
  <si>
    <t xml:space="preserve">SecKit </t>
  </si>
  <si>
    <t>SK-GO</t>
  </si>
  <si>
    <t>Phrozen sonic mini</t>
  </si>
  <si>
    <t>4k</t>
  </si>
  <si>
    <t xml:space="preserve">Anycubic photon </t>
  </si>
  <si>
    <t>Peopoly Phenom</t>
  </si>
  <si>
    <t>Creality CR-10 series</t>
  </si>
  <si>
    <t>Creality Ender 5/6 series</t>
  </si>
  <si>
    <t>5, 5pro, 5+, 6</t>
  </si>
  <si>
    <t>Anet a8</t>
  </si>
  <si>
    <t>Creality Ender 3 series</t>
  </si>
  <si>
    <t>II ZL, XLT</t>
  </si>
  <si>
    <t>Artillery Genius</t>
  </si>
  <si>
    <t>Creality cr6se</t>
  </si>
  <si>
    <t>Mono X</t>
  </si>
  <si>
    <t>mk2, mk3</t>
  </si>
  <si>
    <t>Flashforge Creator</t>
  </si>
  <si>
    <t>Pro 2</t>
  </si>
  <si>
    <t>generic, IDEX</t>
  </si>
  <si>
    <t>Qidi tech</t>
  </si>
  <si>
    <t>X-PRO</t>
  </si>
  <si>
    <t>Vivedino Troodon</t>
  </si>
  <si>
    <t>300x300x400</t>
  </si>
  <si>
    <t>Voron (DIY)</t>
  </si>
  <si>
    <t>350x350x350</t>
  </si>
  <si>
    <t>FormLabs Regular</t>
  </si>
  <si>
    <t>SLA</t>
  </si>
  <si>
    <t>Nozzel Temp [°C]/Curing time</t>
  </si>
  <si>
    <t>Fiberlogy PLA</t>
  </si>
  <si>
    <t>Fiberlogy Nylon CF</t>
  </si>
  <si>
    <t>nylonCF</t>
  </si>
  <si>
    <t>PET+CF</t>
  </si>
  <si>
    <t>ABS</t>
  </si>
  <si>
    <t>PLA+</t>
  </si>
  <si>
    <t>Sunlu Pla</t>
  </si>
  <si>
    <t>Sunlu PETG</t>
  </si>
  <si>
    <t>Prusament PC</t>
  </si>
  <si>
    <t>PC</t>
  </si>
  <si>
    <t>Prusa Tough Grey</t>
  </si>
  <si>
    <t>mSLA</t>
  </si>
  <si>
    <t>Prusament ASA</t>
  </si>
  <si>
    <t>ASA</t>
  </si>
  <si>
    <t>Recreus FilaFlex</t>
  </si>
  <si>
    <t>Sunlu TPU</t>
  </si>
  <si>
    <t>TPU - A95</t>
  </si>
  <si>
    <t>TPU - A82</t>
  </si>
  <si>
    <t xml:space="preserve">FormLabs Form 2 </t>
  </si>
  <si>
    <t>FormLabs Form 3</t>
  </si>
  <si>
    <t>FormLabs Wax Castable</t>
  </si>
  <si>
    <t>Resin - Castable</t>
  </si>
  <si>
    <t>3D Printers tested / evaluated / recommended</t>
  </si>
  <si>
    <t>Marketing fee</t>
  </si>
  <si>
    <t>Total  Cost</t>
  </si>
  <si>
    <r>
      <rPr>
        <b/>
        <i/>
        <sz val="20"/>
        <color rgb="FF000000"/>
        <rFont val="Calibri"/>
        <family val="2"/>
      </rPr>
      <t>3D PRINTING FOR MONEY</t>
    </r>
    <r>
      <rPr>
        <b/>
        <sz val="20"/>
        <color rgb="FF000000"/>
        <rFont val="Calibri"/>
        <family val="2"/>
      </rPr>
      <t xml:space="preserve"> COST CALCULATOR</t>
    </r>
  </si>
  <si>
    <t>Evnovo Artillery X1</t>
  </si>
  <si>
    <t>Sv01, Sv03</t>
  </si>
  <si>
    <t>Elegoo Mars</t>
  </si>
  <si>
    <t>Creality LD</t>
  </si>
  <si>
    <t>002R,H</t>
  </si>
  <si>
    <t>Pro B</t>
  </si>
  <si>
    <t xml:space="preserve">Geeetech Prusa i3 </t>
  </si>
  <si>
    <t>D8</t>
  </si>
  <si>
    <t>Wanhao Duplicator  </t>
  </si>
  <si>
    <t xml:space="preserve">Raise3D </t>
  </si>
  <si>
    <t>Pro2 Plus</t>
  </si>
  <si>
    <t>g</t>
  </si>
  <si>
    <t>€</t>
  </si>
  <si>
    <t>www.3dprintingformoney.com</t>
  </si>
  <si>
    <t>11:50</t>
  </si>
  <si>
    <t>Taxes (if applicable)</t>
  </si>
  <si>
    <t>Sales tax (IVA, VAT)</t>
  </si>
  <si>
    <t>Other Taxes (if applicable)</t>
  </si>
  <si>
    <t>Markup Percentage</t>
  </si>
  <si>
    <t>Desire Markup/Profit</t>
  </si>
  <si>
    <t xml:space="preserve">Petg </t>
  </si>
  <si>
    <t>Scatolato</t>
  </si>
  <si>
    <t>Sunlu PLA+</t>
  </si>
  <si>
    <t>PLA +</t>
  </si>
  <si>
    <t>X5 SA400</t>
  </si>
  <si>
    <t>Tronxy X5</t>
  </si>
  <si>
    <t>Spool Price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</si>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</sst>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15" x14ac:knownFonts="1">
    <font>
      <sz val="10"/>
      <color rgb="FF000000"/>
      <name val="Arial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b/>
      <sz val="20"/>
      <color rgb="FF000000"/>
      <name val="Calibri"/>
      <family val="2"/>
    </font>
    <font>
      <b/>
      <sz val="13"/>
      <color rgb="FFFF0000"/>
      <name val="Calibri"/>
      <family val="2"/>
    </font>
    <font>
      <b/>
      <i/>
      <sz val="20"/>
      <color rgb="FF000000"/>
      <name val="Calibri"/>
      <family val="2"/>
    </font>
    <font>
      <sz val="11"/>
      <color rgb="FF333333"/>
      <name val="Calibri"/>
      <family val="2"/>
    </font>
    <font>
      <sz val="11"/>
      <color theme="1" tint="4.9989318521683403E-2"/>
      <name val="Calibri"/>
      <family val="2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5DFB3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5" fillId="0" borderId="0" xfId="0" applyFont="1"/>
    <xf numFmtId="0" fontId="2" fillId="3" borderId="3" xfId="0" applyFont="1" applyFill="1" applyBorder="1"/>
    <xf numFmtId="1" fontId="2" fillId="4" borderId="4" xfId="0" applyNumberFormat="1" applyFont="1" applyFill="1" applyBorder="1"/>
    <xf numFmtId="0" fontId="6" fillId="5" borderId="5" xfId="0" applyFont="1" applyFill="1" applyBorder="1"/>
    <xf numFmtId="165" fontId="2" fillId="4" borderId="4" xfId="0" applyNumberFormat="1" applyFont="1" applyFill="1" applyBorder="1"/>
    <xf numFmtId="2" fontId="2" fillId="4" borderId="4" xfId="0" applyNumberFormat="1" applyFont="1" applyFill="1" applyBorder="1"/>
    <xf numFmtId="164" fontId="2" fillId="3" borderId="3" xfId="1" applyFill="1" applyBorder="1"/>
    <xf numFmtId="2" fontId="2" fillId="3" borderId="3" xfId="0" applyNumberFormat="1" applyFont="1" applyFill="1" applyBorder="1"/>
    <xf numFmtId="1" fontId="2" fillId="8" borderId="6" xfId="0" applyNumberFormat="1" applyFont="1" applyFill="1" applyBorder="1"/>
    <xf numFmtId="2" fontId="2" fillId="0" borderId="0" xfId="0" applyNumberFormat="1" applyFont="1"/>
    <xf numFmtId="0" fontId="2" fillId="8" borderId="6" xfId="0" applyFont="1" applyFill="1" applyBorder="1"/>
    <xf numFmtId="0" fontId="2" fillId="0" borderId="0" xfId="0" applyFont="1"/>
    <xf numFmtId="0" fontId="2" fillId="0" borderId="0" xfId="0" applyFont="1"/>
    <xf numFmtId="0" fontId="2" fillId="3" borderId="8" xfId="0" applyFont="1" applyFill="1" applyBorder="1"/>
    <xf numFmtId="2" fontId="5" fillId="10" borderId="9" xfId="0" applyNumberFormat="1" applyFont="1" applyFill="1" applyBorder="1"/>
    <xf numFmtId="0" fontId="5" fillId="0" borderId="8" xfId="0" applyFont="1" applyFill="1" applyBorder="1"/>
    <xf numFmtId="0" fontId="3" fillId="0" borderId="0" xfId="0" applyFont="1" applyAlignment="1">
      <alignment horizontal="center"/>
    </xf>
    <xf numFmtId="0" fontId="5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12" xfId="0" applyFont="1" applyBorder="1"/>
    <xf numFmtId="0" fontId="5" fillId="0" borderId="13" xfId="0" applyFont="1" applyBorder="1" applyAlignment="1">
      <alignment horizontal="right"/>
    </xf>
    <xf numFmtId="0" fontId="2" fillId="0" borderId="8" xfId="0" applyFont="1" applyBorder="1"/>
    <xf numFmtId="0" fontId="2" fillId="0" borderId="14" xfId="0" applyFont="1" applyBorder="1"/>
    <xf numFmtId="0" fontId="2" fillId="0" borderId="13" xfId="0" applyFont="1" applyBorder="1"/>
    <xf numFmtId="0" fontId="1" fillId="0" borderId="13" xfId="0" applyFont="1" applyBorder="1" applyAlignment="1">
      <alignment horizontal="right"/>
    </xf>
    <xf numFmtId="0" fontId="5" fillId="0" borderId="8" xfId="0" applyFont="1" applyBorder="1"/>
    <xf numFmtId="0" fontId="6" fillId="0" borderId="14" xfId="0" applyFont="1" applyBorder="1"/>
    <xf numFmtId="0" fontId="6" fillId="0" borderId="8" xfId="0" applyFont="1" applyBorder="1"/>
    <xf numFmtId="0" fontId="8" fillId="0" borderId="8" xfId="0" applyFont="1" applyBorder="1"/>
    <xf numFmtId="49" fontId="2" fillId="3" borderId="8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5" fillId="8" borderId="8" xfId="0" applyFont="1" applyFill="1" applyBorder="1"/>
    <xf numFmtId="0" fontId="3" fillId="0" borderId="8" xfId="0" applyFont="1" applyBorder="1"/>
    <xf numFmtId="2" fontId="2" fillId="9" borderId="8" xfId="0" applyNumberFormat="1" applyFont="1" applyFill="1" applyBorder="1"/>
    <xf numFmtId="2" fontId="5" fillId="10" borderId="8" xfId="0" applyNumberFormat="1" applyFont="1" applyFill="1" applyBorder="1"/>
    <xf numFmtId="9" fontId="2" fillId="3" borderId="8" xfId="0" applyNumberFormat="1" applyFont="1" applyFill="1" applyBorder="1"/>
    <xf numFmtId="0" fontId="1" fillId="0" borderId="15" xfId="0" applyFont="1" applyBorder="1" applyAlignment="1">
      <alignment horizontal="right"/>
    </xf>
    <xf numFmtId="0" fontId="2" fillId="0" borderId="16" xfId="0" applyFont="1" applyBorder="1"/>
    <xf numFmtId="0" fontId="6" fillId="0" borderId="16" xfId="0" applyFont="1" applyBorder="1"/>
    <xf numFmtId="165" fontId="2" fillId="8" borderId="8" xfId="0" applyNumberFormat="1" applyFont="1" applyFill="1" applyBorder="1" applyAlignment="1">
      <alignment horizontal="center"/>
    </xf>
    <xf numFmtId="14" fontId="0" fillId="0" borderId="8" xfId="0" applyNumberFormat="1" applyFont="1" applyBorder="1"/>
    <xf numFmtId="2" fontId="10" fillId="10" borderId="9" xfId="0" applyNumberFormat="1" applyFont="1" applyFill="1" applyBorder="1"/>
    <xf numFmtId="0" fontId="2" fillId="11" borderId="8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11" xfId="0" applyFont="1" applyFill="1" applyBorder="1"/>
    <xf numFmtId="164" fontId="2" fillId="3" borderId="11" xfId="1" applyFill="1" applyBorder="1"/>
    <xf numFmtId="2" fontId="2" fillId="3" borderId="11" xfId="0" applyNumberFormat="1" applyFont="1" applyFill="1" applyBorder="1"/>
    <xf numFmtId="1" fontId="2" fillId="8" borderId="11" xfId="0" applyNumberFormat="1" applyFont="1" applyFill="1" applyBorder="1"/>
    <xf numFmtId="2" fontId="2" fillId="0" borderId="11" xfId="0" applyNumberFormat="1" applyFont="1" applyBorder="1"/>
    <xf numFmtId="0" fontId="2" fillId="12" borderId="8" xfId="0" applyFont="1" applyFill="1" applyBorder="1"/>
    <xf numFmtId="0" fontId="2" fillId="13" borderId="0" xfId="0" applyFont="1" applyFill="1"/>
    <xf numFmtId="0" fontId="2" fillId="12" borderId="7" xfId="0" applyFont="1" applyFill="1" applyBorder="1"/>
    <xf numFmtId="0" fontId="0" fillId="13" borderId="0" xfId="0" applyFill="1"/>
    <xf numFmtId="0" fontId="5" fillId="13" borderId="0" xfId="0" applyFont="1" applyFill="1" applyAlignment="1">
      <alignment horizontal="center" vertical="center" wrapText="1"/>
    </xf>
    <xf numFmtId="0" fontId="2" fillId="12" borderId="7" xfId="0" applyFont="1" applyFill="1" applyBorder="1" applyAlignment="1">
      <alignment horizontal="center"/>
    </xf>
    <xf numFmtId="166" fontId="2" fillId="12" borderId="7" xfId="0" applyNumberFormat="1" applyFont="1" applyFill="1" applyBorder="1"/>
    <xf numFmtId="2" fontId="2" fillId="12" borderId="6" xfId="0" applyNumberFormat="1" applyFont="1" applyFill="1" applyBorder="1"/>
    <xf numFmtId="0" fontId="2" fillId="12" borderId="8" xfId="0" applyFont="1" applyFill="1" applyBorder="1" applyAlignment="1">
      <alignment horizontal="center"/>
    </xf>
    <xf numFmtId="166" fontId="2" fillId="12" borderId="8" xfId="0" applyNumberFormat="1" applyFont="1" applyFill="1" applyBorder="1"/>
    <xf numFmtId="0" fontId="2" fillId="13" borderId="0" xfId="0" applyFont="1" applyFill="1" applyAlignment="1">
      <alignment horizontal="center"/>
    </xf>
    <xf numFmtId="2" fontId="2" fillId="12" borderId="8" xfId="0" applyNumberFormat="1" applyFont="1" applyFill="1" applyBorder="1"/>
    <xf numFmtId="0" fontId="5" fillId="13" borderId="0" xfId="0" applyFont="1" applyFill="1" applyAlignment="1">
      <alignment horizontal="center"/>
    </xf>
    <xf numFmtId="0" fontId="12" fillId="13" borderId="0" xfId="0" applyFont="1" applyFill="1"/>
    <xf numFmtId="0" fontId="0" fillId="13" borderId="0" xfId="0" applyFill="1" applyAlignment="1">
      <alignment horizontal="center"/>
    </xf>
    <xf numFmtId="0" fontId="13" fillId="14" borderId="0" xfId="0" applyFont="1" applyFill="1" applyAlignment="1">
      <alignment horizontal="center"/>
    </xf>
    <xf numFmtId="0" fontId="14" fillId="0" borderId="0" xfId="2" applyAlignment="1">
      <alignment horizontal="center"/>
    </xf>
    <xf numFmtId="9" fontId="2" fillId="12" borderId="8" xfId="0" applyNumberFormat="1" applyFont="1" applyFill="1" applyBorder="1"/>
    <xf numFmtId="2" fontId="7" fillId="6" borderId="4" xfId="0" applyNumberFormat="1" applyFont="1" applyFill="1" applyBorder="1"/>
    <xf numFmtId="0" fontId="6" fillId="7" borderId="5" xfId="0" applyFont="1" applyFill="1" applyBorder="1"/>
    <xf numFmtId="0" fontId="2" fillId="0" borderId="20" xfId="0" applyFont="1" applyBorder="1"/>
    <xf numFmtId="0" fontId="6" fillId="7" borderId="8" xfId="0" applyFont="1" applyFill="1" applyBorder="1"/>
    <xf numFmtId="2" fontId="7" fillId="6" borderId="21" xfId="0" applyNumberFormat="1" applyFont="1" applyFill="1" applyBorder="1"/>
    <xf numFmtId="2" fontId="7" fillId="6" borderId="22" xfId="0" applyNumberFormat="1" applyFont="1" applyFill="1" applyBorder="1"/>
    <xf numFmtId="0" fontId="6" fillId="7" borderId="23" xfId="0" applyFont="1" applyFill="1" applyBorder="1"/>
    <xf numFmtId="0" fontId="2" fillId="0" borderId="24" xfId="0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2" fillId="3" borderId="8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9" fillId="13" borderId="0" xfId="0" applyFont="1" applyFill="1" applyAlignment="1">
      <alignment horizontal="center" vertical="center" wrapText="1"/>
    </xf>
  </cellXfs>
  <cellStyles count="3">
    <cellStyle name="Currency" xfId="1" builtinId="4" customBuiltin="1"/>
    <cellStyle name="Hyperlink" xfId="2" builtinId="8"/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0306678" count="1">
        <pm:charStyle name="Normal" fontId="0"/>
      </pm:charStyles>
      <pm:colors xmlns:pm="smNativeData" id="1590306678" count="6">
        <pm:color name="Colour 24" rgb="C5DFB3"/>
        <pm:color name="Colour 26" rgb="F8CAAB"/>
        <pm:color name="Colour 27" rgb="D8D8D8"/>
        <pm:color name="Colour 25" rgb="E1EFD8"/>
        <pm:color name="Colour 28" rgb="A8D08C"/>
        <pm:color name="Colour 33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3dprintingformoney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showGridLines="0" showRowColHeaders="0" tabSelected="1" zoomScale="80" zoomScaleNormal="80" workbookViewId="0">
      <selection activeCell="G11" sqref="G11"/>
    </sheetView>
  </sheetViews>
  <sheetFormatPr defaultColWidth="10.6640625" defaultRowHeight="14.4" x14ac:dyDescent="0.3"/>
  <cols>
    <col min="1" max="1" width="31.21875" style="1" customWidth="1"/>
    <col min="2" max="2" width="14.6640625" style="1" customWidth="1"/>
    <col min="3" max="3" width="10.6640625" style="1" customWidth="1"/>
    <col min="4" max="4" width="6.33203125" style="1" customWidth="1"/>
    <col min="5" max="5" width="5" style="1" customWidth="1"/>
    <col min="6" max="6" width="11.21875" style="1" customWidth="1"/>
    <col min="7" max="7" width="20.77734375" style="1" customWidth="1"/>
    <col min="8" max="8" width="7.21875" style="1" customWidth="1"/>
    <col min="9" max="9" width="10.6640625" style="1" customWidth="1"/>
    <col min="10" max="16384" width="10.6640625" style="1"/>
  </cols>
  <sheetData>
    <row r="1" spans="1:8" ht="26.4" thickBot="1" x14ac:dyDescent="0.55000000000000004">
      <c r="A1" s="85" t="s">
        <v>153</v>
      </c>
      <c r="B1" s="86"/>
      <c r="C1" s="86"/>
      <c r="D1" s="86"/>
      <c r="E1" s="86"/>
      <c r="F1" s="86"/>
      <c r="G1" s="86"/>
      <c r="H1" s="87"/>
    </row>
    <row r="2" spans="1:8" s="14" customFormat="1" ht="18" x14ac:dyDescent="0.35">
      <c r="A2" s="18"/>
      <c r="B2" s="68" t="s">
        <v>167</v>
      </c>
      <c r="C2" s="18"/>
    </row>
    <row r="3" spans="1:8" x14ac:dyDescent="0.3">
      <c r="A3" s="19" t="s">
        <v>28</v>
      </c>
      <c r="B3" s="90" t="s">
        <v>175</v>
      </c>
      <c r="C3" s="90"/>
      <c r="D3" s="20"/>
      <c r="E3" s="20"/>
      <c r="F3" s="20"/>
      <c r="G3" s="20"/>
      <c r="H3" s="21"/>
    </row>
    <row r="4" spans="1:8" x14ac:dyDescent="0.3">
      <c r="A4" s="22" t="s">
        <v>29</v>
      </c>
      <c r="B4" s="88">
        <v>44263</v>
      </c>
      <c r="C4" s="88"/>
      <c r="D4" s="23"/>
      <c r="E4" s="23"/>
      <c r="F4" s="23"/>
      <c r="G4" s="23"/>
      <c r="H4" s="24"/>
    </row>
    <row r="5" spans="1:8" x14ac:dyDescent="0.3">
      <c r="A5" s="22" t="s">
        <v>33</v>
      </c>
      <c r="B5" s="89" t="s">
        <v>174</v>
      </c>
      <c r="C5" s="89"/>
      <c r="D5" s="23"/>
      <c r="E5" s="23"/>
      <c r="F5" s="23"/>
      <c r="G5" s="23"/>
      <c r="H5" s="24"/>
    </row>
    <row r="6" spans="1:8" ht="15" thickBot="1" x14ac:dyDescent="0.35">
      <c r="A6" s="25"/>
      <c r="B6" s="23"/>
      <c r="C6" s="23"/>
      <c r="D6" s="23"/>
      <c r="E6" s="23"/>
      <c r="F6" s="23"/>
      <c r="G6" s="23"/>
      <c r="H6" s="24"/>
    </row>
    <row r="7" spans="1:8" ht="18.600000000000001" thickBot="1" x14ac:dyDescent="0.4">
      <c r="A7" s="78" t="s">
        <v>36</v>
      </c>
      <c r="B7" s="79"/>
      <c r="C7" s="80"/>
      <c r="D7" s="23"/>
      <c r="E7" s="23"/>
      <c r="F7" s="91" t="s">
        <v>37</v>
      </c>
      <c r="G7" s="92"/>
      <c r="H7" s="93"/>
    </row>
    <row r="8" spans="1:8" x14ac:dyDescent="0.3">
      <c r="A8" s="26" t="s">
        <v>1</v>
      </c>
      <c r="B8" s="94" t="s">
        <v>179</v>
      </c>
      <c r="C8" s="94"/>
      <c r="D8" s="23"/>
      <c r="E8" s="23"/>
      <c r="F8" s="27" t="s">
        <v>27</v>
      </c>
      <c r="G8" s="15">
        <v>0.23</v>
      </c>
      <c r="H8" s="28" t="str">
        <f>G11&amp;"/kWh"</f>
        <v>€/kWh</v>
      </c>
    </row>
    <row r="9" spans="1:8" x14ac:dyDescent="0.3">
      <c r="A9" s="26" t="s">
        <v>52</v>
      </c>
      <c r="B9" s="94" t="s">
        <v>176</v>
      </c>
      <c r="C9" s="94"/>
      <c r="D9" s="23"/>
      <c r="E9" s="23"/>
      <c r="F9" s="27" t="s">
        <v>69</v>
      </c>
      <c r="G9" s="15">
        <v>40</v>
      </c>
      <c r="H9" s="28" t="str">
        <f>G11&amp;"/h"</f>
        <v>€/h</v>
      </c>
    </row>
    <row r="10" spans="1:8" x14ac:dyDescent="0.3">
      <c r="A10" s="26" t="s">
        <v>73</v>
      </c>
      <c r="B10" s="15">
        <v>80</v>
      </c>
      <c r="C10" s="29" t="s">
        <v>38</v>
      </c>
      <c r="D10" s="23"/>
      <c r="E10" s="23"/>
      <c r="F10" s="30" t="s">
        <v>31</v>
      </c>
      <c r="G10" s="15">
        <v>5</v>
      </c>
      <c r="H10" s="24" t="s">
        <v>32</v>
      </c>
    </row>
    <row r="11" spans="1:8" x14ac:dyDescent="0.3">
      <c r="A11" s="26" t="s">
        <v>39</v>
      </c>
      <c r="B11" s="31" t="s">
        <v>168</v>
      </c>
      <c r="C11" s="29" t="s">
        <v>40</v>
      </c>
      <c r="D11" s="42">
        <f>LEFT(B11,FIND(":",B11)-1)+RIGHT(B11,LEN(B11)-FIND(":",B11))/60</f>
        <v>11.833333333333334</v>
      </c>
      <c r="E11" s="29" t="s">
        <v>41</v>
      </c>
      <c r="F11" s="27" t="s">
        <v>35</v>
      </c>
      <c r="G11" s="32" t="s">
        <v>166</v>
      </c>
      <c r="H11" s="28"/>
    </row>
    <row r="12" spans="1:8" ht="15" thickBot="1" x14ac:dyDescent="0.35">
      <c r="A12" s="26"/>
      <c r="B12" s="23"/>
      <c r="C12" s="29"/>
      <c r="D12" s="23"/>
      <c r="E12" s="23"/>
      <c r="F12" s="23"/>
      <c r="G12" s="23"/>
      <c r="H12" s="24"/>
    </row>
    <row r="13" spans="1:8" ht="18.600000000000001" thickBot="1" x14ac:dyDescent="0.4">
      <c r="A13" s="78" t="s">
        <v>42</v>
      </c>
      <c r="B13" s="79"/>
      <c r="C13" s="80"/>
      <c r="D13" s="23"/>
      <c r="E13" s="23"/>
      <c r="F13" s="91" t="s">
        <v>48</v>
      </c>
      <c r="G13" s="92"/>
      <c r="H13" s="93"/>
    </row>
    <row r="14" spans="1:8" x14ac:dyDescent="0.3">
      <c r="A14" s="26" t="s">
        <v>72</v>
      </c>
      <c r="B14" s="15">
        <v>0</v>
      </c>
      <c r="C14" s="29" t="s">
        <v>43</v>
      </c>
      <c r="D14" s="23"/>
      <c r="E14" s="23"/>
      <c r="F14" s="33" t="s">
        <v>68</v>
      </c>
      <c r="G14" s="15">
        <v>1</v>
      </c>
      <c r="H14" s="28" t="s">
        <v>43</v>
      </c>
    </row>
    <row r="15" spans="1:8" x14ac:dyDescent="0.3">
      <c r="A15" s="26" t="s">
        <v>44</v>
      </c>
      <c r="B15" s="15">
        <v>1</v>
      </c>
      <c r="C15" s="29" t="s">
        <v>43</v>
      </c>
      <c r="D15" s="23"/>
      <c r="E15" s="23"/>
      <c r="F15" s="33" t="s">
        <v>49</v>
      </c>
      <c r="G15" s="15">
        <v>0</v>
      </c>
      <c r="H15" s="28" t="s">
        <v>43</v>
      </c>
    </row>
    <row r="16" spans="1:8" x14ac:dyDescent="0.3">
      <c r="A16" s="26" t="s">
        <v>45</v>
      </c>
      <c r="B16" s="15">
        <v>1</v>
      </c>
      <c r="C16" s="29" t="s">
        <v>43</v>
      </c>
      <c r="D16" s="23"/>
      <c r="E16" s="23"/>
      <c r="F16" s="33" t="s">
        <v>75</v>
      </c>
      <c r="G16" s="15">
        <v>4</v>
      </c>
      <c r="H16" s="28" t="s">
        <v>43</v>
      </c>
    </row>
    <row r="17" spans="1:10" x14ac:dyDescent="0.3">
      <c r="A17" s="26" t="s">
        <v>46</v>
      </c>
      <c r="B17" s="15">
        <v>1</v>
      </c>
      <c r="C17" s="29" t="s">
        <v>43</v>
      </c>
      <c r="D17" s="23"/>
      <c r="E17" s="23"/>
      <c r="F17" s="33" t="s">
        <v>47</v>
      </c>
      <c r="G17" s="34">
        <f>SUM(G14:G16)</f>
        <v>5</v>
      </c>
      <c r="H17" s="28" t="s">
        <v>43</v>
      </c>
      <c r="J17" s="14"/>
    </row>
    <row r="18" spans="1:10" x14ac:dyDescent="0.3">
      <c r="A18" s="26" t="s">
        <v>47</v>
      </c>
      <c r="B18" s="34">
        <f>SUM(B14:B17)</f>
        <v>3</v>
      </c>
      <c r="C18" s="29" t="s">
        <v>43</v>
      </c>
      <c r="D18" s="23"/>
      <c r="E18" s="23"/>
      <c r="F18" s="23"/>
      <c r="G18" s="23"/>
      <c r="H18" s="24"/>
    </row>
    <row r="19" spans="1:10" s="14" customFormat="1" ht="15" thickBot="1" x14ac:dyDescent="0.35">
      <c r="A19" s="26"/>
      <c r="B19" s="17"/>
      <c r="C19" s="29"/>
      <c r="D19" s="23"/>
      <c r="E19" s="23"/>
      <c r="F19" s="23"/>
      <c r="G19" s="23"/>
      <c r="H19" s="24"/>
    </row>
    <row r="20" spans="1:10" ht="18.600000000000001" thickBot="1" x14ac:dyDescent="0.4">
      <c r="A20" s="78" t="s">
        <v>51</v>
      </c>
      <c r="B20" s="79"/>
      <c r="C20" s="80"/>
      <c r="D20" s="35"/>
      <c r="E20" s="35"/>
      <c r="F20" s="23"/>
      <c r="G20" s="23"/>
      <c r="H20" s="24"/>
    </row>
    <row r="21" spans="1:10" x14ac:dyDescent="0.3">
      <c r="A21" s="26" t="s">
        <v>52</v>
      </c>
      <c r="B21" s="36">
        <f>B10/1000*VLOOKUP(B9,Filaments_Resins!A2:I102,4,FALSE)</f>
        <v>1.92</v>
      </c>
      <c r="C21" s="43" t="str">
        <f>$G$11</f>
        <v>€</v>
      </c>
      <c r="D21" s="23"/>
      <c r="E21" s="23"/>
      <c r="F21" s="23"/>
      <c r="G21" s="23"/>
      <c r="H21" s="24"/>
    </row>
    <row r="22" spans="1:10" x14ac:dyDescent="0.3">
      <c r="A22" s="26" t="s">
        <v>50</v>
      </c>
      <c r="B22" s="36">
        <v>0.1</v>
      </c>
      <c r="C22" s="43" t="str">
        <f t="shared" ref="C22:C28" si="0">$G$11</f>
        <v>€</v>
      </c>
      <c r="D22" s="23" t="s">
        <v>70</v>
      </c>
      <c r="E22" s="23"/>
      <c r="F22" s="23"/>
      <c r="G22" s="23"/>
      <c r="H22" s="24"/>
    </row>
    <row r="23" spans="1:10" x14ac:dyDescent="0.3">
      <c r="A23" s="26" t="s">
        <v>54</v>
      </c>
      <c r="B23" s="36">
        <f>D11*VLOOKUP(B8,Printers!B3:J110,9,FALSE)</f>
        <v>4.1416666666666666</v>
      </c>
      <c r="C23" s="43" t="str">
        <f t="shared" si="0"/>
        <v>€</v>
      </c>
      <c r="D23" s="23"/>
      <c r="E23" s="23"/>
      <c r="F23" s="23"/>
      <c r="G23" s="23"/>
      <c r="H23" s="24"/>
    </row>
    <row r="24" spans="1:10" x14ac:dyDescent="0.3">
      <c r="A24" s="26" t="s">
        <v>42</v>
      </c>
      <c r="B24" s="36">
        <f>(B18/60)*G9</f>
        <v>2</v>
      </c>
      <c r="C24" s="43" t="str">
        <f t="shared" si="0"/>
        <v>€</v>
      </c>
      <c r="D24" s="23"/>
      <c r="E24" s="23"/>
      <c r="F24" s="23"/>
      <c r="G24" s="23" t="s">
        <v>165</v>
      </c>
      <c r="H24" s="24"/>
    </row>
    <row r="25" spans="1:10" x14ac:dyDescent="0.3">
      <c r="A25" s="26" t="s">
        <v>48</v>
      </c>
      <c r="B25" s="36">
        <f>(G17/60)*G9</f>
        <v>3.333333333333333</v>
      </c>
      <c r="C25" s="43" t="str">
        <f t="shared" si="0"/>
        <v>€</v>
      </c>
      <c r="D25" s="23"/>
      <c r="E25" s="23"/>
      <c r="F25" s="23"/>
      <c r="G25" s="23"/>
      <c r="H25" s="24"/>
    </row>
    <row r="26" spans="1:10" x14ac:dyDescent="0.3">
      <c r="A26" s="26" t="s">
        <v>53</v>
      </c>
      <c r="B26" s="36">
        <f>G8*D11*VLOOKUP(B8,Printers!B3:I110,8,FALSE)</f>
        <v>0.40825000000000006</v>
      </c>
      <c r="C26" s="43" t="str">
        <f t="shared" si="0"/>
        <v>€</v>
      </c>
      <c r="D26" s="23"/>
      <c r="E26" s="23"/>
      <c r="F26" s="23"/>
      <c r="G26" s="23"/>
      <c r="H26" s="24"/>
    </row>
    <row r="27" spans="1:10" ht="17.399999999999999" customHeight="1" thickBot="1" x14ac:dyDescent="0.35">
      <c r="A27" s="26" t="s">
        <v>55</v>
      </c>
      <c r="B27" s="37">
        <f>SUM(B21:B26)</f>
        <v>11.903250000000002</v>
      </c>
      <c r="C27" s="43" t="str">
        <f t="shared" si="0"/>
        <v>€</v>
      </c>
      <c r="D27" s="23"/>
      <c r="E27" s="23"/>
      <c r="H27" s="24"/>
    </row>
    <row r="28" spans="1:10" ht="17.399999999999999" customHeight="1" thickBot="1" x14ac:dyDescent="0.4">
      <c r="A28" s="26" t="s">
        <v>56</v>
      </c>
      <c r="B28" s="44">
        <f>B27+(B27*G10/100)</f>
        <v>12.498412500000002</v>
      </c>
      <c r="C28" s="43" t="str">
        <f t="shared" si="0"/>
        <v>€</v>
      </c>
      <c r="D28" s="23"/>
      <c r="E28" s="23"/>
      <c r="H28" s="24"/>
    </row>
    <row r="29" spans="1:10" ht="15" thickBot="1" x14ac:dyDescent="0.35">
      <c r="A29" s="25"/>
      <c r="B29" s="23"/>
      <c r="C29" s="23"/>
      <c r="D29" s="23"/>
      <c r="E29" s="23"/>
      <c r="H29" s="24"/>
    </row>
    <row r="30" spans="1:10" ht="19.2" customHeight="1" thickBot="1" x14ac:dyDescent="0.45">
      <c r="A30" s="78" t="s">
        <v>74</v>
      </c>
      <c r="B30" s="79"/>
      <c r="C30" s="80"/>
      <c r="D30" s="23"/>
      <c r="E30" s="23"/>
      <c r="F30" s="83" t="s">
        <v>26</v>
      </c>
      <c r="G30" s="84"/>
      <c r="H30" s="24"/>
    </row>
    <row r="31" spans="1:10" ht="15" thickBot="1" x14ac:dyDescent="0.35">
      <c r="A31" s="26" t="s">
        <v>151</v>
      </c>
      <c r="B31" s="38">
        <v>0</v>
      </c>
      <c r="C31" s="23"/>
      <c r="D31" s="23"/>
      <c r="E31" s="23"/>
      <c r="F31" s="81" t="str">
        <f>B9</f>
        <v>Sunlu PLA+</v>
      </c>
      <c r="G31" s="82"/>
      <c r="H31" s="24"/>
    </row>
    <row r="32" spans="1:10" ht="15" thickBot="1" x14ac:dyDescent="0.35">
      <c r="A32" s="26" t="s">
        <v>152</v>
      </c>
      <c r="B32" s="16">
        <f>(B28*B31)+B28</f>
        <v>12.498412500000002</v>
      </c>
      <c r="C32" s="43" t="str">
        <f t="shared" ref="C32" si="1">$G$11</f>
        <v>€</v>
      </c>
      <c r="D32" s="23"/>
      <c r="E32" s="23"/>
      <c r="F32" s="4">
        <f>B10</f>
        <v>80</v>
      </c>
      <c r="G32" s="5" t="s">
        <v>30</v>
      </c>
      <c r="H32" s="23"/>
      <c r="I32" s="25"/>
    </row>
    <row r="33" spans="1:10" ht="15" thickBot="1" x14ac:dyDescent="0.35">
      <c r="A33" s="39"/>
      <c r="B33" s="40"/>
      <c r="C33" s="41"/>
      <c r="D33" s="23"/>
      <c r="E33" s="23"/>
      <c r="F33" s="6">
        <f>D11</f>
        <v>11.833333333333334</v>
      </c>
      <c r="G33" s="5" t="s">
        <v>34</v>
      </c>
      <c r="H33" s="23"/>
      <c r="I33" s="25"/>
    </row>
    <row r="34" spans="1:10" ht="16.2" customHeight="1" thickBot="1" x14ac:dyDescent="0.4">
      <c r="A34" s="78" t="s">
        <v>173</v>
      </c>
      <c r="B34" s="79"/>
      <c r="C34" s="80"/>
      <c r="F34" s="7">
        <f>B32</f>
        <v>12.498412500000002</v>
      </c>
      <c r="G34" s="5" t="str">
        <f>$G$11&amp;" ||total cost"</f>
        <v>€ ||total cost</v>
      </c>
      <c r="H34" s="77"/>
      <c r="I34" s="25"/>
    </row>
    <row r="35" spans="1:10" ht="16.2" thickBot="1" x14ac:dyDescent="0.35">
      <c r="A35" s="26" t="s">
        <v>172</v>
      </c>
      <c r="B35" s="38">
        <v>0.3</v>
      </c>
      <c r="C35" s="23"/>
      <c r="F35" s="70">
        <f>ROUNDUP(B32,0)</f>
        <v>13</v>
      </c>
      <c r="G35" s="71" t="str">
        <f>$G$11&amp;" || rounded cost"</f>
        <v>€ || rounded cost</v>
      </c>
      <c r="H35" s="24"/>
      <c r="J35" s="14"/>
    </row>
    <row r="36" spans="1:10" ht="16.2" thickBot="1" x14ac:dyDescent="0.35">
      <c r="A36" s="26"/>
      <c r="B36" s="16">
        <f>(B32*B35)+B32</f>
        <v>16.247936250000002</v>
      </c>
      <c r="C36" s="43" t="str">
        <f t="shared" ref="C36" si="2">$G$11</f>
        <v>€</v>
      </c>
      <c r="F36" s="70">
        <f>ROUNDUP(B36,0)</f>
        <v>17</v>
      </c>
      <c r="G36" s="71" t="str">
        <f>$G$11&amp;" || incl. profits"</f>
        <v>€ || incl. profits</v>
      </c>
      <c r="H36" s="24"/>
    </row>
    <row r="37" spans="1:10" ht="16.2" thickBot="1" x14ac:dyDescent="0.35">
      <c r="B37" s="69"/>
      <c r="F37" s="74">
        <f>ROUNDUP(B40,0)</f>
        <v>20</v>
      </c>
      <c r="G37" s="73" t="str">
        <f>$G$11&amp;" || incl.sales taxes"</f>
        <v>€ || incl.sales taxes</v>
      </c>
      <c r="H37" s="77"/>
    </row>
    <row r="38" spans="1:10" ht="18.600000000000001" thickBot="1" x14ac:dyDescent="0.4">
      <c r="A38" s="78" t="s">
        <v>169</v>
      </c>
      <c r="B38" s="79"/>
      <c r="C38" s="80"/>
      <c r="F38" s="75">
        <f>ROUNDUP(B42,0)</f>
        <v>24</v>
      </c>
      <c r="G38" s="76" t="str">
        <f>$G$11&amp;" || with overall taxes"</f>
        <v>€ || with overall taxes</v>
      </c>
      <c r="H38" s="24"/>
    </row>
    <row r="39" spans="1:10" ht="15" thickBot="1" x14ac:dyDescent="0.35">
      <c r="A39" s="26" t="s">
        <v>170</v>
      </c>
      <c r="B39" s="38">
        <v>0.22</v>
      </c>
      <c r="C39" s="23"/>
      <c r="H39" s="23"/>
      <c r="I39" s="25"/>
    </row>
    <row r="40" spans="1:10" ht="15" thickBot="1" x14ac:dyDescent="0.35">
      <c r="A40" s="26"/>
      <c r="B40" s="16">
        <f>(B39*B36)+B36</f>
        <v>19.822482225000002</v>
      </c>
      <c r="C40" s="43" t="str">
        <f t="shared" ref="C40" si="3">$G$11</f>
        <v>€</v>
      </c>
      <c r="H40" s="24"/>
    </row>
    <row r="41" spans="1:10" ht="15" thickBot="1" x14ac:dyDescent="0.35">
      <c r="A41" s="26" t="s">
        <v>171</v>
      </c>
      <c r="B41" s="38">
        <v>0.18</v>
      </c>
      <c r="C41" s="29"/>
      <c r="H41" s="23"/>
      <c r="I41" s="25"/>
    </row>
    <row r="42" spans="1:10" ht="15" thickBot="1" x14ac:dyDescent="0.35">
      <c r="A42" s="14"/>
      <c r="B42" s="16">
        <f>(B40*B41)+B40</f>
        <v>23.390529025500001</v>
      </c>
      <c r="C42" s="14"/>
      <c r="H42" s="24"/>
    </row>
    <row r="43" spans="1:10" x14ac:dyDescent="0.3">
      <c r="A43" s="40"/>
      <c r="B43" s="72"/>
      <c r="E43" s="40"/>
      <c r="H43" s="24"/>
    </row>
    <row r="44" spans="1:10" x14ac:dyDescent="0.3">
      <c r="C44" s="20"/>
      <c r="D44" s="20"/>
      <c r="F44" s="20"/>
      <c r="G44" s="20"/>
      <c r="H44" s="20"/>
    </row>
  </sheetData>
  <dataConsolidate/>
  <mergeCells count="16">
    <mergeCell ref="B8:C8"/>
    <mergeCell ref="B9:C9"/>
    <mergeCell ref="A13:C13"/>
    <mergeCell ref="F13:H13"/>
    <mergeCell ref="A20:C20"/>
    <mergeCell ref="A1:H1"/>
    <mergeCell ref="B4:C4"/>
    <mergeCell ref="B5:C5"/>
    <mergeCell ref="B3:C3"/>
    <mergeCell ref="A7:C7"/>
    <mergeCell ref="F7:H7"/>
    <mergeCell ref="A34:C34"/>
    <mergeCell ref="A38:C38"/>
    <mergeCell ref="A30:C30"/>
    <mergeCell ref="F31:G31"/>
    <mergeCell ref="F30:G30"/>
  </mergeCells>
  <hyperlinks>
    <hyperlink ref="B2" r:id="rId1" xr:uid="{EE0D096F-931A-4F9D-A58B-E9C35CF295FA}"/>
  </hyperlinks>
  <pageMargins left="0.23622047244094491" right="0.23622047244094491" top="0.74803149606299213" bottom="0.74803149606299213" header="0.31496062992125984" footer="0.31496062992125984"/>
  <pageSetup paperSize="9" scale="85" fitToWidth="0" pageOrder="overThenDown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Filaments_Resins!$A$2:$A$54</xm:f>
          </x14:formula1>
          <xm:sqref>B9:C9</xm:sqref>
        </x14:dataValidation>
        <x14:dataValidation type="list" allowBlank="1" showInputMessage="1" showErrorMessage="1" xr:uid="{00000000-0002-0000-0300-000000000000}">
          <x14:formula1>
            <xm:f>Printers!$B$3:$B$45</xm:f>
          </x14:formula1>
          <xm:sqref>B8:C8</xm:sqref>
        </x14:dataValidation>
      </x14:dataValidations>
    </ext>
    <ext uri="smNativeData">
      <pm:sheetPrefs xmlns:pm="smNativeData" day="159030667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workbookViewId="0">
      <selection activeCell="F2" sqref="F2"/>
    </sheetView>
  </sheetViews>
  <sheetFormatPr defaultColWidth="10" defaultRowHeight="13.2" x14ac:dyDescent="0.25"/>
  <cols>
    <col min="1" max="1" width="10" style="66"/>
    <col min="2" max="2" width="21" style="55" customWidth="1"/>
    <col min="3" max="4" width="13.77734375" style="55" customWidth="1"/>
    <col min="5" max="8" width="10" style="55"/>
    <col min="9" max="9" width="11.88671875" style="55" customWidth="1"/>
    <col min="10" max="16384" width="10" style="55"/>
  </cols>
  <sheetData>
    <row r="1" spans="1:10" ht="25.8" x14ac:dyDescent="0.25">
      <c r="A1" s="95" t="s">
        <v>150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57.6" x14ac:dyDescent="0.25">
      <c r="A2" s="56" t="s">
        <v>0</v>
      </c>
      <c r="B2" s="56" t="s">
        <v>1</v>
      </c>
      <c r="C2" s="56"/>
      <c r="D2" s="56" t="s">
        <v>62</v>
      </c>
      <c r="E2" s="56" t="s">
        <v>2</v>
      </c>
      <c r="F2" s="56" t="s">
        <v>3</v>
      </c>
      <c r="G2" s="56" t="s">
        <v>4</v>
      </c>
      <c r="H2" s="56" t="s">
        <v>5</v>
      </c>
      <c r="I2" s="56" t="s">
        <v>6</v>
      </c>
      <c r="J2" s="56" t="s">
        <v>7</v>
      </c>
    </row>
    <row r="3" spans="1:10" ht="14.4" x14ac:dyDescent="0.3">
      <c r="A3" s="57" t="s">
        <v>8</v>
      </c>
      <c r="B3" s="54" t="s">
        <v>106</v>
      </c>
      <c r="C3" s="52" t="s">
        <v>59</v>
      </c>
      <c r="D3" s="52" t="s">
        <v>63</v>
      </c>
      <c r="E3" s="54">
        <v>1.75</v>
      </c>
      <c r="F3" s="54">
        <v>350</v>
      </c>
      <c r="G3" s="54">
        <v>80</v>
      </c>
      <c r="H3" s="54">
        <v>2000</v>
      </c>
      <c r="I3" s="58">
        <v>0.15</v>
      </c>
      <c r="J3" s="59">
        <f>(F3+G3)/H3</f>
        <v>0.215</v>
      </c>
    </row>
    <row r="4" spans="1:10" ht="14.4" x14ac:dyDescent="0.3">
      <c r="A4" s="57" t="s">
        <v>8</v>
      </c>
      <c r="B4" s="54" t="s">
        <v>60</v>
      </c>
      <c r="C4" s="52" t="s">
        <v>115</v>
      </c>
      <c r="D4" s="45" t="s">
        <v>65</v>
      </c>
      <c r="E4" s="54">
        <v>1.75</v>
      </c>
      <c r="F4" s="54">
        <v>750</v>
      </c>
      <c r="G4" s="54">
        <v>100</v>
      </c>
      <c r="H4" s="54">
        <v>3000</v>
      </c>
      <c r="I4" s="58">
        <v>0.1</v>
      </c>
      <c r="J4" s="59">
        <f t="shared" ref="J4:J22" si="0">(F4+G4)/H4</f>
        <v>0.28333333333333333</v>
      </c>
    </row>
    <row r="5" spans="1:10" ht="14.4" x14ac:dyDescent="0.3">
      <c r="A5" s="60" t="s">
        <v>8</v>
      </c>
      <c r="B5" s="52" t="s">
        <v>99</v>
      </c>
      <c r="C5" s="52"/>
      <c r="D5" s="52" t="s">
        <v>63</v>
      </c>
      <c r="E5" s="52">
        <v>1.75</v>
      </c>
      <c r="F5" s="52">
        <v>350</v>
      </c>
      <c r="G5" s="52">
        <v>50</v>
      </c>
      <c r="H5" s="52">
        <v>2000</v>
      </c>
      <c r="I5" s="61">
        <v>0.1</v>
      </c>
      <c r="J5" s="59">
        <f t="shared" si="0"/>
        <v>0.2</v>
      </c>
    </row>
    <row r="6" spans="1:10" ht="14.4" x14ac:dyDescent="0.3">
      <c r="A6" s="57" t="s">
        <v>8</v>
      </c>
      <c r="B6" s="54" t="s">
        <v>9</v>
      </c>
      <c r="C6" s="52"/>
      <c r="D6" s="52" t="s">
        <v>63</v>
      </c>
      <c r="E6" s="54">
        <v>2.85</v>
      </c>
      <c r="F6" s="54">
        <v>4400</v>
      </c>
      <c r="G6" s="54">
        <v>250</v>
      </c>
      <c r="H6" s="54">
        <v>4000</v>
      </c>
      <c r="I6" s="58">
        <v>0.15</v>
      </c>
      <c r="J6" s="59">
        <f t="shared" si="0"/>
        <v>1.1625000000000001</v>
      </c>
    </row>
    <row r="7" spans="1:10" ht="14.4" x14ac:dyDescent="0.3">
      <c r="A7" s="57" t="s">
        <v>8</v>
      </c>
      <c r="B7" s="54" t="s">
        <v>100</v>
      </c>
      <c r="C7" s="52" t="s">
        <v>101</v>
      </c>
      <c r="D7" s="52" t="s">
        <v>63</v>
      </c>
      <c r="E7" s="54">
        <v>1.75</v>
      </c>
      <c r="F7" s="54">
        <v>700</v>
      </c>
      <c r="G7" s="54">
        <v>50</v>
      </c>
      <c r="H7" s="54">
        <v>2000</v>
      </c>
      <c r="I7" s="58">
        <v>0.15</v>
      </c>
      <c r="J7" s="59">
        <f t="shared" si="0"/>
        <v>0.375</v>
      </c>
    </row>
    <row r="8" spans="1:10" ht="14.4" x14ac:dyDescent="0.3">
      <c r="A8" s="62" t="s">
        <v>8</v>
      </c>
      <c r="B8" s="53" t="s">
        <v>107</v>
      </c>
      <c r="C8" s="52" t="s">
        <v>108</v>
      </c>
      <c r="D8" s="52" t="s">
        <v>63</v>
      </c>
      <c r="E8" s="53">
        <v>1.75</v>
      </c>
      <c r="F8" s="53">
        <v>350</v>
      </c>
      <c r="G8" s="53">
        <v>50</v>
      </c>
      <c r="H8" s="53">
        <v>2500</v>
      </c>
      <c r="I8" s="58">
        <v>0.15</v>
      </c>
      <c r="J8" s="59">
        <f t="shared" si="0"/>
        <v>0.16</v>
      </c>
    </row>
    <row r="9" spans="1:10" ht="14.4" x14ac:dyDescent="0.3">
      <c r="A9" s="67" t="s">
        <v>10</v>
      </c>
      <c r="B9" s="53" t="s">
        <v>109</v>
      </c>
      <c r="C9" s="53"/>
      <c r="D9" s="52" t="s">
        <v>63</v>
      </c>
      <c r="E9" s="53">
        <v>1.75</v>
      </c>
      <c r="F9" s="53">
        <v>150</v>
      </c>
      <c r="G9" s="53">
        <v>150</v>
      </c>
      <c r="H9" s="53">
        <v>1000</v>
      </c>
      <c r="I9" s="58">
        <v>0.15</v>
      </c>
      <c r="J9" s="59">
        <f t="shared" si="0"/>
        <v>0.3</v>
      </c>
    </row>
    <row r="10" spans="1:10" ht="14.4" x14ac:dyDescent="0.3">
      <c r="A10" s="62" t="s">
        <v>8</v>
      </c>
      <c r="B10" s="53" t="s">
        <v>154</v>
      </c>
      <c r="C10" s="53" t="s">
        <v>58</v>
      </c>
      <c r="D10" s="52" t="s">
        <v>63</v>
      </c>
      <c r="E10" s="53">
        <v>1.75</v>
      </c>
      <c r="F10" s="53">
        <v>450</v>
      </c>
      <c r="G10" s="53">
        <v>50</v>
      </c>
      <c r="H10" s="53">
        <v>2500</v>
      </c>
      <c r="I10" s="58">
        <v>0.2</v>
      </c>
      <c r="J10" s="59">
        <f t="shared" si="0"/>
        <v>0.2</v>
      </c>
    </row>
    <row r="11" spans="1:10" ht="14.4" x14ac:dyDescent="0.3">
      <c r="A11" s="62" t="s">
        <v>8</v>
      </c>
      <c r="B11" s="53" t="s">
        <v>110</v>
      </c>
      <c r="C11" s="53" t="s">
        <v>57</v>
      </c>
      <c r="D11" s="52" t="s">
        <v>63</v>
      </c>
      <c r="E11" s="53">
        <v>1.75</v>
      </c>
      <c r="F11" s="53">
        <v>250</v>
      </c>
      <c r="G11" s="53">
        <v>50</v>
      </c>
      <c r="H11" s="53">
        <v>2000</v>
      </c>
      <c r="I11" s="58">
        <v>0.1</v>
      </c>
      <c r="J11" s="59">
        <f t="shared" si="0"/>
        <v>0.15</v>
      </c>
    </row>
    <row r="12" spans="1:10" ht="14.4" x14ac:dyDescent="0.3">
      <c r="A12" s="57" t="s">
        <v>8</v>
      </c>
      <c r="B12" s="54" t="s">
        <v>64</v>
      </c>
      <c r="C12" s="52" t="s">
        <v>111</v>
      </c>
      <c r="D12" s="45" t="s">
        <v>65</v>
      </c>
      <c r="E12" s="54">
        <v>1.75</v>
      </c>
      <c r="F12" s="54">
        <v>2500</v>
      </c>
      <c r="G12" s="54">
        <v>400</v>
      </c>
      <c r="H12" s="54">
        <v>5000</v>
      </c>
      <c r="I12" s="58">
        <v>0.2</v>
      </c>
      <c r="J12" s="59">
        <f t="shared" si="0"/>
        <v>0.57999999999999996</v>
      </c>
    </row>
    <row r="13" spans="1:10" ht="14.4" x14ac:dyDescent="0.3">
      <c r="A13" s="62" t="s">
        <v>8</v>
      </c>
      <c r="B13" s="53" t="s">
        <v>116</v>
      </c>
      <c r="C13" s="53" t="s">
        <v>117</v>
      </c>
      <c r="D13" s="52" t="s">
        <v>118</v>
      </c>
      <c r="E13" s="54">
        <v>1.75</v>
      </c>
      <c r="F13" s="53">
        <v>900</v>
      </c>
      <c r="G13" s="53">
        <v>100</v>
      </c>
      <c r="H13" s="53">
        <v>2000</v>
      </c>
      <c r="I13" s="58">
        <v>0.2</v>
      </c>
      <c r="J13" s="59">
        <f t="shared" si="0"/>
        <v>0.5</v>
      </c>
    </row>
    <row r="14" spans="1:10" ht="14.4" x14ac:dyDescent="0.3">
      <c r="A14" s="62" t="s">
        <v>8</v>
      </c>
      <c r="B14" s="53" t="s">
        <v>119</v>
      </c>
      <c r="C14" s="53" t="s">
        <v>120</v>
      </c>
      <c r="D14" s="52" t="s">
        <v>118</v>
      </c>
      <c r="E14" s="54">
        <v>1.75</v>
      </c>
      <c r="F14" s="53">
        <v>650</v>
      </c>
      <c r="G14" s="53">
        <v>100</v>
      </c>
      <c r="H14" s="53">
        <v>2000</v>
      </c>
      <c r="I14" s="58">
        <v>0.2</v>
      </c>
      <c r="J14" s="59">
        <f t="shared" si="0"/>
        <v>0.375</v>
      </c>
    </row>
    <row r="15" spans="1:10" ht="14.4" x14ac:dyDescent="0.3">
      <c r="A15" s="62" t="s">
        <v>8</v>
      </c>
      <c r="B15" s="53" t="s">
        <v>112</v>
      </c>
      <c r="C15" s="53"/>
      <c r="D15" s="52" t="s">
        <v>63</v>
      </c>
      <c r="E15" s="54">
        <v>1.75</v>
      </c>
      <c r="F15" s="53">
        <v>300</v>
      </c>
      <c r="G15" s="53"/>
      <c r="H15" s="53">
        <v>2000</v>
      </c>
      <c r="I15" s="58">
        <v>0.1</v>
      </c>
      <c r="J15" s="59">
        <f t="shared" si="0"/>
        <v>0.15</v>
      </c>
    </row>
    <row r="16" spans="1:10" ht="14.4" x14ac:dyDescent="0.3">
      <c r="A16" s="62" t="s">
        <v>8</v>
      </c>
      <c r="B16" s="53" t="s">
        <v>76</v>
      </c>
      <c r="C16" s="53" t="s">
        <v>155</v>
      </c>
      <c r="D16" s="52" t="s">
        <v>63</v>
      </c>
      <c r="E16" s="54">
        <v>1.75</v>
      </c>
      <c r="F16" s="53"/>
      <c r="G16" s="53"/>
      <c r="H16" s="53">
        <v>2000</v>
      </c>
      <c r="I16" s="58">
        <v>0.15</v>
      </c>
      <c r="J16" s="59">
        <f t="shared" si="0"/>
        <v>0</v>
      </c>
    </row>
    <row r="17" spans="1:10" ht="14.4" x14ac:dyDescent="0.3">
      <c r="A17" s="62" t="s">
        <v>8</v>
      </c>
      <c r="B17" s="53" t="s">
        <v>113</v>
      </c>
      <c r="C17" s="53"/>
      <c r="D17" s="52" t="s">
        <v>63</v>
      </c>
      <c r="E17" s="54">
        <v>1.75</v>
      </c>
      <c r="F17" s="53">
        <v>350</v>
      </c>
      <c r="G17" s="53">
        <v>80</v>
      </c>
      <c r="H17" s="53">
        <v>2000</v>
      </c>
      <c r="I17" s="58">
        <v>0.12</v>
      </c>
      <c r="J17" s="59">
        <f t="shared" si="0"/>
        <v>0.215</v>
      </c>
    </row>
    <row r="18" spans="1:10" ht="14.4" x14ac:dyDescent="0.3">
      <c r="A18" s="62" t="s">
        <v>8</v>
      </c>
      <c r="B18" s="53" t="s">
        <v>77</v>
      </c>
      <c r="C18" s="53" t="s">
        <v>78</v>
      </c>
      <c r="D18" s="52" t="s">
        <v>63</v>
      </c>
      <c r="E18" s="54">
        <v>1.75</v>
      </c>
      <c r="F18" s="53">
        <v>350</v>
      </c>
      <c r="G18" s="53">
        <v>80</v>
      </c>
      <c r="H18" s="53">
        <v>2000</v>
      </c>
      <c r="I18" s="58">
        <v>0.15</v>
      </c>
      <c r="J18" s="59">
        <f t="shared" si="0"/>
        <v>0.215</v>
      </c>
    </row>
    <row r="19" spans="1:10" ht="14.4" x14ac:dyDescent="0.3">
      <c r="A19" s="62" t="s">
        <v>8</v>
      </c>
      <c r="B19" s="53" t="s">
        <v>121</v>
      </c>
      <c r="C19" s="53" t="s">
        <v>122</v>
      </c>
      <c r="D19" s="52" t="s">
        <v>63</v>
      </c>
      <c r="E19" s="52">
        <v>1.75</v>
      </c>
      <c r="F19" s="53">
        <v>2000</v>
      </c>
      <c r="G19" s="53">
        <v>100</v>
      </c>
      <c r="H19" s="53">
        <v>2000</v>
      </c>
      <c r="I19" s="58">
        <v>0.15</v>
      </c>
      <c r="J19" s="59">
        <f t="shared" si="0"/>
        <v>1.05</v>
      </c>
    </row>
    <row r="20" spans="1:10" ht="14.4" x14ac:dyDescent="0.3">
      <c r="A20" s="62" t="s">
        <v>8</v>
      </c>
      <c r="B20" s="53" t="s">
        <v>123</v>
      </c>
      <c r="C20" s="53" t="s">
        <v>124</v>
      </c>
      <c r="D20" s="52" t="s">
        <v>63</v>
      </c>
      <c r="E20" s="52">
        <v>1.75</v>
      </c>
      <c r="F20" s="53">
        <v>900</v>
      </c>
      <c r="G20" s="53">
        <v>100</v>
      </c>
      <c r="H20" s="53">
        <v>2000</v>
      </c>
      <c r="I20" s="61">
        <v>0.15</v>
      </c>
      <c r="J20" s="63">
        <f t="shared" si="0"/>
        <v>0.5</v>
      </c>
    </row>
    <row r="21" spans="1:10" ht="14.4" x14ac:dyDescent="0.3">
      <c r="A21" s="67" t="s">
        <v>10</v>
      </c>
      <c r="B21" s="53" t="s">
        <v>160</v>
      </c>
      <c r="C21" s="53" t="s">
        <v>159</v>
      </c>
      <c r="D21" s="52" t="s">
        <v>63</v>
      </c>
      <c r="E21" s="52">
        <v>1.75</v>
      </c>
      <c r="F21" s="53">
        <v>170</v>
      </c>
      <c r="G21" s="53">
        <v>100</v>
      </c>
      <c r="H21" s="53">
        <v>1000</v>
      </c>
      <c r="I21" s="61">
        <v>0.1</v>
      </c>
      <c r="J21" s="63">
        <f t="shared" si="0"/>
        <v>0.27</v>
      </c>
    </row>
    <row r="22" spans="1:10" ht="14.4" x14ac:dyDescent="0.3">
      <c r="A22" s="62" t="s">
        <v>8</v>
      </c>
      <c r="B22" s="53" t="s">
        <v>163</v>
      </c>
      <c r="C22" s="53" t="s">
        <v>164</v>
      </c>
      <c r="D22" s="45" t="s">
        <v>65</v>
      </c>
      <c r="E22" s="52">
        <v>1.75</v>
      </c>
      <c r="F22" s="53">
        <v>6000</v>
      </c>
      <c r="G22" s="53">
        <v>500</v>
      </c>
      <c r="H22" s="53">
        <v>4000</v>
      </c>
      <c r="I22" s="61">
        <v>0.45</v>
      </c>
      <c r="J22" s="63">
        <f t="shared" si="0"/>
        <v>1.625</v>
      </c>
    </row>
    <row r="23" spans="1:10" ht="14.4" x14ac:dyDescent="0.3">
      <c r="A23" s="62" t="s">
        <v>8</v>
      </c>
      <c r="B23" s="53" t="s">
        <v>179</v>
      </c>
      <c r="C23" t="s">
        <v>178</v>
      </c>
      <c r="D23" s="52" t="s">
        <v>63</v>
      </c>
      <c r="E23" s="52">
        <v>1.75</v>
      </c>
      <c r="F23" s="53">
        <v>600</v>
      </c>
      <c r="G23" s="53">
        <v>100</v>
      </c>
      <c r="H23" s="53">
        <v>2000</v>
      </c>
      <c r="I23" s="61">
        <v>0.15</v>
      </c>
      <c r="J23" s="63">
        <f t="shared" ref="J23" si="1">(F23+G23)/H23</f>
        <v>0.35</v>
      </c>
    </row>
    <row r="24" spans="1:10" ht="14.4" x14ac:dyDescent="0.3">
      <c r="A24" s="62"/>
      <c r="B24" s="53"/>
      <c r="C24" s="53"/>
      <c r="D24" s="53"/>
      <c r="E24" s="53"/>
      <c r="F24" s="53"/>
      <c r="G24" s="53"/>
      <c r="H24" s="53"/>
      <c r="I24" s="53"/>
      <c r="J24" s="53"/>
    </row>
    <row r="25" spans="1:10" ht="14.4" x14ac:dyDescent="0.3">
      <c r="A25" s="64" t="s">
        <v>71</v>
      </c>
      <c r="B25" s="53"/>
      <c r="C25" s="53"/>
      <c r="D25" s="53"/>
      <c r="E25" s="53"/>
      <c r="F25" s="53"/>
      <c r="G25" s="53"/>
      <c r="H25" s="53"/>
      <c r="I25" s="53"/>
      <c r="J25" s="53"/>
    </row>
    <row r="26" spans="1:10" ht="14.4" x14ac:dyDescent="0.3">
      <c r="A26" s="57" t="s">
        <v>8</v>
      </c>
      <c r="B26" s="54" t="s">
        <v>156</v>
      </c>
      <c r="C26" s="52"/>
      <c r="D26" s="52" t="s">
        <v>63</v>
      </c>
      <c r="E26" s="54" t="s">
        <v>61</v>
      </c>
      <c r="F26" s="54">
        <v>300</v>
      </c>
      <c r="G26" s="54">
        <v>500</v>
      </c>
      <c r="H26" s="54">
        <v>1000</v>
      </c>
      <c r="I26" s="58">
        <v>0.1</v>
      </c>
      <c r="J26" s="59">
        <f>(F26+G26)/H26</f>
        <v>0.8</v>
      </c>
    </row>
    <row r="27" spans="1:10" ht="14.4" x14ac:dyDescent="0.3">
      <c r="A27" s="62" t="s">
        <v>8</v>
      </c>
      <c r="B27" s="53" t="s">
        <v>104</v>
      </c>
      <c r="C27" s="53" t="s">
        <v>114</v>
      </c>
      <c r="D27" s="52" t="s">
        <v>63</v>
      </c>
      <c r="E27" s="53" t="s">
        <v>61</v>
      </c>
      <c r="F27" s="53">
        <v>750</v>
      </c>
      <c r="G27" s="53">
        <v>200</v>
      </c>
      <c r="H27" s="53">
        <v>2000</v>
      </c>
      <c r="I27" s="53">
        <v>0.1</v>
      </c>
      <c r="J27" s="59">
        <f t="shared" ref="J27:J33" si="2">(F27+G27)/H27</f>
        <v>0.47499999999999998</v>
      </c>
    </row>
    <row r="28" spans="1:10" ht="14.4" x14ac:dyDescent="0.3">
      <c r="A28" s="62" t="s">
        <v>8</v>
      </c>
      <c r="B28" s="53" t="s">
        <v>102</v>
      </c>
      <c r="C28" s="53" t="s">
        <v>103</v>
      </c>
      <c r="D28" s="52" t="s">
        <v>63</v>
      </c>
      <c r="E28" s="53" t="s">
        <v>61</v>
      </c>
      <c r="F28" s="53">
        <v>350</v>
      </c>
      <c r="G28" s="53">
        <v>200</v>
      </c>
      <c r="H28" s="53">
        <v>2000</v>
      </c>
      <c r="I28" s="53">
        <v>0.1</v>
      </c>
      <c r="J28" s="59">
        <f t="shared" si="2"/>
        <v>0.27500000000000002</v>
      </c>
    </row>
    <row r="29" spans="1:10" ht="14.4" x14ac:dyDescent="0.3">
      <c r="A29" s="62" t="s">
        <v>8</v>
      </c>
      <c r="B29" s="53" t="s">
        <v>157</v>
      </c>
      <c r="C29" s="53" t="s">
        <v>158</v>
      </c>
      <c r="D29" s="52" t="s">
        <v>63</v>
      </c>
      <c r="E29" s="53" t="s">
        <v>61</v>
      </c>
      <c r="F29" s="53">
        <v>300</v>
      </c>
      <c r="G29" s="53">
        <v>200</v>
      </c>
      <c r="H29" s="53">
        <v>2000</v>
      </c>
      <c r="I29" s="53">
        <v>0.1</v>
      </c>
      <c r="J29" s="59">
        <f t="shared" si="2"/>
        <v>0.25</v>
      </c>
    </row>
    <row r="30" spans="1:10" ht="14.4" x14ac:dyDescent="0.3">
      <c r="A30" s="57" t="s">
        <v>8</v>
      </c>
      <c r="B30" s="54" t="s">
        <v>105</v>
      </c>
      <c r="C30" s="52" t="s">
        <v>66</v>
      </c>
      <c r="D30" s="52" t="s">
        <v>63</v>
      </c>
      <c r="E30" s="54" t="s">
        <v>61</v>
      </c>
      <c r="F30" s="54">
        <v>2000</v>
      </c>
      <c r="G30" s="54">
        <v>1500</v>
      </c>
      <c r="H30" s="54">
        <v>4000</v>
      </c>
      <c r="I30" s="58">
        <v>0.15</v>
      </c>
      <c r="J30" s="59">
        <f t="shared" si="2"/>
        <v>0.875</v>
      </c>
    </row>
    <row r="31" spans="1:10" ht="14.4" x14ac:dyDescent="0.3">
      <c r="A31" s="62" t="s">
        <v>8</v>
      </c>
      <c r="B31" s="53" t="s">
        <v>146</v>
      </c>
      <c r="C31" s="53"/>
      <c r="D31" s="45" t="s">
        <v>65</v>
      </c>
      <c r="E31" s="53" t="s">
        <v>61</v>
      </c>
      <c r="F31" s="53">
        <v>3000</v>
      </c>
      <c r="G31" s="53">
        <v>2500</v>
      </c>
      <c r="H31" s="53">
        <v>4000</v>
      </c>
      <c r="I31" s="53">
        <v>0.1</v>
      </c>
      <c r="J31" s="59">
        <f t="shared" si="2"/>
        <v>1.375</v>
      </c>
    </row>
    <row r="32" spans="1:10" ht="14.4" x14ac:dyDescent="0.3">
      <c r="A32" s="62" t="s">
        <v>8</v>
      </c>
      <c r="B32" s="53" t="s">
        <v>147</v>
      </c>
      <c r="C32" s="53"/>
      <c r="D32" s="45" t="s">
        <v>65</v>
      </c>
      <c r="E32" s="53" t="s">
        <v>61</v>
      </c>
      <c r="F32" s="53">
        <v>3500</v>
      </c>
      <c r="G32" s="53">
        <v>2500</v>
      </c>
      <c r="H32" s="53">
        <v>4000</v>
      </c>
      <c r="I32" s="53">
        <v>0.1</v>
      </c>
      <c r="J32" s="59">
        <f t="shared" si="2"/>
        <v>1.5</v>
      </c>
    </row>
    <row r="33" spans="1:10" ht="14.4" x14ac:dyDescent="0.3">
      <c r="A33" s="62" t="s">
        <v>8</v>
      </c>
      <c r="B33" s="65" t="s">
        <v>162</v>
      </c>
      <c r="C33" s="53" t="s">
        <v>161</v>
      </c>
      <c r="D33" s="52" t="s">
        <v>63</v>
      </c>
      <c r="E33" s="53" t="s">
        <v>61</v>
      </c>
      <c r="F33" s="53">
        <v>1000</v>
      </c>
      <c r="G33" s="53">
        <v>500</v>
      </c>
      <c r="H33" s="53">
        <v>2000</v>
      </c>
      <c r="I33" s="53">
        <v>0.1</v>
      </c>
      <c r="J33" s="59">
        <f t="shared" si="2"/>
        <v>0.75</v>
      </c>
    </row>
    <row r="34" spans="1:10" ht="14.4" x14ac:dyDescent="0.3">
      <c r="A34" s="62"/>
      <c r="B34" s="53"/>
      <c r="C34" s="53"/>
      <c r="D34" s="53"/>
      <c r="E34" s="53"/>
      <c r="F34" s="53"/>
      <c r="G34" s="53"/>
      <c r="H34" s="53"/>
      <c r="I34" s="53"/>
      <c r="J34" s="53"/>
    </row>
    <row r="35" spans="1:10" ht="14.4" x14ac:dyDescent="0.3">
      <c r="A35" s="62"/>
      <c r="B35" s="53"/>
      <c r="C35" s="53"/>
      <c r="D35" s="53"/>
      <c r="E35" s="53"/>
      <c r="F35" s="53"/>
      <c r="G35" s="53"/>
      <c r="H35" s="53"/>
      <c r="I35" s="53"/>
      <c r="J35" s="53"/>
    </row>
    <row r="36" spans="1:10" ht="14.4" x14ac:dyDescent="0.3">
      <c r="A36" s="62"/>
      <c r="B36" s="53"/>
      <c r="C36" s="53"/>
      <c r="D36" s="53"/>
      <c r="E36" s="53"/>
      <c r="F36" s="53"/>
      <c r="G36" s="53"/>
      <c r="H36" s="53"/>
      <c r="I36" s="53"/>
      <c r="J36" s="53"/>
    </row>
    <row r="37" spans="1:10" ht="14.4" x14ac:dyDescent="0.3">
      <c r="A37" s="62"/>
      <c r="B37" s="53"/>
      <c r="C37" s="53"/>
      <c r="D37" s="53"/>
      <c r="E37" s="53"/>
      <c r="F37" s="53"/>
      <c r="G37" s="53"/>
      <c r="H37" s="53"/>
      <c r="I37" s="53"/>
      <c r="J37" s="53"/>
    </row>
  </sheetData>
  <mergeCells count="1">
    <mergeCell ref="A1:J1"/>
  </mergeCells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  <legacyDrawing r:id="rId2"/>
  <extLst>
    <ext uri="smNativeData">
      <pm:sheetPrefs xmlns:pm="smNativeData" day="159030667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workbookViewId="0">
      <selection activeCell="L8" sqref="L8"/>
    </sheetView>
  </sheetViews>
  <sheetFormatPr defaultColWidth="10.6640625" defaultRowHeight="14.4" x14ac:dyDescent="0.3"/>
  <cols>
    <col min="1" max="2" width="24.77734375" style="1" customWidth="1"/>
    <col min="3" max="3" width="14.6640625" style="1" customWidth="1"/>
    <col min="4" max="4" width="13.88671875" style="1" customWidth="1"/>
    <col min="5" max="5" width="14" style="1" customWidth="1"/>
    <col min="6" max="6" width="16.33203125" style="1" customWidth="1"/>
    <col min="7" max="7" width="16.44140625" style="1" customWidth="1"/>
    <col min="8" max="8" width="13.6640625" style="1" customWidth="1"/>
    <col min="9" max="9" width="18.33203125" style="1" customWidth="1"/>
    <col min="10" max="10" width="17.77734375" style="1" customWidth="1"/>
    <col min="11" max="11" width="12.109375" style="1" customWidth="1"/>
    <col min="12" max="12" width="10.6640625" style="1" customWidth="1"/>
    <col min="13" max="16384" width="10.6640625" style="1"/>
  </cols>
  <sheetData>
    <row r="1" spans="1:10" x14ac:dyDescent="0.3">
      <c r="A1" s="2" t="s">
        <v>11</v>
      </c>
      <c r="B1" s="2" t="s">
        <v>79</v>
      </c>
      <c r="C1" s="2" t="s">
        <v>12</v>
      </c>
      <c r="D1" s="2" t="s">
        <v>180</v>
      </c>
      <c r="E1" s="2" t="s">
        <v>81</v>
      </c>
      <c r="F1" s="2" t="s">
        <v>13</v>
      </c>
      <c r="G1" s="2" t="s">
        <v>127</v>
      </c>
      <c r="H1" s="2" t="s">
        <v>14</v>
      </c>
      <c r="I1" s="2" t="s">
        <v>15</v>
      </c>
      <c r="J1" s="2" t="s">
        <v>181</v>
      </c>
    </row>
    <row r="2" spans="1:10" x14ac:dyDescent="0.3">
      <c r="A2" s="3" t="s">
        <v>16</v>
      </c>
      <c r="B2" s="3" t="s">
        <v>17</v>
      </c>
      <c r="C2" s="3">
        <v>1.75</v>
      </c>
      <c r="D2" s="8">
        <v>16</v>
      </c>
      <c r="E2" s="9">
        <v>0.8</v>
      </c>
      <c r="F2" s="9">
        <v>1.2400000000000002</v>
      </c>
      <c r="G2" s="3">
        <v>220</v>
      </c>
      <c r="H2" s="3">
        <v>60</v>
      </c>
      <c r="I2" s="10">
        <f t="shared" ref="I2:I18" si="0">E2/F2*4/(PI()*(C2/100)^2)/10</f>
        <v>268.22689553341144</v>
      </c>
      <c r="J2" s="11">
        <f t="shared" ref="J2:J31" si="1">D2/E2</f>
        <v>20</v>
      </c>
    </row>
    <row r="3" spans="1:10" x14ac:dyDescent="0.3">
      <c r="A3" s="3" t="s">
        <v>18</v>
      </c>
      <c r="B3" s="3" t="s">
        <v>17</v>
      </c>
      <c r="C3" s="3">
        <v>1.75</v>
      </c>
      <c r="D3" s="8">
        <v>45</v>
      </c>
      <c r="E3" s="9">
        <v>0.75</v>
      </c>
      <c r="F3" s="9">
        <v>1.19</v>
      </c>
      <c r="G3" s="3">
        <v>260</v>
      </c>
      <c r="H3" s="3">
        <v>80</v>
      </c>
      <c r="I3" s="10">
        <f t="shared" si="0"/>
        <v>262.02837483831161</v>
      </c>
      <c r="J3" s="11">
        <f t="shared" si="1"/>
        <v>60</v>
      </c>
    </row>
    <row r="4" spans="1:10" x14ac:dyDescent="0.3">
      <c r="A4" s="3" t="s">
        <v>19</v>
      </c>
      <c r="B4" s="3" t="s">
        <v>17</v>
      </c>
      <c r="C4" s="3">
        <v>1.75</v>
      </c>
      <c r="D4" s="8">
        <v>35</v>
      </c>
      <c r="E4" s="9">
        <v>0.5</v>
      </c>
      <c r="F4" s="9">
        <v>1.05</v>
      </c>
      <c r="G4" s="3">
        <v>260</v>
      </c>
      <c r="H4" s="3">
        <v>115</v>
      </c>
      <c r="I4" s="10">
        <f t="shared" si="0"/>
        <v>197.97699432227989</v>
      </c>
      <c r="J4" s="11">
        <f t="shared" si="1"/>
        <v>70</v>
      </c>
    </row>
    <row r="5" spans="1:10" x14ac:dyDescent="0.3">
      <c r="A5" s="3" t="s">
        <v>20</v>
      </c>
      <c r="B5" s="3" t="s">
        <v>132</v>
      </c>
      <c r="C5" s="3">
        <v>1.75</v>
      </c>
      <c r="D5" s="8">
        <v>30</v>
      </c>
      <c r="E5" s="9">
        <v>1</v>
      </c>
      <c r="F5" s="9">
        <v>1.03</v>
      </c>
      <c r="G5" s="3">
        <v>250</v>
      </c>
      <c r="H5" s="3">
        <v>100</v>
      </c>
      <c r="I5" s="10">
        <f t="shared" si="0"/>
        <v>403.64241560853185</v>
      </c>
      <c r="J5" s="11">
        <f t="shared" si="1"/>
        <v>30</v>
      </c>
    </row>
    <row r="6" spans="1:10" x14ac:dyDescent="0.3">
      <c r="A6" s="3" t="s">
        <v>21</v>
      </c>
      <c r="B6" s="3" t="s">
        <v>131</v>
      </c>
      <c r="C6" s="3">
        <v>1.75</v>
      </c>
      <c r="D6" s="8">
        <v>50</v>
      </c>
      <c r="E6" s="9">
        <v>0.75</v>
      </c>
      <c r="F6" s="9">
        <v>1.27</v>
      </c>
      <c r="G6" s="3">
        <v>250</v>
      </c>
      <c r="H6" s="3">
        <v>65</v>
      </c>
      <c r="I6" s="10">
        <f t="shared" si="0"/>
        <v>245.52265043904791</v>
      </c>
      <c r="J6" s="11">
        <f t="shared" si="1"/>
        <v>66.666666666666671</v>
      </c>
    </row>
    <row r="7" spans="1:10" x14ac:dyDescent="0.3">
      <c r="A7" s="3" t="s">
        <v>22</v>
      </c>
      <c r="B7" s="3" t="s">
        <v>25</v>
      </c>
      <c r="C7" s="3">
        <v>1.75</v>
      </c>
      <c r="D7" s="8">
        <v>22</v>
      </c>
      <c r="E7" s="9">
        <v>0.8</v>
      </c>
      <c r="F7" s="9">
        <v>1.27</v>
      </c>
      <c r="G7" s="3">
        <v>225</v>
      </c>
      <c r="H7" s="3">
        <v>65</v>
      </c>
      <c r="I7" s="10">
        <f t="shared" si="0"/>
        <v>261.89082713498442</v>
      </c>
      <c r="J7" s="11">
        <f t="shared" si="1"/>
        <v>27.5</v>
      </c>
    </row>
    <row r="8" spans="1:10" x14ac:dyDescent="0.3">
      <c r="A8" s="3" t="s">
        <v>23</v>
      </c>
      <c r="B8" s="3" t="s">
        <v>133</v>
      </c>
      <c r="C8" s="3">
        <v>1.75</v>
      </c>
      <c r="D8" s="8">
        <v>64.90000000000002</v>
      </c>
      <c r="E8" s="9">
        <v>0.5</v>
      </c>
      <c r="F8" s="9">
        <v>1.2400000000000002</v>
      </c>
      <c r="G8" s="3">
        <v>220</v>
      </c>
      <c r="H8" s="3">
        <v>60</v>
      </c>
      <c r="I8" s="10">
        <f t="shared" si="0"/>
        <v>167.64180970838214</v>
      </c>
      <c r="J8" s="11">
        <f t="shared" si="1"/>
        <v>129.80000000000004</v>
      </c>
    </row>
    <row r="9" spans="1:10" s="13" customFormat="1" x14ac:dyDescent="0.3">
      <c r="A9" s="15" t="s">
        <v>67</v>
      </c>
      <c r="B9" s="3" t="s">
        <v>25</v>
      </c>
      <c r="C9" s="3">
        <v>1.75</v>
      </c>
      <c r="D9" s="8">
        <v>29.99</v>
      </c>
      <c r="E9" s="9">
        <v>1</v>
      </c>
      <c r="F9" s="9">
        <v>1.2400000000000002</v>
      </c>
      <c r="G9" s="3">
        <v>245</v>
      </c>
      <c r="H9" s="3">
        <v>80</v>
      </c>
      <c r="I9" s="10">
        <f t="shared" ref="I9" si="2">E9/F9*4/(PI()*(C9/100)^2)/10</f>
        <v>335.28361941676428</v>
      </c>
      <c r="J9" s="11">
        <f t="shared" ref="J9" si="3">D9/E9</f>
        <v>29.99</v>
      </c>
    </row>
    <row r="10" spans="1:10" x14ac:dyDescent="0.3">
      <c r="A10" s="3" t="s">
        <v>24</v>
      </c>
      <c r="B10" s="3" t="s">
        <v>17</v>
      </c>
      <c r="C10" s="3">
        <v>1.75</v>
      </c>
      <c r="D10" s="8">
        <v>23.99</v>
      </c>
      <c r="E10" s="9">
        <v>0.75</v>
      </c>
      <c r="F10" s="9">
        <v>1.2</v>
      </c>
      <c r="G10" s="3">
        <v>215</v>
      </c>
      <c r="H10" s="3">
        <v>65</v>
      </c>
      <c r="I10" s="10">
        <f t="shared" si="0"/>
        <v>259.84480504799234</v>
      </c>
      <c r="J10" s="11">
        <f t="shared" si="1"/>
        <v>31.986666666666665</v>
      </c>
    </row>
    <row r="11" spans="1:10" x14ac:dyDescent="0.3">
      <c r="A11" s="3" t="s">
        <v>128</v>
      </c>
      <c r="B11" s="3" t="s">
        <v>17</v>
      </c>
      <c r="C11" s="3">
        <v>1.75</v>
      </c>
      <c r="D11" s="8">
        <v>19</v>
      </c>
      <c r="E11" s="9">
        <v>0.85</v>
      </c>
      <c r="F11" s="9">
        <v>1.2</v>
      </c>
      <c r="G11" s="3">
        <v>210</v>
      </c>
      <c r="H11" s="3">
        <v>60</v>
      </c>
      <c r="I11" s="10">
        <f t="shared" si="0"/>
        <v>294.49077905439134</v>
      </c>
      <c r="J11" s="11">
        <f t="shared" si="1"/>
        <v>22.352941176470591</v>
      </c>
    </row>
    <row r="12" spans="1:10" x14ac:dyDescent="0.3">
      <c r="A12" s="3" t="s">
        <v>129</v>
      </c>
      <c r="B12" s="3" t="s">
        <v>130</v>
      </c>
      <c r="C12" s="3">
        <v>1.75</v>
      </c>
      <c r="D12" s="8">
        <v>52.99</v>
      </c>
      <c r="E12" s="9">
        <v>0.5</v>
      </c>
      <c r="F12" s="9">
        <v>1.1000000000000001</v>
      </c>
      <c r="G12" s="3">
        <v>260</v>
      </c>
      <c r="H12" s="3">
        <v>90</v>
      </c>
      <c r="I12" s="10">
        <f t="shared" si="0"/>
        <v>188.97804003490353</v>
      </c>
      <c r="J12" s="11">
        <f t="shared" si="1"/>
        <v>105.98</v>
      </c>
    </row>
    <row r="13" spans="1:10" x14ac:dyDescent="0.3">
      <c r="A13" s="3" t="s">
        <v>134</v>
      </c>
      <c r="B13" s="3" t="s">
        <v>17</v>
      </c>
      <c r="C13" s="3">
        <v>1.75</v>
      </c>
      <c r="D13" s="8">
        <v>25</v>
      </c>
      <c r="E13" s="9">
        <v>1</v>
      </c>
      <c r="F13" s="9">
        <v>1.1000000000000001</v>
      </c>
      <c r="G13" s="3">
        <v>210</v>
      </c>
      <c r="H13" s="3">
        <v>60</v>
      </c>
      <c r="I13" s="10">
        <f t="shared" si="0"/>
        <v>377.95608006980706</v>
      </c>
      <c r="J13" s="11">
        <f t="shared" si="1"/>
        <v>25</v>
      </c>
    </row>
    <row r="14" spans="1:10" x14ac:dyDescent="0.3">
      <c r="A14" s="3" t="s">
        <v>135</v>
      </c>
      <c r="B14" s="3" t="s">
        <v>25</v>
      </c>
      <c r="C14" s="3">
        <v>1.75</v>
      </c>
      <c r="D14" s="8">
        <v>26</v>
      </c>
      <c r="E14" s="9">
        <v>1</v>
      </c>
      <c r="F14" s="9">
        <v>1.1000000000000001</v>
      </c>
      <c r="G14" s="3">
        <v>240</v>
      </c>
      <c r="H14" s="3">
        <v>60</v>
      </c>
      <c r="I14" s="10">
        <f t="shared" si="0"/>
        <v>377.95608006980706</v>
      </c>
      <c r="J14" s="11">
        <f t="shared" si="1"/>
        <v>26</v>
      </c>
    </row>
    <row r="15" spans="1:10" x14ac:dyDescent="0.3">
      <c r="A15" s="3" t="s">
        <v>136</v>
      </c>
      <c r="B15" s="3" t="s">
        <v>137</v>
      </c>
      <c r="C15" s="3">
        <v>1.75</v>
      </c>
      <c r="D15" s="8">
        <v>60</v>
      </c>
      <c r="E15" s="9">
        <v>1</v>
      </c>
      <c r="F15" s="9">
        <v>1.1000000000000001</v>
      </c>
      <c r="G15" s="3">
        <v>280</v>
      </c>
      <c r="H15" s="3">
        <v>120</v>
      </c>
      <c r="I15" s="10">
        <f t="shared" si="0"/>
        <v>377.95608006980706</v>
      </c>
      <c r="J15" s="11">
        <f t="shared" si="1"/>
        <v>60</v>
      </c>
    </row>
    <row r="16" spans="1:10" x14ac:dyDescent="0.3">
      <c r="A16" s="3" t="s">
        <v>140</v>
      </c>
      <c r="B16" s="3" t="s">
        <v>141</v>
      </c>
      <c r="C16" s="3">
        <v>1.75</v>
      </c>
      <c r="D16" s="8">
        <v>35</v>
      </c>
      <c r="E16" s="9">
        <v>0.85</v>
      </c>
      <c r="F16" s="9">
        <v>1.1000000000000001</v>
      </c>
      <c r="G16" s="3">
        <v>265</v>
      </c>
      <c r="H16" s="3">
        <v>110</v>
      </c>
      <c r="I16" s="10">
        <f t="shared" si="0"/>
        <v>321.26266805933597</v>
      </c>
      <c r="J16" s="11">
        <f t="shared" si="1"/>
        <v>41.176470588235297</v>
      </c>
    </row>
    <row r="17" spans="1:10" x14ac:dyDescent="0.3">
      <c r="A17" s="3" t="s">
        <v>142</v>
      </c>
      <c r="B17" s="3" t="s">
        <v>145</v>
      </c>
      <c r="C17" s="3">
        <v>1.75</v>
      </c>
      <c r="D17" s="8">
        <v>33</v>
      </c>
      <c r="E17" s="9">
        <v>0.5</v>
      </c>
      <c r="F17" s="9">
        <v>1.1000000000000001</v>
      </c>
      <c r="G17" s="3">
        <v>230</v>
      </c>
      <c r="H17" s="3">
        <v>70</v>
      </c>
      <c r="I17" s="10">
        <f t="shared" si="0"/>
        <v>188.97804003490353</v>
      </c>
      <c r="J17" s="11">
        <f t="shared" si="1"/>
        <v>66</v>
      </c>
    </row>
    <row r="18" spans="1:10" x14ac:dyDescent="0.3">
      <c r="A18" s="3" t="s">
        <v>143</v>
      </c>
      <c r="B18" s="3" t="s">
        <v>144</v>
      </c>
      <c r="C18" s="3">
        <v>1.75</v>
      </c>
      <c r="D18" s="8">
        <v>29</v>
      </c>
      <c r="E18" s="9">
        <v>0.5</v>
      </c>
      <c r="F18" s="9">
        <v>1.1000000000000001</v>
      </c>
      <c r="G18" s="3">
        <v>215</v>
      </c>
      <c r="H18" s="3">
        <v>70</v>
      </c>
      <c r="I18" s="10">
        <f t="shared" si="0"/>
        <v>188.97804003490353</v>
      </c>
      <c r="J18" s="11">
        <f t="shared" si="1"/>
        <v>58</v>
      </c>
    </row>
    <row r="19" spans="1:10" s="14" customFormat="1" x14ac:dyDescent="0.3">
      <c r="A19" s="3" t="s">
        <v>176</v>
      </c>
      <c r="B19" s="15" t="s">
        <v>177</v>
      </c>
      <c r="C19" s="3">
        <v>1.75</v>
      </c>
      <c r="D19" s="8">
        <v>24</v>
      </c>
      <c r="E19" s="9">
        <v>1</v>
      </c>
      <c r="F19" s="9">
        <v>1.1000000000000001</v>
      </c>
      <c r="G19" s="3">
        <v>225</v>
      </c>
      <c r="H19" s="3">
        <v>70</v>
      </c>
      <c r="I19" s="10">
        <f t="shared" ref="I19" si="4">E19/F19*4/(PI()*(C19/100)^2)/10</f>
        <v>377.95608006980706</v>
      </c>
      <c r="J19" s="11">
        <f t="shared" ref="J19" si="5">D19/E19</f>
        <v>24</v>
      </c>
    </row>
    <row r="20" spans="1:10" x14ac:dyDescent="0.3">
      <c r="A20" s="3"/>
      <c r="B20" s="3"/>
      <c r="C20" s="3"/>
      <c r="D20" s="8"/>
      <c r="E20" s="9"/>
      <c r="F20" s="9"/>
      <c r="G20" s="3"/>
      <c r="H20" s="3"/>
      <c r="I20" s="10"/>
      <c r="J20" s="11"/>
    </row>
    <row r="21" spans="1:10" s="20" customFormat="1" x14ac:dyDescent="0.3">
      <c r="A21" s="47"/>
      <c r="B21" s="47"/>
      <c r="C21" s="47"/>
      <c r="D21" s="48"/>
      <c r="E21" s="49"/>
      <c r="F21" s="49"/>
      <c r="G21" s="47"/>
      <c r="H21" s="47"/>
      <c r="I21" s="50"/>
      <c r="J21" s="51"/>
    </row>
    <row r="22" spans="1:10" x14ac:dyDescent="0.3">
      <c r="A22" s="3" t="s">
        <v>80</v>
      </c>
      <c r="B22" s="3" t="s">
        <v>85</v>
      </c>
      <c r="C22" s="3" t="s">
        <v>88</v>
      </c>
      <c r="D22" s="8">
        <v>40</v>
      </c>
      <c r="E22" s="9">
        <v>1</v>
      </c>
      <c r="F22" s="9">
        <v>1.1000000000000001</v>
      </c>
      <c r="G22" s="46" t="s">
        <v>82</v>
      </c>
      <c r="H22" s="3" t="s">
        <v>83</v>
      </c>
      <c r="I22" s="10" t="s">
        <v>83</v>
      </c>
      <c r="J22" s="11">
        <f t="shared" si="1"/>
        <v>40</v>
      </c>
    </row>
    <row r="23" spans="1:10" x14ac:dyDescent="0.3">
      <c r="A23" s="3" t="s">
        <v>84</v>
      </c>
      <c r="B23" s="3" t="s">
        <v>86</v>
      </c>
      <c r="C23" s="3" t="s">
        <v>88</v>
      </c>
      <c r="D23" s="8">
        <v>52</v>
      </c>
      <c r="E23" s="9">
        <v>1</v>
      </c>
      <c r="F23" s="9">
        <v>1.1000000000000001</v>
      </c>
      <c r="G23" s="46" t="s">
        <v>87</v>
      </c>
      <c r="H23" s="3"/>
      <c r="I23" s="10"/>
      <c r="J23" s="11">
        <f t="shared" si="1"/>
        <v>52</v>
      </c>
    </row>
    <row r="24" spans="1:10" x14ac:dyDescent="0.3">
      <c r="A24" s="3" t="s">
        <v>90</v>
      </c>
      <c r="B24" s="3" t="s">
        <v>91</v>
      </c>
      <c r="C24" s="3" t="s">
        <v>88</v>
      </c>
      <c r="D24" s="8">
        <v>60</v>
      </c>
      <c r="E24" s="9">
        <v>1</v>
      </c>
      <c r="F24" s="9">
        <v>1.1200000000000001</v>
      </c>
      <c r="G24" s="46" t="s">
        <v>89</v>
      </c>
      <c r="H24" s="3"/>
      <c r="I24" s="10"/>
      <c r="J24" s="11">
        <f t="shared" si="1"/>
        <v>60</v>
      </c>
    </row>
    <row r="25" spans="1:10" x14ac:dyDescent="0.3">
      <c r="A25" s="3" t="s">
        <v>92</v>
      </c>
      <c r="B25" s="3" t="s">
        <v>85</v>
      </c>
      <c r="C25" s="3" t="s">
        <v>88</v>
      </c>
      <c r="D25" s="8">
        <v>50</v>
      </c>
      <c r="E25" s="9">
        <v>1</v>
      </c>
      <c r="F25" s="9">
        <v>1.08</v>
      </c>
      <c r="G25" s="46"/>
      <c r="H25" s="3"/>
      <c r="I25" s="10"/>
      <c r="J25" s="1">
        <f t="shared" si="1"/>
        <v>50</v>
      </c>
    </row>
    <row r="26" spans="1:10" x14ac:dyDescent="0.3">
      <c r="A26" s="3" t="s">
        <v>93</v>
      </c>
      <c r="B26" s="3" t="s">
        <v>86</v>
      </c>
      <c r="C26" s="3" t="s">
        <v>88</v>
      </c>
      <c r="D26" s="8">
        <v>28</v>
      </c>
      <c r="E26" s="9">
        <v>1</v>
      </c>
      <c r="F26" s="9">
        <v>1.08</v>
      </c>
      <c r="G26" s="46" t="s">
        <v>94</v>
      </c>
      <c r="H26" s="3"/>
      <c r="I26" s="10"/>
      <c r="J26" s="1">
        <f t="shared" si="1"/>
        <v>28</v>
      </c>
    </row>
    <row r="27" spans="1:10" x14ac:dyDescent="0.3">
      <c r="A27" s="3" t="s">
        <v>95</v>
      </c>
      <c r="B27" s="3" t="s">
        <v>86</v>
      </c>
      <c r="C27" s="3" t="s">
        <v>88</v>
      </c>
      <c r="D27" s="8">
        <v>25</v>
      </c>
      <c r="E27" s="9">
        <v>0.5</v>
      </c>
      <c r="F27" s="9">
        <v>1.1200000000000001</v>
      </c>
      <c r="G27" s="46" t="s">
        <v>96</v>
      </c>
      <c r="H27" s="3"/>
      <c r="I27" s="10"/>
      <c r="J27" s="1">
        <f t="shared" si="1"/>
        <v>50</v>
      </c>
    </row>
    <row r="28" spans="1:10" x14ac:dyDescent="0.3">
      <c r="A28" s="3" t="s">
        <v>97</v>
      </c>
      <c r="B28" s="3" t="s">
        <v>86</v>
      </c>
      <c r="C28" s="3" t="s">
        <v>88</v>
      </c>
      <c r="D28" s="8">
        <v>40</v>
      </c>
      <c r="E28" s="9">
        <v>1</v>
      </c>
      <c r="F28" s="9">
        <v>1.1000000000000001</v>
      </c>
      <c r="G28" s="46" t="s">
        <v>98</v>
      </c>
      <c r="H28" s="3"/>
      <c r="I28" s="10"/>
      <c r="J28" s="1">
        <f t="shared" si="1"/>
        <v>40</v>
      </c>
    </row>
    <row r="29" spans="1:10" x14ac:dyDescent="0.3">
      <c r="A29" s="3" t="s">
        <v>125</v>
      </c>
      <c r="B29" s="3" t="s">
        <v>86</v>
      </c>
      <c r="C29" s="3" t="s">
        <v>126</v>
      </c>
      <c r="D29" s="8">
        <v>150</v>
      </c>
      <c r="E29" s="9">
        <v>1</v>
      </c>
      <c r="F29" s="9">
        <v>1.1000000000000001</v>
      </c>
      <c r="G29" s="46" t="s">
        <v>83</v>
      </c>
      <c r="H29" s="3"/>
      <c r="I29" s="10"/>
      <c r="J29" s="1">
        <f t="shared" si="1"/>
        <v>150</v>
      </c>
    </row>
    <row r="30" spans="1:10" s="14" customFormat="1" x14ac:dyDescent="0.3">
      <c r="A30" s="3" t="s">
        <v>148</v>
      </c>
      <c r="B30" s="3" t="s">
        <v>149</v>
      </c>
      <c r="C30" s="3" t="s">
        <v>126</v>
      </c>
      <c r="D30" s="8">
        <v>300</v>
      </c>
      <c r="E30" s="9">
        <v>1</v>
      </c>
      <c r="F30" s="9">
        <v>1.1000000000000001</v>
      </c>
      <c r="G30" s="46" t="s">
        <v>83</v>
      </c>
      <c r="H30" s="3"/>
      <c r="I30" s="10"/>
      <c r="J30" s="14">
        <f t="shared" ref="J30" si="6">D30/E30</f>
        <v>300</v>
      </c>
    </row>
    <row r="31" spans="1:10" x14ac:dyDescent="0.3">
      <c r="A31" s="3" t="s">
        <v>138</v>
      </c>
      <c r="B31" s="3" t="s">
        <v>86</v>
      </c>
      <c r="C31" s="3" t="s">
        <v>139</v>
      </c>
      <c r="D31" s="8">
        <v>65</v>
      </c>
      <c r="E31" s="9">
        <v>1</v>
      </c>
      <c r="F31" s="9">
        <v>1.1000000000000001</v>
      </c>
      <c r="G31" s="46" t="s">
        <v>96</v>
      </c>
      <c r="H31" s="3"/>
      <c r="I31" s="10"/>
      <c r="J31" s="1">
        <f t="shared" si="1"/>
        <v>65</v>
      </c>
    </row>
    <row r="32" spans="1:10" x14ac:dyDescent="0.3">
      <c r="A32" s="3"/>
      <c r="B32" s="3"/>
      <c r="C32" s="3"/>
      <c r="D32" s="8"/>
      <c r="E32" s="9"/>
      <c r="F32" s="9"/>
      <c r="G32" s="46"/>
      <c r="H32" s="3"/>
      <c r="I32" s="10"/>
    </row>
    <row r="33" spans="1:9" x14ac:dyDescent="0.3">
      <c r="A33" s="3"/>
      <c r="B33" s="3"/>
      <c r="C33" s="3"/>
      <c r="D33" s="8"/>
      <c r="E33" s="9"/>
      <c r="F33" s="9"/>
      <c r="G33" s="3"/>
      <c r="H33" s="3"/>
      <c r="I33" s="10"/>
    </row>
    <row r="34" spans="1:9" x14ac:dyDescent="0.3">
      <c r="A34" s="3"/>
      <c r="B34" s="3"/>
      <c r="C34" s="3"/>
      <c r="D34" s="8"/>
      <c r="E34" s="9"/>
      <c r="F34" s="9"/>
      <c r="G34" s="3"/>
      <c r="H34" s="3"/>
      <c r="I34" s="12"/>
    </row>
    <row r="35" spans="1:9" x14ac:dyDescent="0.3">
      <c r="A35" s="3"/>
      <c r="B35" s="3"/>
      <c r="C35" s="3"/>
      <c r="D35" s="8"/>
      <c r="E35" s="9"/>
      <c r="F35" s="9"/>
      <c r="G35" s="3"/>
      <c r="H35" s="3"/>
      <c r="I35" s="12"/>
    </row>
    <row r="36" spans="1:9" x14ac:dyDescent="0.3">
      <c r="A36" s="3"/>
      <c r="B36" s="3"/>
      <c r="C36" s="3"/>
      <c r="D36" s="8"/>
      <c r="E36" s="9"/>
      <c r="F36" s="9"/>
      <c r="G36" s="3"/>
      <c r="H36" s="3"/>
      <c r="I36" s="12"/>
    </row>
    <row r="37" spans="1:9" x14ac:dyDescent="0.3">
      <c r="A37" s="3"/>
      <c r="B37" s="3"/>
      <c r="C37" s="3"/>
      <c r="D37" s="8"/>
      <c r="E37" s="9"/>
      <c r="F37" s="9"/>
      <c r="G37" s="3"/>
      <c r="H37" s="3"/>
      <c r="I37" s="12"/>
    </row>
    <row r="38" spans="1:9" x14ac:dyDescent="0.3">
      <c r="A38" s="3"/>
      <c r="B38" s="3"/>
      <c r="C38" s="3"/>
      <c r="D38" s="8"/>
      <c r="E38" s="9"/>
      <c r="F38" s="9"/>
      <c r="G38" s="3"/>
      <c r="H38" s="3"/>
      <c r="I38" s="12"/>
    </row>
    <row r="39" spans="1:9" x14ac:dyDescent="0.3">
      <c r="A39" s="3"/>
      <c r="B39" s="3"/>
      <c r="C39" s="3"/>
      <c r="D39" s="8"/>
      <c r="E39" s="9"/>
      <c r="F39" s="9"/>
      <c r="G39" s="3"/>
      <c r="H39" s="3"/>
      <c r="I39" s="12"/>
    </row>
    <row r="40" spans="1:9" x14ac:dyDescent="0.3">
      <c r="A40" s="3"/>
      <c r="B40" s="3"/>
      <c r="C40" s="3"/>
      <c r="D40" s="3"/>
      <c r="E40" s="9"/>
      <c r="F40" s="9"/>
      <c r="G40" s="3"/>
      <c r="H40" s="3"/>
      <c r="I40" s="12"/>
    </row>
    <row r="41" spans="1:9" x14ac:dyDescent="0.3">
      <c r="A41" s="3"/>
      <c r="B41" s="3"/>
      <c r="C41" s="3"/>
      <c r="D41" s="3"/>
      <c r="E41" s="9"/>
      <c r="F41" s="3"/>
      <c r="G41" s="3"/>
      <c r="H41" s="3"/>
      <c r="I41" s="12"/>
    </row>
    <row r="42" spans="1:9" x14ac:dyDescent="0.3">
      <c r="A42" s="3"/>
      <c r="B42" s="3"/>
      <c r="C42" s="3"/>
      <c r="D42" s="3"/>
      <c r="E42" s="3"/>
      <c r="F42" s="3"/>
      <c r="G42" s="3"/>
      <c r="H42" s="3"/>
      <c r="I42" s="12"/>
    </row>
    <row r="43" spans="1:9" x14ac:dyDescent="0.3">
      <c r="A43" s="3"/>
      <c r="B43" s="3"/>
      <c r="C43" s="3"/>
      <c r="D43" s="3"/>
      <c r="E43" s="3"/>
      <c r="F43" s="3"/>
      <c r="G43" s="3"/>
      <c r="H43" s="3"/>
      <c r="I43" s="12"/>
    </row>
    <row r="44" spans="1:9" x14ac:dyDescent="0.3">
      <c r="A44" s="3"/>
      <c r="B44" s="3"/>
      <c r="C44" s="3"/>
      <c r="D44" s="3"/>
      <c r="E44" s="3"/>
      <c r="F44" s="3"/>
      <c r="G44" s="3"/>
      <c r="H44" s="3"/>
      <c r="I44" s="12"/>
    </row>
    <row r="45" spans="1:9" x14ac:dyDescent="0.3">
      <c r="A45" s="3"/>
      <c r="B45" s="3"/>
      <c r="C45" s="3"/>
      <c r="D45" s="3"/>
      <c r="E45" s="3"/>
      <c r="F45" s="3"/>
      <c r="G45" s="3"/>
      <c r="H45" s="3"/>
      <c r="I45" s="12"/>
    </row>
    <row r="46" spans="1:9" x14ac:dyDescent="0.3">
      <c r="A46" s="3"/>
      <c r="B46" s="3"/>
      <c r="C46" s="3"/>
      <c r="D46" s="3"/>
      <c r="E46" s="3"/>
      <c r="F46" s="3"/>
      <c r="G46" s="3"/>
      <c r="H46" s="3"/>
      <c r="I46" s="12"/>
    </row>
    <row r="47" spans="1:9" x14ac:dyDescent="0.3">
      <c r="A47" s="3"/>
      <c r="B47" s="3"/>
      <c r="C47" s="3"/>
      <c r="D47" s="3"/>
      <c r="E47" s="3"/>
      <c r="F47" s="3"/>
      <c r="G47" s="3"/>
      <c r="H47" s="3"/>
      <c r="I47" s="12"/>
    </row>
    <row r="48" spans="1:9" x14ac:dyDescent="0.3">
      <c r="A48" s="3"/>
      <c r="B48" s="3"/>
      <c r="C48" s="3"/>
      <c r="D48" s="3"/>
      <c r="E48" s="3"/>
      <c r="F48" s="3"/>
      <c r="G48" s="3"/>
      <c r="H48" s="3"/>
      <c r="I48" s="12"/>
    </row>
    <row r="49" spans="1:9" x14ac:dyDescent="0.3">
      <c r="A49" s="3"/>
      <c r="B49" s="3"/>
      <c r="C49" s="3"/>
      <c r="D49" s="3"/>
      <c r="E49" s="3"/>
      <c r="F49" s="3"/>
      <c r="G49" s="3"/>
      <c r="H49" s="3"/>
      <c r="I49" s="12"/>
    </row>
    <row r="50" spans="1:9" x14ac:dyDescent="0.3">
      <c r="A50" s="3"/>
      <c r="B50" s="3"/>
      <c r="C50" s="3"/>
      <c r="D50" s="3"/>
      <c r="E50" s="3"/>
      <c r="F50" s="3"/>
      <c r="G50" s="3"/>
      <c r="H50" s="3"/>
      <c r="I50" s="12"/>
    </row>
    <row r="51" spans="1:9" x14ac:dyDescent="0.3">
      <c r="A51" s="3"/>
      <c r="B51" s="3"/>
      <c r="C51" s="3"/>
      <c r="D51" s="3"/>
      <c r="E51" s="3"/>
      <c r="F51" s="3"/>
      <c r="G51" s="3"/>
      <c r="H51" s="3"/>
      <c r="I51" s="12"/>
    </row>
    <row r="52" spans="1:9" x14ac:dyDescent="0.3">
      <c r="A52" s="3"/>
      <c r="B52" s="3"/>
      <c r="C52" s="3"/>
      <c r="D52" s="3"/>
      <c r="E52" s="3"/>
      <c r="F52" s="3"/>
      <c r="G52" s="3"/>
      <c r="H52" s="3"/>
      <c r="I52" s="12"/>
    </row>
    <row r="53" spans="1:9" x14ac:dyDescent="0.3">
      <c r="A53" s="3"/>
      <c r="B53" s="3"/>
      <c r="C53" s="3"/>
      <c r="D53" s="3"/>
      <c r="E53" s="3"/>
      <c r="F53" s="3"/>
      <c r="G53" s="3"/>
      <c r="H53" s="3"/>
      <c r="I53" s="12"/>
    </row>
  </sheetData>
  <conditionalFormatting sqref="J2:J8 J10:J18 J31:J41 J20:J29">
    <cfRule type="colorScale" priority="4">
      <colorScale>
        <cfvo type="min"/>
        <cfvo type="max"/>
        <color rgb="FFFCFCFF"/>
        <color rgb="FFF8696B"/>
      </colorScale>
    </cfRule>
  </conditionalFormatting>
  <conditionalFormatting sqref="J9">
    <cfRule type="colorScale" priority="3">
      <colorScale>
        <cfvo type="min"/>
        <cfvo type="max"/>
        <color rgb="FFFCFCFF"/>
        <color rgb="FFF8696B"/>
      </colorScale>
    </cfRule>
  </conditionalFormatting>
  <conditionalFormatting sqref="J30">
    <cfRule type="colorScale" priority="2">
      <colorScale>
        <cfvo type="min"/>
        <cfvo type="max"/>
        <color rgb="FFFCFCFF"/>
        <color rgb="FFF8696B"/>
      </colorScale>
    </cfRule>
  </conditionalFormatting>
  <conditionalFormatting sqref="J19">
    <cfRule type="colorScale" priority="1">
      <colorScale>
        <cfvo type="min"/>
        <cfvo type="max"/>
        <color rgb="FFFCFCFF"/>
        <color rgb="FFF8696B"/>
      </colorScale>
    </cfRule>
  </conditionalFormatting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59030667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Printers</vt:lpstr>
      <vt:lpstr>Filaments_Resins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Riccardo Licastro</cp:lastModifiedBy>
  <cp:revision>0</cp:revision>
  <dcterms:created xsi:type="dcterms:W3CDTF">2020-05-23T20:42:00Z</dcterms:created>
  <dcterms:modified xsi:type="dcterms:W3CDTF">2021-04-20T20:29:42Z</dcterms:modified>
</cp:coreProperties>
</file>