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ote" sheetId="1" r:id="rId4"/>
    <sheet state="visible" name="Printers" sheetId="2" r:id="rId5"/>
    <sheet state="visible" name="Materials" sheetId="3" r:id="rId6"/>
    <sheet state="visible" name="General" sheetId="4" r:id="rId7"/>
  </sheets>
  <definedNames/>
  <calcPr/>
</workbook>
</file>

<file path=xl/sharedStrings.xml><?xml version="1.0" encoding="utf-8"?>
<sst xmlns="http://schemas.openxmlformats.org/spreadsheetml/2006/main" count="84" uniqueCount="68">
  <si>
    <t>[MAKE A COPY!] Crosslink's 3D Printing Quoting Sheet</t>
  </si>
  <si>
    <t>To edit, save a copy of this sheet to your own drive!</t>
  </si>
  <si>
    <t>Customer details</t>
  </si>
  <si>
    <t>Summary</t>
  </si>
  <si>
    <t>Customer</t>
  </si>
  <si>
    <t>Customer Name Here</t>
  </si>
  <si>
    <t>Date</t>
  </si>
  <si>
    <t>g || filament</t>
  </si>
  <si>
    <t>Description</t>
  </si>
  <si>
    <t>Benchy</t>
  </si>
  <si>
    <t>h || printing time</t>
  </si>
  <si>
    <t>General print details</t>
  </si>
  <si>
    <t>Printer</t>
  </si>
  <si>
    <t>Ender 3</t>
  </si>
  <si>
    <t>Filament</t>
  </si>
  <si>
    <t>das Filament - PLA - refill</t>
  </si>
  <si>
    <t>Weight</t>
  </si>
  <si>
    <t>g</t>
  </si>
  <si>
    <t>m</t>
  </si>
  <si>
    <t>Printing time</t>
  </si>
  <si>
    <t>1:55</t>
  </si>
  <si>
    <t>hh:mm</t>
  </si>
  <si>
    <t>h</t>
  </si>
  <si>
    <t>Preparation</t>
  </si>
  <si>
    <t>Model preparation (Fixing, CAD…)</t>
  </si>
  <si>
    <t>min</t>
  </si>
  <si>
    <t>Slicing (Supports, Parameters…)</t>
  </si>
  <si>
    <t>Material change</t>
  </si>
  <si>
    <t>Transfer &amp; Start</t>
  </si>
  <si>
    <t>Sum</t>
  </si>
  <si>
    <t>Post-processing</t>
  </si>
  <si>
    <t>Job removal</t>
  </si>
  <si>
    <t>Support removal</t>
  </si>
  <si>
    <t>Additional work</t>
  </si>
  <si>
    <t>Miscellaneous</t>
  </si>
  <si>
    <t>Consumables</t>
  </si>
  <si>
    <t>Costs</t>
  </si>
  <si>
    <t>Design (external)</t>
  </si>
  <si>
    <t>Electricity</t>
  </si>
  <si>
    <t>Printer depreciation</t>
  </si>
  <si>
    <t>Subtotal</t>
  </si>
  <si>
    <t>Including failures</t>
  </si>
  <si>
    <t>Quote</t>
  </si>
  <si>
    <t>Markup (base: B42)</t>
  </si>
  <si>
    <t>Suggested price</t>
  </si>
  <si>
    <t>Quoted price</t>
  </si>
  <si>
    <t>Shipping</t>
  </si>
  <si>
    <t>€</t>
  </si>
  <si>
    <t>Total (with shipping)</t>
  </si>
  <si>
    <t>Name</t>
  </si>
  <si>
    <t>Material Diameter [mm]</t>
  </si>
  <si>
    <t>Depreciation Time [h]</t>
  </si>
  <si>
    <t>Energy Consumption [kWh/h]</t>
  </si>
  <si>
    <t>Manufacturer</t>
  </si>
  <si>
    <t>Diameter [mm]</t>
  </si>
  <si>
    <t>Spool Size [kg]</t>
  </si>
  <si>
    <t>Density [g/cm³]</t>
  </si>
  <si>
    <t>Nozzle Temp [°C]</t>
  </si>
  <si>
    <t>Bed Temp [°C]</t>
  </si>
  <si>
    <t>Length per roll [m]</t>
  </si>
  <si>
    <t>Source</t>
  </si>
  <si>
    <t>das Filament - PLA - black</t>
  </si>
  <si>
    <t>das Filament PETG</t>
  </si>
  <si>
    <t>Energy cost</t>
  </si>
  <si>
    <t>Labor Costs</t>
  </si>
  <si>
    <t>Failure rate</t>
  </si>
  <si>
    <t>%</t>
  </si>
  <si>
    <t>Money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</si>
</sst>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_-* #,##0.00\ &quot;€&quot;_-;\-* #,##0.00\ &quot;€&quot;_-;_-* &quot;-&quot;??\ &quot;€&quot;_-;_-@"/>
  </numFmts>
  <fonts count="13">
    <font>
      <sz val="11.0"/>
      <color theme="1"/>
      <name val="Calibri"/>
      <scheme val="minor"/>
    </font>
    <font>
      <b/>
      <sz val="18.0"/>
      <color theme="1"/>
      <name val="Calibri"/>
      <scheme val="minor"/>
    </font>
    <font>
      <sz val="18.0"/>
      <color theme="1"/>
      <name val="Calibri"/>
      <scheme val="minor"/>
    </font>
    <font>
      <b/>
      <sz val="18.0"/>
      <color rgb="FFFF0000"/>
      <name val="Calibri"/>
      <scheme val="minor"/>
    </font>
    <font>
      <b/>
      <sz val="14.0"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1.0"/>
      <color theme="1"/>
      <name val="Calibri"/>
      <scheme val="minor"/>
    </font>
    <font>
      <b/>
      <i/>
      <sz val="11.0"/>
      <color theme="1"/>
      <name val="Calibri"/>
      <scheme val="minor"/>
    </font>
    <font>
      <i/>
      <sz val="11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00FF00"/>
        <bgColor rgb="FF00FF00"/>
      </patternFill>
    </fill>
  </fills>
  <borders count="13">
    <border/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right/>
      <top/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2" fontId="5" numFmtId="0" xfId="0" applyAlignment="1" applyFill="1" applyFont="1">
      <alignment horizontal="center"/>
    </xf>
    <xf borderId="1" fillId="2" fontId="5" numFmtId="0" xfId="0" applyAlignment="1" applyBorder="1" applyFont="1">
      <alignment horizontal="center"/>
    </xf>
    <xf borderId="2" fillId="0" fontId="6" numFmtId="0" xfId="0" applyBorder="1" applyFont="1"/>
    <xf borderId="0" fillId="0" fontId="7" numFmtId="0" xfId="0" applyAlignment="1" applyFont="1">
      <alignment horizontal="right"/>
    </xf>
    <xf borderId="3" fillId="3" fontId="7" numFmtId="0" xfId="0" applyAlignment="1" applyBorder="1" applyFill="1" applyFont="1">
      <alignment horizontal="center" readingOrder="0"/>
    </xf>
    <xf borderId="4" fillId="0" fontId="6" numFmtId="0" xfId="0" applyBorder="1" applyFont="1"/>
    <xf borderId="5" fillId="2" fontId="8" numFmtId="0" xfId="0" applyAlignment="1" applyBorder="1" applyFont="1">
      <alignment horizontal="center"/>
    </xf>
    <xf borderId="6" fillId="0" fontId="6" numFmtId="0" xfId="0" applyBorder="1" applyFont="1"/>
    <xf borderId="7" fillId="3" fontId="0" numFmtId="14" xfId="0" applyAlignment="1" applyBorder="1" applyFont="1" applyNumberFormat="1">
      <alignment readingOrder="0"/>
    </xf>
    <xf borderId="8" fillId="2" fontId="0" numFmtId="1" xfId="0" applyBorder="1" applyFont="1" applyNumberFormat="1"/>
    <xf borderId="9" fillId="2" fontId="9" numFmtId="0" xfId="0" applyBorder="1" applyFont="1"/>
    <xf borderId="3" fillId="3" fontId="9" numFmtId="0" xfId="0" applyAlignment="1" applyBorder="1" applyFont="1">
      <alignment horizontal="center" readingOrder="0"/>
    </xf>
    <xf borderId="10" fillId="0" fontId="6" numFmtId="0" xfId="0" applyBorder="1" applyFont="1"/>
    <xf borderId="8" fillId="2" fontId="0" numFmtId="164" xfId="0" applyBorder="1" applyFont="1" applyNumberFormat="1"/>
    <xf borderId="8" fillId="2" fontId="0" numFmtId="2" xfId="0" applyBorder="1" applyFont="1" applyNumberFormat="1"/>
    <xf borderId="11" fillId="2" fontId="10" numFmtId="2" xfId="0" applyBorder="1" applyFont="1" applyNumberFormat="1"/>
    <xf borderId="12" fillId="2" fontId="9" numFmtId="0" xfId="0" applyBorder="1" applyFont="1"/>
    <xf borderId="0" fillId="0" fontId="8" numFmtId="0" xfId="0" applyAlignment="1" applyFont="1">
      <alignment horizontal="right"/>
    </xf>
    <xf borderId="3" fillId="3" fontId="0" numFmtId="0" xfId="0" applyAlignment="1" applyBorder="1" applyFont="1">
      <alignment horizontal="center"/>
    </xf>
    <xf borderId="7" fillId="3" fontId="0" numFmtId="0" xfId="0" applyAlignment="1" applyBorder="1" applyFont="1">
      <alignment readingOrder="0"/>
    </xf>
    <xf borderId="0" fillId="0" fontId="9" numFmtId="0" xfId="0" applyFont="1"/>
    <xf borderId="7" fillId="4" fontId="0" numFmtId="164" xfId="0" applyBorder="1" applyFill="1" applyFont="1" applyNumberFormat="1"/>
    <xf borderId="0" fillId="0" fontId="11" numFmtId="0" xfId="0" applyFont="1"/>
    <xf borderId="7" fillId="3" fontId="0" numFmtId="49" xfId="0" applyAlignment="1" applyBorder="1" applyFont="1" applyNumberFormat="1">
      <alignment horizontal="right" readingOrder="0"/>
    </xf>
    <xf borderId="7" fillId="3" fontId="0" numFmtId="0" xfId="0" applyBorder="1" applyFont="1"/>
    <xf borderId="7" fillId="4" fontId="7" numFmtId="0" xfId="0" applyBorder="1" applyFont="1"/>
    <xf borderId="0" fillId="0" fontId="4" numFmtId="0" xfId="0" applyFont="1"/>
    <xf borderId="0" fillId="0" fontId="8" numFmtId="0" xfId="0" applyAlignment="1" applyFont="1">
      <alignment horizontal="right" readingOrder="0"/>
    </xf>
    <xf borderId="0" fillId="5" fontId="0" numFmtId="2" xfId="0" applyFill="1" applyFont="1" applyNumberFormat="1"/>
    <xf borderId="0" fillId="0" fontId="0" numFmtId="0" xfId="0" applyFont="1"/>
    <xf borderId="7" fillId="5" fontId="0" numFmtId="2" xfId="0" applyBorder="1" applyFont="1" applyNumberFormat="1"/>
    <xf borderId="7" fillId="6" fontId="7" numFmtId="2" xfId="0" applyBorder="1" applyFill="1" applyFont="1" applyNumberFormat="1"/>
    <xf borderId="7" fillId="3" fontId="0" numFmtId="9" xfId="0" applyAlignment="1" applyBorder="1" applyFont="1" applyNumberFormat="1">
      <alignment readingOrder="0"/>
    </xf>
    <xf borderId="7" fillId="3" fontId="7" numFmtId="2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7" fontId="12" numFmtId="2" xfId="0" applyFill="1" applyFont="1" applyNumberFormat="1"/>
    <xf borderId="0" fillId="0" fontId="7" numFmtId="0" xfId="0" applyAlignment="1" applyFont="1">
      <alignment horizontal="center" shrinkToFit="0" vertical="center" wrapText="1"/>
    </xf>
    <xf borderId="7" fillId="3" fontId="0" numFmtId="165" xfId="0" applyAlignment="1" applyBorder="1" applyFont="1" applyNumberFormat="1">
      <alignment readingOrder="0"/>
    </xf>
    <xf borderId="7" fillId="4" fontId="0" numFmtId="0" xfId="0" applyBorder="1" applyFont="1"/>
    <xf borderId="7" fillId="3" fontId="0" numFmtId="165" xfId="0" applyBorder="1" applyFont="1" applyNumberFormat="1"/>
    <xf borderId="0" fillId="0" fontId="7" numFmtId="0" xfId="0" applyFont="1"/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/>
    </xf>
    <xf borderId="7" fillId="3" fontId="0" numFmtId="166" xfId="0" applyBorder="1" applyFont="1" applyNumberFormat="1"/>
    <xf borderId="7" fillId="3" fontId="0" numFmtId="2" xfId="0" applyBorder="1" applyFont="1" applyNumberFormat="1"/>
    <xf borderId="7" fillId="4" fontId="0" numFmtId="1" xfId="0" applyBorder="1" applyFont="1" applyNumberFormat="1"/>
    <xf borderId="0" fillId="0" fontId="0" numFmtId="2" xfId="0" applyFont="1" applyNumberFormat="1"/>
    <xf borderId="7" fillId="3" fontId="0" numFmtId="166" xfId="0" applyAlignment="1" applyBorder="1" applyFont="1" applyNumberFormat="1">
      <alignment readingOrder="0"/>
    </xf>
    <xf borderId="7" fillId="3" fontId="0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Part costs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FFC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1" i="0" sz="1000">
                      <a:solidFill>
                        <a:srgbClr val="5B9BD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1" i="0" sz="1000">
                      <a:solidFill>
                        <a:srgbClr val="70AD47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Quote!$A$35:$A$40</c:f>
            </c:strRef>
          </c:cat>
          <c:val>
            <c:numRef>
              <c:f>Quote!$B$35:$B$40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</xdr:row>
      <xdr:rowOff>66675</xdr:rowOff>
    </xdr:from>
    <xdr:ext cx="5267325" cy="4429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15.0"/>
    <col customWidth="1" min="3" max="6" width="11.43"/>
    <col customWidth="1" min="7" max="7" width="18.14"/>
    <col customWidth="1" min="8" max="8" width="19.0"/>
    <col customWidth="1" min="9" max="26" width="11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4"/>
      <c r="B3" s="4"/>
      <c r="C3" s="4"/>
      <c r="G3" s="5"/>
      <c r="H3" s="5"/>
    </row>
    <row r="4">
      <c r="A4" s="4" t="s">
        <v>2</v>
      </c>
      <c r="G4" s="6" t="s">
        <v>3</v>
      </c>
      <c r="H4" s="7"/>
    </row>
    <row r="5">
      <c r="A5" s="8" t="s">
        <v>4</v>
      </c>
      <c r="B5" s="9" t="s">
        <v>5</v>
      </c>
      <c r="C5" s="10"/>
      <c r="G5" s="11" t="str">
        <f t="shared" ref="G5:G6" si="1">B12</f>
        <v>das Filament - PLA - refill</v>
      </c>
      <c r="H5" s="12"/>
    </row>
    <row r="6">
      <c r="A6" s="8" t="s">
        <v>6</v>
      </c>
      <c r="B6" s="13">
        <v>44565.0</v>
      </c>
      <c r="G6" s="14">
        <f t="shared" si="1"/>
        <v>13</v>
      </c>
      <c r="H6" s="15" t="s">
        <v>7</v>
      </c>
    </row>
    <row r="7">
      <c r="A7" s="8" t="s">
        <v>8</v>
      </c>
      <c r="B7" s="16" t="s">
        <v>9</v>
      </c>
      <c r="C7" s="17"/>
      <c r="D7" s="10"/>
      <c r="G7" s="18">
        <f>D14</f>
        <v>1.916666667</v>
      </c>
      <c r="H7" s="15" t="s">
        <v>10</v>
      </c>
    </row>
    <row r="8">
      <c r="G8" s="19">
        <f t="shared" ref="G8:G9" si="2">B46</f>
        <v>16.57194604</v>
      </c>
      <c r="H8" s="15" t="str">
        <f>General!$B$5&amp;" || suggested price"</f>
        <v>€ || suggested price</v>
      </c>
    </row>
    <row r="9">
      <c r="G9" s="20">
        <f t="shared" si="2"/>
        <v>16.5</v>
      </c>
      <c r="H9" s="21" t="str">
        <f>General!$B$5&amp;" || quoted"</f>
        <v>€ || quoted</v>
      </c>
    </row>
    <row r="10">
      <c r="A10" s="4" t="s">
        <v>11</v>
      </c>
    </row>
    <row r="11">
      <c r="A11" s="22" t="s">
        <v>12</v>
      </c>
      <c r="B11" s="23" t="s">
        <v>13</v>
      </c>
      <c r="C11" s="10"/>
    </row>
    <row r="12">
      <c r="A12" s="22" t="s">
        <v>14</v>
      </c>
      <c r="B12" s="23" t="s">
        <v>15</v>
      </c>
      <c r="C12" s="10"/>
    </row>
    <row r="13">
      <c r="A13" s="22" t="s">
        <v>16</v>
      </c>
      <c r="B13" s="24">
        <v>13.0</v>
      </c>
      <c r="C13" s="25" t="s">
        <v>17</v>
      </c>
      <c r="D13" s="26">
        <f>(B13/VLOOKUP(B12,Materials!A2:I95,5,FALSE))*4/(VLOOKUP(B12,Materials!A2:I95,2,FALSE)^2*PI())</f>
        <v>4.358687052</v>
      </c>
      <c r="E13" s="27" t="s">
        <v>18</v>
      </c>
    </row>
    <row r="14">
      <c r="A14" s="22" t="s">
        <v>19</v>
      </c>
      <c r="B14" s="28" t="s">
        <v>20</v>
      </c>
      <c r="C14" s="25" t="s">
        <v>21</v>
      </c>
      <c r="D14" s="26">
        <f>LEFT(B14,FIND(":",B14)-1)+RIGHT(B14,LEN(B14)-FIND(":",B14))/60</f>
        <v>1.916666667</v>
      </c>
      <c r="E14" s="25" t="s">
        <v>22</v>
      </c>
    </row>
    <row r="15">
      <c r="C15" s="25"/>
    </row>
    <row r="16">
      <c r="A16" s="4" t="s">
        <v>23</v>
      </c>
    </row>
    <row r="17">
      <c r="A17" s="22" t="s">
        <v>24</v>
      </c>
      <c r="B17" s="29">
        <v>0.0</v>
      </c>
      <c r="C17" s="25" t="s">
        <v>25</v>
      </c>
    </row>
    <row r="18">
      <c r="A18" s="22" t="s">
        <v>26</v>
      </c>
      <c r="B18" s="29">
        <v>5.0</v>
      </c>
      <c r="C18" s="25" t="s">
        <v>25</v>
      </c>
    </row>
    <row r="19">
      <c r="A19" s="22" t="s">
        <v>27</v>
      </c>
      <c r="B19" s="29">
        <v>5.0</v>
      </c>
      <c r="C19" s="25" t="s">
        <v>25</v>
      </c>
    </row>
    <row r="20">
      <c r="A20" s="22" t="s">
        <v>28</v>
      </c>
      <c r="B20" s="29">
        <v>2.0</v>
      </c>
      <c r="C20" s="25" t="s">
        <v>25</v>
      </c>
    </row>
    <row r="21">
      <c r="A21" s="22" t="s">
        <v>29</v>
      </c>
      <c r="B21" s="30">
        <f>SUM(B17:B20)</f>
        <v>12</v>
      </c>
      <c r="C21" s="25" t="s">
        <v>25</v>
      </c>
    </row>
    <row r="22">
      <c r="C22" s="25"/>
    </row>
    <row r="23" ht="15.75" customHeight="1">
      <c r="A23" s="4" t="s">
        <v>30</v>
      </c>
    </row>
    <row r="24" ht="15.75" customHeight="1">
      <c r="A24" s="22" t="s">
        <v>31</v>
      </c>
      <c r="B24" s="29">
        <v>3.0</v>
      </c>
      <c r="C24" s="25" t="s">
        <v>25</v>
      </c>
    </row>
    <row r="25" ht="15.75" customHeight="1">
      <c r="A25" s="22" t="s">
        <v>32</v>
      </c>
      <c r="B25" s="24">
        <v>2.0</v>
      </c>
      <c r="C25" s="25" t="s">
        <v>25</v>
      </c>
    </row>
    <row r="26" ht="15.75" customHeight="1">
      <c r="A26" s="22" t="s">
        <v>33</v>
      </c>
      <c r="B26" s="29">
        <v>2.0</v>
      </c>
      <c r="C26" s="25" t="s">
        <v>25</v>
      </c>
    </row>
    <row r="27" ht="15.75" customHeight="1">
      <c r="A27" s="22" t="s">
        <v>29</v>
      </c>
      <c r="B27" s="30">
        <f>SUM(B24:B26)</f>
        <v>7</v>
      </c>
      <c r="C27" s="25" t="s">
        <v>25</v>
      </c>
    </row>
    <row r="28" ht="15.75" customHeight="1">
      <c r="C28" s="25"/>
    </row>
    <row r="29" ht="15.75" customHeight="1">
      <c r="A29" s="4" t="s">
        <v>34</v>
      </c>
    </row>
    <row r="30" ht="15.75" customHeight="1">
      <c r="A30" s="22" t="s">
        <v>35</v>
      </c>
      <c r="B30" s="29">
        <v>1.0</v>
      </c>
      <c r="C30" s="25" t="str">
        <f>General!B5</f>
        <v>€</v>
      </c>
    </row>
    <row r="31" ht="15.75" customHeight="1">
      <c r="C31" s="25"/>
    </row>
    <row r="32" ht="15.75" customHeight="1"/>
    <row r="33" ht="15.75" customHeight="1">
      <c r="A33" s="4" t="s">
        <v>36</v>
      </c>
      <c r="D33" s="31"/>
      <c r="E33" s="31"/>
    </row>
    <row r="34" ht="15.75" customHeight="1">
      <c r="A34" s="32" t="s">
        <v>37</v>
      </c>
      <c r="B34" s="33"/>
      <c r="C34" s="25" t="str">
        <f>General!$B$5</f>
        <v>€</v>
      </c>
      <c r="D34" s="34"/>
      <c r="E34" s="34"/>
    </row>
    <row r="35" ht="15.75" customHeight="1">
      <c r="A35" s="22" t="s">
        <v>14</v>
      </c>
      <c r="B35" s="35">
        <f>B13/1000*VLOOKUP(B12,Materials!A2:I95,9,FALSE)</f>
        <v>0.2447058824</v>
      </c>
      <c r="C35" s="25" t="str">
        <f>General!$B$5</f>
        <v>€</v>
      </c>
      <c r="D35" s="34"/>
      <c r="E35" s="34"/>
    </row>
    <row r="36" ht="15.75" customHeight="1">
      <c r="A36" s="22" t="s">
        <v>38</v>
      </c>
      <c r="B36" s="35">
        <f>D14*VLOOKUP(B11,Printers!A2:G96,6,FALSE)*General!B2</f>
        <v>0.1035</v>
      </c>
      <c r="C36" s="25" t="str">
        <f>General!$B$5</f>
        <v>€</v>
      </c>
    </row>
    <row r="37" ht="15.75" customHeight="1">
      <c r="A37" s="22" t="s">
        <v>39</v>
      </c>
      <c r="B37" s="35">
        <f>D14*VLOOKUP(B11,Printers!A2:G96,7,FALSE)</f>
        <v>0.4791666667</v>
      </c>
      <c r="C37" s="25" t="str">
        <f>General!$B$5</f>
        <v>€</v>
      </c>
    </row>
    <row r="38" ht="15.75" customHeight="1">
      <c r="A38" s="22" t="s">
        <v>23</v>
      </c>
      <c r="B38" s="35">
        <f>B21/60*General!B3</f>
        <v>6</v>
      </c>
      <c r="C38" s="25" t="str">
        <f>General!$B$5</f>
        <v>€</v>
      </c>
    </row>
    <row r="39" ht="15.75" customHeight="1">
      <c r="A39" s="22" t="s">
        <v>30</v>
      </c>
      <c r="B39" s="35">
        <f>B27/60*General!B3</f>
        <v>3.5</v>
      </c>
      <c r="C39" s="25" t="str">
        <f>General!$B$5</f>
        <v>€</v>
      </c>
    </row>
    <row r="40" ht="15.75" customHeight="1">
      <c r="A40" s="22" t="s">
        <v>35</v>
      </c>
      <c r="B40" s="35">
        <f>B30</f>
        <v>1</v>
      </c>
      <c r="C40" s="25" t="str">
        <f>General!$B$5</f>
        <v>€</v>
      </c>
    </row>
    <row r="41" ht="15.75" customHeight="1">
      <c r="A41" s="22" t="s">
        <v>40</v>
      </c>
      <c r="B41" s="36">
        <f>SUM(B34:B40)</f>
        <v>11.32737255</v>
      </c>
      <c r="C41" s="25" t="str">
        <f>General!$B$5</f>
        <v>€</v>
      </c>
    </row>
    <row r="42" ht="15.75" customHeight="1">
      <c r="A42" s="22" t="s">
        <v>41</v>
      </c>
      <c r="B42" s="36">
        <f>B41*(General!B4/100+1)</f>
        <v>12.4601098</v>
      </c>
      <c r="C42" s="25" t="str">
        <f>General!$B$5</f>
        <v>€</v>
      </c>
    </row>
    <row r="43" ht="15.75" customHeight="1"/>
    <row r="44" ht="15.75" customHeight="1">
      <c r="A44" s="4" t="s">
        <v>42</v>
      </c>
    </row>
    <row r="45" ht="15.75" customHeight="1">
      <c r="A45" s="32" t="s">
        <v>43</v>
      </c>
      <c r="B45" s="37">
        <v>0.33</v>
      </c>
    </row>
    <row r="46" ht="15.75" customHeight="1">
      <c r="A46" s="32" t="s">
        <v>44</v>
      </c>
      <c r="B46" s="36">
        <f>B42*(1+B45)</f>
        <v>16.57194604</v>
      </c>
      <c r="C46" s="25" t="str">
        <f>General!$B$5</f>
        <v>€</v>
      </c>
    </row>
    <row r="47" ht="15.75" customHeight="1">
      <c r="A47" s="32" t="s">
        <v>45</v>
      </c>
      <c r="B47" s="38">
        <v>16.5</v>
      </c>
      <c r="C47" s="25" t="str">
        <f>General!$B$5</f>
        <v>€</v>
      </c>
    </row>
    <row r="48" ht="15.75" customHeight="1">
      <c r="A48" s="32" t="s">
        <v>46</v>
      </c>
      <c r="B48" s="38">
        <v>4.0</v>
      </c>
      <c r="C48" s="39" t="s">
        <v>47</v>
      </c>
    </row>
    <row r="49" ht="15.75" customHeight="1">
      <c r="A49" s="40" t="s">
        <v>48</v>
      </c>
      <c r="B49" s="41">
        <f>SUM(B47:B48)</f>
        <v>20.5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3">
    <mergeCell ref="B12:C12"/>
    <mergeCell ref="A16:C16"/>
    <mergeCell ref="A23:C23"/>
    <mergeCell ref="A29:C29"/>
    <mergeCell ref="A33:C33"/>
    <mergeCell ref="A44:C44"/>
    <mergeCell ref="A4:C4"/>
    <mergeCell ref="G4:H4"/>
    <mergeCell ref="B5:C5"/>
    <mergeCell ref="G5:H5"/>
    <mergeCell ref="B7:D7"/>
    <mergeCell ref="A10:C10"/>
    <mergeCell ref="B11:C11"/>
  </mergeCells>
  <dataValidations>
    <dataValidation type="list" allowBlank="1" showErrorMessage="1" sqref="B11">
      <formula1>Printers!$A$2:$A$96</formula1>
    </dataValidation>
    <dataValidation type="list" allowBlank="1" showErrorMessage="1" sqref="B12">
      <formula1>Materials!A2:A95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17.29"/>
    <col customWidth="1" min="3" max="3" width="8.29"/>
    <col customWidth="1" min="4" max="4" width="13.86"/>
    <col customWidth="1" min="5" max="5" width="16.43"/>
    <col customWidth="1" min="6" max="6" width="19.0"/>
    <col customWidth="1" min="7" max="7" width="16.43"/>
    <col customWidth="1" min="8" max="26" width="11.43"/>
  </cols>
  <sheetData>
    <row r="1">
      <c r="A1" s="42" t="s">
        <v>49</v>
      </c>
      <c r="B1" s="42" t="s">
        <v>50</v>
      </c>
      <c r="C1" s="42" t="str">
        <f>"Price ["&amp;General!B5&amp;"]"</f>
        <v>Price [€]</v>
      </c>
      <c r="D1" s="42" t="s">
        <v>51</v>
      </c>
      <c r="E1" s="42" t="str">
        <f>"Service costs per life ["&amp;General!B5&amp;"]"</f>
        <v>Service costs per life [€]</v>
      </c>
      <c r="F1" s="42" t="s">
        <v>52</v>
      </c>
      <c r="G1" s="42" t="str">
        <f>"Depreciation ["&amp;General!B5&amp;"/h]"</f>
        <v>Depreciation [€/h]</v>
      </c>
    </row>
    <row r="2">
      <c r="A2" s="29" t="s">
        <v>13</v>
      </c>
      <c r="B2" s="29">
        <v>1.75</v>
      </c>
      <c r="C2" s="24">
        <v>400.0</v>
      </c>
      <c r="D2" s="29">
        <v>2000.0</v>
      </c>
      <c r="E2" s="29">
        <v>100.0</v>
      </c>
      <c r="F2" s="43">
        <v>0.2</v>
      </c>
      <c r="G2" s="44">
        <f>(C2+E2)/D2</f>
        <v>0.25</v>
      </c>
    </row>
    <row r="3">
      <c r="A3" s="29"/>
      <c r="B3" s="29"/>
      <c r="C3" s="29"/>
      <c r="D3" s="29"/>
      <c r="E3" s="29"/>
      <c r="F3" s="45"/>
      <c r="G3" s="44"/>
    </row>
    <row r="4">
      <c r="A4" s="29"/>
      <c r="B4" s="29"/>
      <c r="C4" s="29"/>
      <c r="D4" s="29"/>
      <c r="E4" s="29"/>
      <c r="F4" s="45"/>
      <c r="G4" s="44"/>
    </row>
    <row r="5">
      <c r="A5" s="29"/>
      <c r="B5" s="29"/>
      <c r="C5" s="29"/>
      <c r="D5" s="29"/>
      <c r="E5" s="29"/>
      <c r="F5" s="45"/>
      <c r="G5" s="44"/>
    </row>
    <row r="6">
      <c r="A6" s="29"/>
      <c r="B6" s="29"/>
      <c r="C6" s="29"/>
      <c r="D6" s="29"/>
      <c r="E6" s="29"/>
      <c r="F6" s="45"/>
      <c r="G6" s="44"/>
    </row>
    <row r="7">
      <c r="A7" s="29"/>
      <c r="B7" s="29"/>
      <c r="C7" s="29"/>
      <c r="D7" s="29"/>
      <c r="E7" s="29"/>
      <c r="F7" s="45"/>
      <c r="G7" s="44"/>
    </row>
    <row r="8">
      <c r="A8" s="29"/>
      <c r="B8" s="29"/>
      <c r="C8" s="29"/>
      <c r="D8" s="29"/>
      <c r="E8" s="29"/>
      <c r="F8" s="45"/>
      <c r="G8" s="44"/>
    </row>
    <row r="9">
      <c r="A9" s="29"/>
      <c r="B9" s="29"/>
      <c r="C9" s="29"/>
      <c r="D9" s="29"/>
      <c r="E9" s="29"/>
      <c r="F9" s="45"/>
      <c r="G9" s="44"/>
    </row>
    <row r="10">
      <c r="A10" s="29"/>
      <c r="B10" s="29"/>
      <c r="C10" s="29"/>
      <c r="D10" s="29"/>
      <c r="E10" s="29"/>
      <c r="F10" s="45"/>
      <c r="G10" s="44"/>
    </row>
    <row r="11">
      <c r="A11" s="29"/>
      <c r="B11" s="29"/>
      <c r="C11" s="29"/>
      <c r="D11" s="29"/>
      <c r="E11" s="29"/>
      <c r="F11" s="45"/>
      <c r="G11" s="44"/>
    </row>
    <row r="12">
      <c r="A12" s="29"/>
      <c r="B12" s="29"/>
      <c r="C12" s="29"/>
      <c r="D12" s="29"/>
      <c r="E12" s="29"/>
      <c r="F12" s="29"/>
      <c r="G12" s="44"/>
    </row>
    <row r="13">
      <c r="A13" s="29"/>
      <c r="B13" s="29"/>
      <c r="C13" s="29"/>
      <c r="D13" s="29"/>
      <c r="E13" s="29"/>
      <c r="F13" s="29"/>
      <c r="G13" s="44"/>
    </row>
    <row r="14">
      <c r="A14" s="29"/>
      <c r="B14" s="29"/>
      <c r="C14" s="29"/>
      <c r="D14" s="29"/>
      <c r="E14" s="29"/>
      <c r="F14" s="29"/>
      <c r="G14" s="44"/>
    </row>
    <row r="15">
      <c r="A15" s="29"/>
      <c r="B15" s="29"/>
      <c r="C15" s="29"/>
      <c r="D15" s="29"/>
      <c r="E15" s="29"/>
      <c r="F15" s="29"/>
      <c r="G15" s="44"/>
    </row>
    <row r="16">
      <c r="A16" s="29"/>
      <c r="B16" s="29"/>
      <c r="C16" s="29"/>
      <c r="D16" s="29"/>
      <c r="E16" s="29"/>
      <c r="F16" s="29"/>
      <c r="G16" s="44"/>
    </row>
    <row r="17" ht="15.75" customHeight="1">
      <c r="A17" s="29"/>
      <c r="B17" s="29"/>
      <c r="C17" s="29"/>
      <c r="D17" s="29"/>
      <c r="E17" s="29"/>
      <c r="F17" s="29"/>
      <c r="G17" s="44"/>
    </row>
    <row r="18" ht="15.75" customHeight="1">
      <c r="A18" s="29"/>
      <c r="B18" s="29"/>
      <c r="C18" s="29"/>
      <c r="D18" s="29"/>
      <c r="E18" s="29"/>
      <c r="F18" s="29"/>
      <c r="G18" s="44"/>
    </row>
    <row r="19" ht="15.75" customHeight="1">
      <c r="A19" s="29"/>
      <c r="B19" s="29"/>
      <c r="C19" s="29"/>
      <c r="D19" s="29"/>
      <c r="E19" s="29"/>
      <c r="F19" s="29"/>
      <c r="G19" s="44"/>
    </row>
    <row r="20" ht="15.75" customHeight="1">
      <c r="A20" s="29"/>
      <c r="B20" s="29"/>
      <c r="C20" s="29"/>
      <c r="D20" s="29"/>
      <c r="E20" s="29"/>
      <c r="F20" s="29"/>
      <c r="G20" s="44"/>
    </row>
    <row r="21" ht="15.75" customHeight="1">
      <c r="A21" s="29"/>
      <c r="B21" s="29"/>
      <c r="C21" s="29"/>
      <c r="D21" s="29"/>
      <c r="E21" s="29"/>
      <c r="F21" s="29"/>
      <c r="G21" s="44"/>
    </row>
    <row r="22" ht="15.75" customHeight="1">
      <c r="A22" s="29"/>
      <c r="B22" s="29"/>
      <c r="C22" s="29"/>
      <c r="D22" s="29"/>
      <c r="E22" s="29"/>
      <c r="F22" s="29"/>
      <c r="G22" s="44"/>
    </row>
    <row r="23" ht="15.75" customHeight="1">
      <c r="A23" s="29"/>
      <c r="B23" s="29"/>
      <c r="C23" s="29"/>
      <c r="D23" s="29"/>
      <c r="E23" s="29"/>
      <c r="F23" s="29"/>
      <c r="G23" s="44"/>
    </row>
    <row r="24" ht="15.75" customHeight="1">
      <c r="A24" s="29"/>
      <c r="B24" s="29"/>
      <c r="C24" s="29"/>
      <c r="D24" s="29"/>
      <c r="E24" s="29"/>
      <c r="F24" s="29"/>
      <c r="G24" s="44"/>
    </row>
    <row r="25" ht="15.75" customHeight="1">
      <c r="A25" s="29"/>
      <c r="B25" s="29"/>
      <c r="C25" s="29"/>
      <c r="D25" s="29"/>
      <c r="E25" s="29"/>
      <c r="F25" s="29"/>
      <c r="G25" s="44"/>
    </row>
    <row r="26" ht="15.75" customHeight="1">
      <c r="A26" s="29"/>
      <c r="B26" s="29"/>
      <c r="C26" s="29"/>
      <c r="D26" s="29"/>
      <c r="E26" s="29"/>
      <c r="F26" s="29"/>
      <c r="G26" s="44"/>
    </row>
    <row r="27" ht="15.75" customHeight="1">
      <c r="A27" s="29"/>
      <c r="B27" s="29"/>
      <c r="C27" s="29"/>
      <c r="D27" s="29"/>
      <c r="E27" s="29"/>
      <c r="F27" s="29"/>
      <c r="G27" s="44"/>
    </row>
    <row r="28" ht="15.75" customHeight="1">
      <c r="A28" s="29"/>
      <c r="B28" s="29"/>
      <c r="C28" s="29"/>
      <c r="D28" s="29"/>
      <c r="E28" s="29"/>
      <c r="F28" s="29"/>
      <c r="G28" s="44"/>
    </row>
    <row r="29" ht="15.75" customHeight="1">
      <c r="A29" s="29"/>
      <c r="B29" s="29"/>
      <c r="C29" s="29"/>
      <c r="D29" s="29"/>
      <c r="E29" s="29"/>
      <c r="F29" s="29"/>
      <c r="G29" s="44"/>
    </row>
    <row r="30" ht="15.75" customHeight="1">
      <c r="A30" s="29"/>
      <c r="B30" s="29"/>
      <c r="C30" s="29"/>
      <c r="D30" s="29"/>
      <c r="E30" s="29"/>
      <c r="F30" s="29"/>
      <c r="G30" s="44"/>
    </row>
    <row r="31" ht="15.75" customHeight="1">
      <c r="A31" s="29"/>
      <c r="B31" s="29"/>
      <c r="C31" s="29"/>
      <c r="D31" s="29"/>
      <c r="E31" s="29"/>
      <c r="F31" s="29"/>
      <c r="G31" s="44"/>
    </row>
    <row r="32" ht="15.75" customHeight="1">
      <c r="A32" s="29"/>
      <c r="B32" s="29"/>
      <c r="C32" s="29"/>
      <c r="D32" s="29"/>
      <c r="E32" s="29"/>
      <c r="F32" s="29"/>
      <c r="G32" s="44"/>
    </row>
    <row r="33" ht="15.75" customHeight="1">
      <c r="A33" s="29"/>
      <c r="B33" s="29"/>
      <c r="C33" s="29"/>
      <c r="D33" s="29"/>
      <c r="E33" s="29"/>
      <c r="F33" s="29"/>
      <c r="G33" s="44"/>
    </row>
    <row r="34" ht="15.75" customHeight="1">
      <c r="A34" s="29"/>
      <c r="B34" s="29"/>
      <c r="C34" s="29"/>
      <c r="D34" s="29"/>
      <c r="E34" s="29"/>
      <c r="F34" s="29"/>
      <c r="G34" s="44"/>
    </row>
    <row r="35" ht="15.75" customHeight="1">
      <c r="A35" s="29"/>
      <c r="B35" s="29"/>
      <c r="C35" s="29"/>
      <c r="D35" s="29"/>
      <c r="E35" s="29"/>
      <c r="F35" s="29"/>
      <c r="G35" s="44"/>
    </row>
    <row r="36" ht="15.75" customHeight="1">
      <c r="A36" s="29"/>
      <c r="B36" s="29"/>
      <c r="C36" s="29"/>
      <c r="D36" s="29"/>
      <c r="E36" s="29"/>
      <c r="F36" s="29"/>
      <c r="G36" s="44"/>
    </row>
    <row r="37" ht="15.75" customHeight="1">
      <c r="A37" s="29"/>
      <c r="B37" s="29"/>
      <c r="C37" s="29"/>
      <c r="D37" s="29"/>
      <c r="E37" s="29"/>
      <c r="F37" s="29"/>
      <c r="G37" s="44"/>
    </row>
    <row r="38" ht="15.75" customHeight="1">
      <c r="A38" s="29"/>
      <c r="B38" s="29"/>
      <c r="C38" s="29"/>
      <c r="D38" s="29"/>
      <c r="E38" s="29"/>
      <c r="F38" s="29"/>
      <c r="G38" s="44"/>
    </row>
    <row r="39" ht="15.75" customHeight="1">
      <c r="A39" s="29"/>
      <c r="B39" s="29"/>
      <c r="C39" s="29"/>
      <c r="D39" s="29"/>
      <c r="E39" s="29"/>
      <c r="F39" s="29"/>
      <c r="G39" s="44"/>
    </row>
    <row r="40" ht="15.75" customHeight="1">
      <c r="A40" s="29"/>
      <c r="B40" s="29"/>
      <c r="C40" s="29"/>
      <c r="D40" s="29"/>
      <c r="E40" s="29"/>
      <c r="F40" s="29"/>
      <c r="G40" s="44"/>
    </row>
    <row r="41" ht="15.75" customHeight="1">
      <c r="A41" s="29"/>
      <c r="B41" s="29"/>
      <c r="C41" s="29"/>
      <c r="D41" s="29"/>
      <c r="E41" s="29"/>
      <c r="F41" s="29"/>
      <c r="G41" s="44"/>
    </row>
    <row r="42" ht="15.75" customHeight="1">
      <c r="A42" s="29"/>
      <c r="B42" s="29"/>
      <c r="C42" s="29"/>
      <c r="D42" s="29"/>
      <c r="E42" s="29"/>
      <c r="F42" s="29"/>
      <c r="G42" s="44"/>
    </row>
    <row r="43" ht="15.75" customHeight="1">
      <c r="A43" s="29"/>
      <c r="B43" s="29"/>
      <c r="C43" s="29"/>
      <c r="D43" s="29"/>
      <c r="E43" s="29"/>
      <c r="F43" s="29"/>
      <c r="G43" s="44"/>
    </row>
    <row r="44" ht="15.75" customHeight="1">
      <c r="A44" s="29"/>
      <c r="B44" s="29"/>
      <c r="C44" s="29"/>
      <c r="D44" s="29"/>
      <c r="E44" s="29"/>
      <c r="F44" s="29"/>
      <c r="G44" s="44"/>
    </row>
    <row r="45" ht="15.75" customHeight="1">
      <c r="A45" s="29"/>
      <c r="B45" s="29"/>
      <c r="C45" s="29"/>
      <c r="D45" s="29"/>
      <c r="E45" s="29"/>
      <c r="F45" s="29"/>
      <c r="G45" s="44"/>
    </row>
    <row r="46" ht="15.75" customHeight="1">
      <c r="A46" s="29"/>
      <c r="B46" s="29"/>
      <c r="C46" s="29"/>
      <c r="D46" s="29"/>
      <c r="E46" s="29"/>
      <c r="F46" s="29"/>
      <c r="G46" s="44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14.57"/>
    <col customWidth="1" min="3" max="3" width="13.71"/>
    <col customWidth="1" min="4" max="4" width="13.86"/>
    <col customWidth="1" min="5" max="5" width="16.14"/>
    <col customWidth="1" min="6" max="6" width="16.29"/>
    <col customWidth="1" min="7" max="7" width="13.57"/>
    <col customWidth="1" min="8" max="8" width="18.14"/>
    <col customWidth="1" min="9" max="9" width="16.14"/>
    <col customWidth="1" min="10" max="10" width="16.29"/>
    <col customWidth="1" min="11" max="26" width="11.43"/>
  </cols>
  <sheetData>
    <row r="1">
      <c r="A1" s="46" t="s">
        <v>53</v>
      </c>
      <c r="B1" s="46" t="s">
        <v>54</v>
      </c>
      <c r="C1" s="46" t="str">
        <f>"Spool Price ["&amp;General!B5&amp;"]"</f>
        <v>Spool Price [€]</v>
      </c>
      <c r="D1" s="46" t="s">
        <v>55</v>
      </c>
      <c r="E1" s="46" t="s">
        <v>56</v>
      </c>
      <c r="F1" s="47" t="s">
        <v>57</v>
      </c>
      <c r="G1" s="46" t="s">
        <v>58</v>
      </c>
      <c r="H1" s="46" t="s">
        <v>59</v>
      </c>
      <c r="I1" s="46" t="str">
        <f>"Price ["&amp;General!B5&amp;"/kg]"</f>
        <v>Price [€/kg]</v>
      </c>
      <c r="J1" s="48" t="s">
        <v>60</v>
      </c>
    </row>
    <row r="2">
      <c r="A2" s="29" t="s">
        <v>61</v>
      </c>
      <c r="B2" s="29">
        <v>1.75</v>
      </c>
      <c r="C2" s="49">
        <v>16.0</v>
      </c>
      <c r="D2" s="50">
        <v>0.8</v>
      </c>
      <c r="E2" s="50">
        <v>1.24</v>
      </c>
      <c r="F2" s="29">
        <v>220.0</v>
      </c>
      <c r="G2" s="29">
        <v>60.0</v>
      </c>
      <c r="H2" s="51">
        <f t="shared" ref="H2:H4" si="1">D2/E2*4/(PI()*(B2/100)^2)/10</f>
        <v>268.2268955</v>
      </c>
      <c r="I2" s="52">
        <f t="shared" ref="I2:I4" si="2">C2/D2</f>
        <v>20</v>
      </c>
    </row>
    <row r="3">
      <c r="A3" s="29" t="s">
        <v>62</v>
      </c>
      <c r="B3" s="29">
        <v>1.75</v>
      </c>
      <c r="C3" s="53">
        <v>24.0</v>
      </c>
      <c r="D3" s="50">
        <v>0.8</v>
      </c>
      <c r="E3" s="50">
        <v>1.27</v>
      </c>
      <c r="F3" s="29">
        <v>225.0</v>
      </c>
      <c r="G3" s="29">
        <v>65.0</v>
      </c>
      <c r="H3" s="51">
        <f t="shared" si="1"/>
        <v>261.8908271</v>
      </c>
      <c r="I3" s="52">
        <f t="shared" si="2"/>
        <v>30</v>
      </c>
    </row>
    <row r="4">
      <c r="A4" s="29" t="s">
        <v>15</v>
      </c>
      <c r="B4" s="29">
        <v>1.75</v>
      </c>
      <c r="C4" s="49">
        <v>16.0</v>
      </c>
      <c r="D4" s="50">
        <v>0.85</v>
      </c>
      <c r="E4" s="50">
        <v>1.24</v>
      </c>
      <c r="F4" s="29">
        <v>215.0</v>
      </c>
      <c r="G4" s="29">
        <v>60.0</v>
      </c>
      <c r="H4" s="51">
        <f t="shared" si="1"/>
        <v>284.9910765</v>
      </c>
      <c r="I4" s="52">
        <f t="shared" si="2"/>
        <v>18.82352941</v>
      </c>
    </row>
    <row r="5">
      <c r="A5" s="29"/>
      <c r="B5" s="29"/>
      <c r="C5" s="49"/>
      <c r="D5" s="50"/>
      <c r="E5" s="50"/>
      <c r="F5" s="29"/>
      <c r="G5" s="29"/>
      <c r="H5" s="51"/>
    </row>
    <row r="6">
      <c r="A6" s="29"/>
      <c r="B6" s="29"/>
      <c r="C6" s="49"/>
      <c r="D6" s="50"/>
      <c r="E6" s="50"/>
      <c r="F6" s="29"/>
      <c r="G6" s="29"/>
      <c r="H6" s="51"/>
    </row>
    <row r="7">
      <c r="A7" s="29"/>
      <c r="B7" s="29"/>
      <c r="C7" s="49"/>
      <c r="D7" s="50"/>
      <c r="E7" s="50"/>
      <c r="F7" s="29"/>
      <c r="G7" s="29"/>
      <c r="H7" s="51"/>
    </row>
    <row r="8">
      <c r="A8" s="29"/>
      <c r="B8" s="29"/>
      <c r="C8" s="49"/>
      <c r="D8" s="50"/>
      <c r="E8" s="50"/>
      <c r="F8" s="29"/>
      <c r="G8" s="29"/>
      <c r="H8" s="51"/>
    </row>
    <row r="9">
      <c r="A9" s="29"/>
      <c r="B9" s="29"/>
      <c r="C9" s="49"/>
      <c r="D9" s="50"/>
      <c r="E9" s="50"/>
      <c r="F9" s="29"/>
      <c r="G9" s="29"/>
      <c r="H9" s="51"/>
    </row>
    <row r="10">
      <c r="A10" s="29"/>
      <c r="B10" s="29"/>
      <c r="C10" s="49"/>
      <c r="D10" s="50"/>
      <c r="E10" s="50"/>
      <c r="F10" s="29"/>
      <c r="G10" s="29"/>
      <c r="H10" s="51"/>
    </row>
    <row r="11">
      <c r="A11" s="29"/>
      <c r="B11" s="29"/>
      <c r="C11" s="49"/>
      <c r="D11" s="50"/>
      <c r="E11" s="50"/>
      <c r="F11" s="29"/>
      <c r="G11" s="29"/>
      <c r="H11" s="51"/>
    </row>
    <row r="12">
      <c r="A12" s="29"/>
      <c r="B12" s="29"/>
      <c r="C12" s="49"/>
      <c r="D12" s="50"/>
      <c r="E12" s="50"/>
      <c r="F12" s="29"/>
      <c r="G12" s="29"/>
      <c r="H12" s="51"/>
    </row>
    <row r="13">
      <c r="A13" s="29"/>
      <c r="B13" s="29"/>
      <c r="C13" s="49"/>
      <c r="D13" s="50"/>
      <c r="E13" s="50"/>
      <c r="F13" s="29"/>
      <c r="G13" s="29"/>
      <c r="H13" s="51"/>
    </row>
    <row r="14">
      <c r="A14" s="29"/>
      <c r="B14" s="29"/>
      <c r="C14" s="49"/>
      <c r="D14" s="50"/>
      <c r="E14" s="50"/>
      <c r="F14" s="29"/>
      <c r="G14" s="29"/>
      <c r="H14" s="51"/>
    </row>
    <row r="15">
      <c r="A15" s="29"/>
      <c r="B15" s="29"/>
      <c r="C15" s="49"/>
      <c r="D15" s="50"/>
      <c r="E15" s="50"/>
      <c r="F15" s="29"/>
      <c r="G15" s="29"/>
      <c r="H15" s="51"/>
    </row>
    <row r="16" ht="15.75" customHeight="1">
      <c r="A16" s="29"/>
      <c r="B16" s="29"/>
      <c r="C16" s="49"/>
      <c r="D16" s="50"/>
      <c r="E16" s="50"/>
      <c r="F16" s="29"/>
      <c r="G16" s="29"/>
      <c r="H16" s="51"/>
    </row>
    <row r="17" ht="15.75" customHeight="1">
      <c r="A17" s="29"/>
      <c r="B17" s="29"/>
      <c r="C17" s="49"/>
      <c r="D17" s="50"/>
      <c r="E17" s="50"/>
      <c r="F17" s="29"/>
      <c r="G17" s="29"/>
      <c r="H17" s="51"/>
    </row>
    <row r="18" ht="15.75" customHeight="1">
      <c r="A18" s="29"/>
      <c r="B18" s="29"/>
      <c r="C18" s="49"/>
      <c r="D18" s="50"/>
      <c r="E18" s="50"/>
      <c r="F18" s="29"/>
      <c r="G18" s="29"/>
      <c r="H18" s="51"/>
    </row>
    <row r="19" ht="15.75" customHeight="1">
      <c r="A19" s="29"/>
      <c r="B19" s="29"/>
      <c r="C19" s="49"/>
      <c r="D19" s="50"/>
      <c r="E19" s="50"/>
      <c r="F19" s="29"/>
      <c r="G19" s="29"/>
      <c r="H19" s="51"/>
    </row>
    <row r="20" ht="15.75" customHeight="1">
      <c r="A20" s="29"/>
      <c r="B20" s="29"/>
      <c r="C20" s="49"/>
      <c r="D20" s="50"/>
      <c r="E20" s="50"/>
      <c r="F20" s="29"/>
      <c r="G20" s="29"/>
      <c r="H20" s="51"/>
    </row>
    <row r="21" ht="15.75" customHeight="1">
      <c r="A21" s="29"/>
      <c r="B21" s="29"/>
      <c r="C21" s="49"/>
      <c r="D21" s="50"/>
      <c r="E21" s="50"/>
      <c r="F21" s="29"/>
      <c r="G21" s="29"/>
      <c r="H21" s="51"/>
    </row>
    <row r="22" ht="15.75" customHeight="1">
      <c r="A22" s="29"/>
      <c r="B22" s="29"/>
      <c r="C22" s="49"/>
      <c r="D22" s="50"/>
      <c r="E22" s="50"/>
      <c r="F22" s="29"/>
      <c r="G22" s="29"/>
      <c r="H22" s="51"/>
    </row>
    <row r="23" ht="15.75" customHeight="1">
      <c r="A23" s="29"/>
      <c r="B23" s="29"/>
      <c r="C23" s="49"/>
      <c r="D23" s="50"/>
      <c r="E23" s="50"/>
      <c r="F23" s="29"/>
      <c r="G23" s="29"/>
      <c r="H23" s="51"/>
    </row>
    <row r="24" ht="15.75" customHeight="1">
      <c r="A24" s="29"/>
      <c r="B24" s="29"/>
      <c r="C24" s="49"/>
      <c r="D24" s="50"/>
      <c r="E24" s="50"/>
      <c r="F24" s="29"/>
      <c r="G24" s="29"/>
      <c r="H24" s="51"/>
    </row>
    <row r="25" ht="15.75" customHeight="1">
      <c r="A25" s="29"/>
      <c r="B25" s="29"/>
      <c r="C25" s="49"/>
      <c r="D25" s="50"/>
      <c r="E25" s="50"/>
      <c r="F25" s="29"/>
      <c r="G25" s="29"/>
      <c r="H25" s="51"/>
    </row>
    <row r="26" ht="15.75" customHeight="1">
      <c r="A26" s="29"/>
      <c r="B26" s="29"/>
      <c r="C26" s="49"/>
      <c r="D26" s="50"/>
      <c r="E26" s="50"/>
      <c r="F26" s="29"/>
      <c r="G26" s="29"/>
      <c r="H26" s="44"/>
    </row>
    <row r="27" ht="15.75" customHeight="1">
      <c r="A27" s="29"/>
      <c r="B27" s="29"/>
      <c r="C27" s="49"/>
      <c r="D27" s="50"/>
      <c r="E27" s="50"/>
      <c r="F27" s="29"/>
      <c r="G27" s="29"/>
      <c r="H27" s="44"/>
    </row>
    <row r="28" ht="15.75" customHeight="1">
      <c r="A28" s="29"/>
      <c r="B28" s="29"/>
      <c r="C28" s="49"/>
      <c r="D28" s="50"/>
      <c r="E28" s="50"/>
      <c r="F28" s="29"/>
      <c r="G28" s="29"/>
      <c r="H28" s="44"/>
    </row>
    <row r="29" ht="15.75" customHeight="1">
      <c r="A29" s="29"/>
      <c r="B29" s="29"/>
      <c r="C29" s="49"/>
      <c r="D29" s="50"/>
      <c r="E29" s="50"/>
      <c r="F29" s="29"/>
      <c r="G29" s="29"/>
      <c r="H29" s="44"/>
    </row>
    <row r="30" ht="15.75" customHeight="1">
      <c r="A30" s="29"/>
      <c r="B30" s="29"/>
      <c r="C30" s="49"/>
      <c r="D30" s="50"/>
      <c r="E30" s="50"/>
      <c r="F30" s="29"/>
      <c r="G30" s="29"/>
      <c r="H30" s="44"/>
    </row>
    <row r="31" ht="15.75" customHeight="1">
      <c r="A31" s="29"/>
      <c r="B31" s="29"/>
      <c r="C31" s="49"/>
      <c r="D31" s="50"/>
      <c r="E31" s="50"/>
      <c r="F31" s="29"/>
      <c r="G31" s="29"/>
      <c r="H31" s="44"/>
    </row>
    <row r="32" ht="15.75" customHeight="1">
      <c r="A32" s="29"/>
      <c r="B32" s="29"/>
      <c r="C32" s="29"/>
      <c r="D32" s="50"/>
      <c r="E32" s="50"/>
      <c r="F32" s="29"/>
      <c r="G32" s="29"/>
      <c r="H32" s="44"/>
    </row>
    <row r="33" ht="15.75" customHeight="1">
      <c r="A33" s="29"/>
      <c r="B33" s="29"/>
      <c r="C33" s="29"/>
      <c r="D33" s="50"/>
      <c r="E33" s="29"/>
      <c r="F33" s="29"/>
      <c r="G33" s="29"/>
      <c r="H33" s="44"/>
    </row>
    <row r="34" ht="15.75" customHeight="1">
      <c r="A34" s="29"/>
      <c r="B34" s="29"/>
      <c r="C34" s="29"/>
      <c r="D34" s="29"/>
      <c r="E34" s="29"/>
      <c r="F34" s="29"/>
      <c r="G34" s="29"/>
      <c r="H34" s="44"/>
    </row>
    <row r="35" ht="15.75" customHeight="1">
      <c r="A35" s="29"/>
      <c r="B35" s="29"/>
      <c r="C35" s="29"/>
      <c r="D35" s="29"/>
      <c r="E35" s="29"/>
      <c r="F35" s="29"/>
      <c r="G35" s="29"/>
      <c r="H35" s="44"/>
    </row>
    <row r="36" ht="15.75" customHeight="1">
      <c r="A36" s="29"/>
      <c r="B36" s="29"/>
      <c r="C36" s="29"/>
      <c r="D36" s="29"/>
      <c r="E36" s="29"/>
      <c r="F36" s="29"/>
      <c r="G36" s="29"/>
      <c r="H36" s="44"/>
    </row>
    <row r="37" ht="15.75" customHeight="1">
      <c r="A37" s="29"/>
      <c r="B37" s="29"/>
      <c r="C37" s="29"/>
      <c r="D37" s="29"/>
      <c r="E37" s="29"/>
      <c r="F37" s="29"/>
      <c r="G37" s="29"/>
      <c r="H37" s="44"/>
    </row>
    <row r="38" ht="15.75" customHeight="1">
      <c r="A38" s="29"/>
      <c r="B38" s="29"/>
      <c r="C38" s="29"/>
      <c r="D38" s="29"/>
      <c r="E38" s="29"/>
      <c r="F38" s="29"/>
      <c r="G38" s="29"/>
      <c r="H38" s="44"/>
    </row>
    <row r="39" ht="15.75" customHeight="1">
      <c r="A39" s="29"/>
      <c r="B39" s="29"/>
      <c r="C39" s="29"/>
      <c r="D39" s="29"/>
      <c r="E39" s="29"/>
      <c r="F39" s="29"/>
      <c r="G39" s="29"/>
      <c r="H39" s="44"/>
    </row>
    <row r="40" ht="15.75" customHeight="1">
      <c r="A40" s="29"/>
      <c r="B40" s="29"/>
      <c r="C40" s="29"/>
      <c r="D40" s="29"/>
      <c r="E40" s="29"/>
      <c r="F40" s="29"/>
      <c r="G40" s="29"/>
      <c r="H40" s="44"/>
    </row>
    <row r="41" ht="15.75" customHeight="1">
      <c r="A41" s="29"/>
      <c r="B41" s="29"/>
      <c r="C41" s="29"/>
      <c r="D41" s="29"/>
      <c r="E41" s="29"/>
      <c r="F41" s="29"/>
      <c r="G41" s="29"/>
      <c r="H41" s="44"/>
    </row>
    <row r="42" ht="15.75" customHeight="1">
      <c r="A42" s="29"/>
      <c r="B42" s="29"/>
      <c r="C42" s="29"/>
      <c r="D42" s="29"/>
      <c r="E42" s="29"/>
      <c r="F42" s="29"/>
      <c r="G42" s="29"/>
      <c r="H42" s="44"/>
    </row>
    <row r="43" ht="15.75" customHeight="1">
      <c r="A43" s="29"/>
      <c r="B43" s="29"/>
      <c r="C43" s="29"/>
      <c r="D43" s="29"/>
      <c r="E43" s="29"/>
      <c r="F43" s="29"/>
      <c r="G43" s="29"/>
      <c r="H43" s="44"/>
    </row>
    <row r="44" ht="15.75" customHeight="1">
      <c r="A44" s="29"/>
      <c r="B44" s="29"/>
      <c r="C44" s="29"/>
      <c r="D44" s="29"/>
      <c r="E44" s="29"/>
      <c r="F44" s="29"/>
      <c r="G44" s="29"/>
      <c r="H44" s="44"/>
    </row>
    <row r="45" ht="15.75" customHeight="1">
      <c r="A45" s="29"/>
      <c r="B45" s="29"/>
      <c r="C45" s="29"/>
      <c r="D45" s="29"/>
      <c r="E45" s="29"/>
      <c r="F45" s="29"/>
      <c r="G45" s="29"/>
      <c r="H45" s="4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I2:I33">
    <cfRule type="colorScale" priority="1">
      <colorScale>
        <cfvo type="min"/>
        <cfvo type="max"/>
        <color rgb="FFFCFCFF"/>
        <color rgb="FFF8696B"/>
      </colorScale>
    </cfRule>
  </conditionalFormatting>
  <printOptions/>
  <pageMargins bottom="0.787401575" footer="0.0" header="0.0" left="0.7" right="0.7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2">
      <c r="A2" s="46" t="s">
        <v>63</v>
      </c>
      <c r="B2" s="24">
        <v>0.27</v>
      </c>
      <c r="C2" s="25" t="str">
        <f>B5&amp;"/kWh"</f>
        <v>€/kWh</v>
      </c>
    </row>
    <row r="3">
      <c r="A3" s="46" t="s">
        <v>64</v>
      </c>
      <c r="B3" s="29">
        <v>30.0</v>
      </c>
      <c r="C3" s="25" t="str">
        <f>B5&amp;"/h"</f>
        <v>€/h</v>
      </c>
    </row>
    <row r="4">
      <c r="A4" s="46" t="s">
        <v>65</v>
      </c>
      <c r="B4" s="29">
        <v>10.0</v>
      </c>
      <c r="C4" s="27" t="s">
        <v>66</v>
      </c>
    </row>
    <row r="5">
      <c r="A5" s="46" t="s">
        <v>67</v>
      </c>
      <c r="B5" s="54" t="s">
        <v>47</v>
      </c>
      <c r="C5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