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ngla\OneDrive\Documents\JournalSubmission\JournalSubmissionCode\Data\"/>
    </mc:Choice>
  </mc:AlternateContent>
  <xr:revisionPtr revIDLastSave="0" documentId="13_ncr:1_{61404290-FE10-4887-8627-299F8CC1EBE7}" xr6:coauthVersionLast="47" xr6:coauthVersionMax="47" xr10:uidLastSave="{00000000-0000-0000-0000-000000000000}"/>
  <bookViews>
    <workbookView xWindow="-24120" yWindow="7980" windowWidth="24240" windowHeight="12525" firstSheet="4" activeTab="13" xr2:uid="{00000000-000D-0000-FFFF-FFFF00000000}"/>
  </bookViews>
  <sheets>
    <sheet name="County Populations" sheetId="1" r:id="rId1"/>
    <sheet name="Bledsoe" sheetId="2" r:id="rId2"/>
    <sheet name="Carroll" sheetId="3" r:id="rId3"/>
    <sheet name="Carter" sheetId="4" r:id="rId4"/>
    <sheet name="Cheatham" sheetId="5" r:id="rId5"/>
    <sheet name="Cocke" sheetId="6" r:id="rId6"/>
    <sheet name="Davidson" sheetId="7" r:id="rId7"/>
    <sheet name="Houston" sheetId="8" r:id="rId8"/>
    <sheet name="Lawrence" sheetId="9" r:id="rId9"/>
    <sheet name="Scott" sheetId="10" r:id="rId10"/>
    <sheet name="Smith" sheetId="11" r:id="rId11"/>
    <sheet name="Sullivan" sheetId="12" r:id="rId12"/>
    <sheet name="Williamson" sheetId="13" r:id="rId13"/>
    <sheet name="Wilson" sheetId="14" r:id="rId14"/>
    <sheet name="Summary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4" l="1"/>
  <c r="D14" i="15" s="1"/>
  <c r="C7" i="13"/>
  <c r="D13" i="15" s="1"/>
  <c r="C5" i="12"/>
  <c r="D12" i="15" s="1"/>
  <c r="C5" i="11"/>
  <c r="D11" i="15" s="1"/>
  <c r="C6" i="10"/>
  <c r="D10" i="15" s="1"/>
  <c r="C6" i="9"/>
  <c r="D9" i="15" s="1"/>
  <c r="C4" i="8"/>
  <c r="D8" i="15" s="1"/>
  <c r="C7" i="7"/>
  <c r="D7" i="15" s="1"/>
  <c r="C5" i="6"/>
  <c r="D6" i="15" s="1"/>
  <c r="C10" i="5"/>
  <c r="D5" i="15" s="1"/>
  <c r="C4" i="4"/>
  <c r="D4" i="15" s="1"/>
  <c r="C8" i="3"/>
  <c r="D3" i="15" s="1"/>
  <c r="C4" i="2"/>
  <c r="D2" i="15" s="1"/>
  <c r="G6" i="9"/>
  <c r="F5" i="9"/>
  <c r="F6" i="9"/>
  <c r="E6" i="9"/>
  <c r="E5" i="9"/>
  <c r="B5" i="9"/>
  <c r="D6" i="9"/>
  <c r="D5" i="9"/>
  <c r="G10" i="5"/>
  <c r="F10" i="5"/>
  <c r="F9" i="5"/>
  <c r="E9" i="5"/>
  <c r="D9" i="5"/>
  <c r="B9" i="5"/>
  <c r="D10" i="5"/>
  <c r="E10" i="5"/>
  <c r="G5" i="15" l="1"/>
  <c r="G6" i="14"/>
  <c r="H14" i="15" s="1"/>
  <c r="F6" i="14"/>
  <c r="G14" i="15" s="1"/>
  <c r="F5" i="14"/>
  <c r="E6" i="14"/>
  <c r="F14" i="15" s="1"/>
  <c r="E5" i="14"/>
  <c r="D6" i="14"/>
  <c r="E14" i="15" s="1"/>
  <c r="D5" i="14"/>
  <c r="B5" i="14"/>
  <c r="C14" i="15" s="1"/>
  <c r="G7" i="13"/>
  <c r="H13" i="15" s="1"/>
  <c r="F7" i="13"/>
  <c r="G13" i="15" s="1"/>
  <c r="F6" i="13"/>
  <c r="E7" i="13"/>
  <c r="F13" i="15" s="1"/>
  <c r="E6" i="13"/>
  <c r="D7" i="13"/>
  <c r="E13" i="15" s="1"/>
  <c r="D6" i="13"/>
  <c r="B6" i="13"/>
  <c r="C13" i="15" s="1"/>
  <c r="G5" i="12"/>
  <c r="H12" i="15" s="1"/>
  <c r="F5" i="12"/>
  <c r="G12" i="15" s="1"/>
  <c r="F4" i="12"/>
  <c r="E5" i="12"/>
  <c r="F12" i="15" s="1"/>
  <c r="E4" i="12"/>
  <c r="D5" i="12"/>
  <c r="E12" i="15" s="1"/>
  <c r="D4" i="12"/>
  <c r="B4" i="12"/>
  <c r="C12" i="15" s="1"/>
  <c r="G5" i="11"/>
  <c r="H11" i="15" s="1"/>
  <c r="F5" i="11"/>
  <c r="G11" i="15" s="1"/>
  <c r="F4" i="11"/>
  <c r="E5" i="11"/>
  <c r="F11" i="15" s="1"/>
  <c r="E4" i="11"/>
  <c r="D5" i="11"/>
  <c r="E11" i="15" s="1"/>
  <c r="D4" i="11"/>
  <c r="B4" i="11"/>
  <c r="C11" i="15" s="1"/>
  <c r="G6" i="10"/>
  <c r="H10" i="15" s="1"/>
  <c r="F6" i="10"/>
  <c r="G10" i="15" s="1"/>
  <c r="F5" i="10"/>
  <c r="E6" i="10"/>
  <c r="F10" i="15" s="1"/>
  <c r="E5" i="10"/>
  <c r="D6" i="10"/>
  <c r="E10" i="15" s="1"/>
  <c r="D5" i="10"/>
  <c r="B5" i="10"/>
  <c r="C10" i="15" s="1"/>
  <c r="H9" i="15"/>
  <c r="G9" i="15"/>
  <c r="F9" i="15"/>
  <c r="E9" i="15"/>
  <c r="C9" i="15"/>
  <c r="G4" i="8"/>
  <c r="H8" i="15" s="1"/>
  <c r="F4" i="8"/>
  <c r="G8" i="15" s="1"/>
  <c r="F3" i="8"/>
  <c r="E4" i="8"/>
  <c r="F8" i="15" s="1"/>
  <c r="E3" i="8"/>
  <c r="D4" i="8"/>
  <c r="E8" i="15" s="1"/>
  <c r="D3" i="8"/>
  <c r="B3" i="8"/>
  <c r="C8" i="15" s="1"/>
  <c r="G7" i="7"/>
  <c r="H7" i="15" s="1"/>
  <c r="F7" i="7"/>
  <c r="G7" i="15" s="1"/>
  <c r="F6" i="7"/>
  <c r="E7" i="7"/>
  <c r="F7" i="15" s="1"/>
  <c r="E6" i="7"/>
  <c r="D7" i="7"/>
  <c r="E7" i="15" s="1"/>
  <c r="D6" i="7"/>
  <c r="B6" i="7"/>
  <c r="C7" i="15" s="1"/>
  <c r="G5" i="6"/>
  <c r="H6" i="15" s="1"/>
  <c r="F5" i="6"/>
  <c r="G6" i="15" s="1"/>
  <c r="F4" i="6"/>
  <c r="E5" i="6"/>
  <c r="F6" i="15" s="1"/>
  <c r="E4" i="6"/>
  <c r="D5" i="6"/>
  <c r="E6" i="15" s="1"/>
  <c r="D4" i="6"/>
  <c r="B4" i="6"/>
  <c r="C6" i="15" s="1"/>
  <c r="H5" i="15"/>
  <c r="F5" i="15"/>
  <c r="E5" i="15"/>
  <c r="C5" i="15"/>
  <c r="G4" i="4"/>
  <c r="H4" i="15" s="1"/>
  <c r="F4" i="4"/>
  <c r="G4" i="15" s="1"/>
  <c r="F3" i="4"/>
  <c r="E4" i="4"/>
  <c r="F4" i="15" s="1"/>
  <c r="E3" i="4"/>
  <c r="D4" i="4"/>
  <c r="E4" i="15" s="1"/>
  <c r="D3" i="4"/>
  <c r="B3" i="4"/>
  <c r="C4" i="15" s="1"/>
  <c r="G8" i="3"/>
  <c r="H3" i="15" s="1"/>
  <c r="F8" i="3"/>
  <c r="G3" i="15" s="1"/>
  <c r="F7" i="3"/>
  <c r="E8" i="3"/>
  <c r="F3" i="15" s="1"/>
  <c r="E7" i="3"/>
  <c r="D8" i="3"/>
  <c r="E3" i="15" s="1"/>
  <c r="D7" i="3"/>
  <c r="B3" i="2"/>
  <c r="C2" i="15" s="1"/>
  <c r="B7" i="3"/>
  <c r="C3" i="15" s="1"/>
  <c r="G4" i="2"/>
  <c r="H2" i="15" s="1"/>
  <c r="F4" i="2"/>
  <c r="G2" i="15" s="1"/>
  <c r="F3" i="2"/>
  <c r="E4" i="2"/>
  <c r="F2" i="15" s="1"/>
  <c r="E3" i="2"/>
  <c r="D4" i="2"/>
  <c r="E2" i="15" s="1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tc={23B95A5B-9867-4FB9-BC05-07B27FAF689E}</author>
    <author>tc={69BE7D2D-900E-42D0-9BBB-912F57248BB1}</author>
    <author>tc={3C241AF6-91DD-41D5-BF07-370DA124C4B5}</author>
  </authors>
  <commentList>
    <comment ref="B2" authorId="0" shapeId="0" xr:uid="{23B95A5B-9867-4FB9-BC05-07B27FAF689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Application; could be connections</t>
      </text>
    </comment>
    <comment ref="C2" authorId="1" shapeId="0" xr:uid="{69BE7D2D-900E-42D0-9BBB-912F57248BB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"Preliminary Engineering Report for Pikeville WWTP Expansion," dated May 11, 2022</t>
      </text>
    </comment>
    <comment ref="G2" authorId="2" shapeId="0" xr:uid="{3C241AF6-91DD-41D5-BF07-370DA124C4B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NPDES Renewal Application, with an estimated 10,000 gpd I/I and an ADF of 191,000 gpd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tc={66C7FC56-8296-4EC9-BF70-43D2929A7F63}</author>
    <author>tc={36350A69-75C9-4F89-BF70-218D844EA452}</author>
    <author>tc={6721CDB1-9E67-4665-B4FF-5F0F99A8128B}</author>
    <author>tc={BB123E4F-906C-4CE1-99E3-44AEF8A882AF}</author>
  </authors>
  <commentList>
    <comment ref="B2" authorId="0" shapeId="0" xr:uid="{66C7FC56-8296-4EC9-BF70-43D2929A7F6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I2" authorId="1" shapeId="0" xr:uid="{36350A69-75C9-4F89-BF70-218D844EA45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B3" authorId="2" shapeId="0" xr:uid="{6721CDB1-9E67-4665-B4FF-5F0F99A8128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G3" authorId="3" shapeId="0" xr:uid="{BB123E4F-906C-4CE1-99E3-44AEF8A882A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discussion with plant operator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tc={9E0AC80C-1D23-457A-AEFF-9125E011DC14}</author>
    <author>tc={4AF25609-789D-4231-86FC-E208F4A2670A}</author>
    <author>tc={12B85585-5205-468F-BDD6-56D17DC6B794}</author>
    <author>tc={42963C1D-B444-4841-BF05-8D89063C0AAC}</author>
  </authors>
  <commentList>
    <comment ref="B2" authorId="0" shapeId="0" xr:uid="{9E0AC80C-1D23-457A-AEFF-9125E011DC1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G2" authorId="1" shapeId="0" xr:uid="{4AF25609-789D-4231-86FC-E208F4A267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B3" authorId="2" shapeId="0" xr:uid="{12B85585-5205-468F-BDD6-56D17DC6B79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2017 Permit Renewal Application</t>
      </text>
    </comment>
    <comment ref="I3" authorId="3" shapeId="0" xr:uid="{42963C1D-B444-4841-BF05-8D89063C0AA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2017 Permit Renewal Application
Reply:
    Says 4.45 gpd, assumed to mean 4,450,000 gpd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tc={F6CD2555-F9EF-43BC-8ADE-30DC2CAAD535}</author>
    <author>tc={92600B43-F804-4F8B-AABA-C9C20FB246ED}</author>
    <author>tc={0A477778-912B-44B1-A4D6-70BB94457100}</author>
    <author>tc={392CE7F7-712F-4DA5-836D-37317F8458E2}</author>
    <author>tc={33412E53-DD29-425D-881F-1BF4A5FF2EDF}</author>
    <author>tc={58CAC69F-4B36-4D5F-91E3-753030E96DF0}</author>
  </authors>
  <commentList>
    <comment ref="B3" authorId="0" shapeId="0" xr:uid="{F6CD2555-F9EF-43BC-8ADE-30DC2CAAD53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I3" authorId="1" shapeId="0" xr:uid="{92600B43-F804-4F8B-AABA-C9C20FB246E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B4" authorId="2" shapeId="0" xr:uid="{0A477778-912B-44B1-A4D6-70BB944571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I4" authorId="3" shapeId="0" xr:uid="{392CE7F7-712F-4DA5-836D-37317F8458E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B5" authorId="4" shapeId="0" xr:uid="{33412E53-DD29-425D-881F-1BF4A5FF2ED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I5" authorId="5" shapeId="0" xr:uid="{58CAC69F-4B36-4D5F-91E3-753030E96DF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tc={1EBFFCB7-91FF-4AE0-B940-F3DB21EF1391}</author>
    <author>tc={74B58822-2247-435E-8C15-24DD3C17B7D6}</author>
  </authors>
  <commentList>
    <comment ref="B4" authorId="0" shapeId="0" xr:uid="{1EBFFCB7-91FF-4AE0-B940-F3DB21EF139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I4" authorId="1" shapeId="0" xr:uid="{74B58822-2247-435E-8C15-24DD3C17B7D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tc={52E52143-153D-42BC-9F28-A05B25A1B664}</author>
    <author>tc={76847DA4-FDFB-4A32-8536-F1AE99C63AD3}</author>
    <author>tc={A428726C-361C-4BF2-A314-DDAE158094B5}</author>
    <author>tc={EA32BC22-E5BF-4C80-8144-AB0A8CEC7638}</author>
    <author>tc={5AEDF4E7-1F30-42C0-8EFE-E8C2437E5F8F}</author>
    <author>tc={3F917649-4225-4628-A218-4450A08D21A0}</author>
    <author>tc={A5D7F3EE-B260-407A-99D1-4904727B0BCE}</author>
    <author>tc={C309A275-6D26-4DCA-882A-2FADB5D519D4}</author>
    <author>tc={878DF3B3-2D64-4A72-B820-C8E30C9290E7}</author>
    <author>tc={7F4ADFED-D36C-4D6A-B38D-B2E237013610}</author>
  </authors>
  <commentList>
    <comment ref="B2" authorId="0" shapeId="0" xr:uid="{52E52143-153D-42BC-9F28-A05B25A1B66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I2" authorId="1" shapeId="0" xr:uid="{76847DA4-FDFB-4A32-8536-F1AE99C63AD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B3" authorId="2" shapeId="0" xr:uid="{A428726C-361C-4BF2-A314-DDAE158094B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I3" authorId="3" shapeId="0" xr:uid="{EA32BC22-E5BF-4C80-8144-AB0A8CEC763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B4" authorId="4" shapeId="0" xr:uid="{5AEDF4E7-1F30-42C0-8EFE-E8C2437E5F8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G4" authorId="5" shapeId="0" xr:uid="{3F917649-4225-4628-A218-4450A08D21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B5" authorId="6" shapeId="0" xr:uid="{A5D7F3EE-B260-407A-99D1-4904727B0BC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G5" authorId="7" shapeId="0" xr:uid="{C309A275-6D26-4DCA-882A-2FADB5D519D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B6" authorId="8" shapeId="0" xr:uid="{878DF3B3-2D64-4A72-B820-C8E30C9290E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I6" authorId="9" shapeId="0" xr:uid="{7F4ADFED-D36C-4D6A-B38D-B2E23701361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tc={145DDEB9-01EA-4431-854D-616E2F706DD8}</author>
    <author>tc={0F56D852-0C59-4900-BBB4-59FBC77F3241}</author>
  </authors>
  <commentList>
    <comment ref="B2" authorId="0" shapeId="0" xr:uid="{145DDEB9-01EA-4431-854D-616E2F706DD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I2" authorId="1" shapeId="0" xr:uid="{0F56D852-0C59-4900-BBB4-59FBC77F324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tc={27853E7D-0DBC-4251-B566-28DEEBB9FFE4}</author>
    <author>tc={3549A79B-1D6E-4C9F-84C4-BE0049AC0488}</author>
    <author>tc={7C6E995B-AFB9-4019-B3F5-566ACB746161}</author>
    <author>tc={9D195CDC-E710-4974-AEB3-A0FC43AB28E0}</author>
    <author>tc={97099F6D-1BA8-46B9-9DA0-5E440D52FD72}</author>
    <author>tc={E4FC472C-FEE3-424B-8F19-88A0158D8303}</author>
    <author>tc={F6A7EF8E-7E10-4BBF-B1D5-4429A4C7626F}</author>
    <author>tc={24492EDC-3418-4D10-9B32-2055A999BACA}</author>
  </authors>
  <commentList>
    <comment ref="B2" authorId="0" shapeId="0" xr:uid="{27853E7D-0DBC-4251-B566-28DEEBB9FFE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I2" authorId="1" shapeId="0" xr:uid="{3549A79B-1D6E-4C9F-84C4-BE0049AC048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B4" authorId="2" shapeId="0" xr:uid="{7C6E995B-AFB9-4019-B3F5-566ACB74616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B5" authorId="3" shapeId="0" xr:uid="{9D195CDC-E710-4974-AEB3-A0FC43AB28E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I5" authorId="4" shapeId="0" xr:uid="{97099F6D-1BA8-46B9-9DA0-5E440D52FD7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B6" authorId="5" shapeId="0" xr:uid="{E4FC472C-FEE3-424B-8F19-88A0158D830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Application</t>
      </text>
    </comment>
    <comment ref="I6" authorId="6" shapeId="0" xr:uid="{F6A7EF8E-7E10-4BBF-B1D5-4429A4C7626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Application</t>
      </text>
    </comment>
    <comment ref="B7" authorId="7" shapeId="0" xr:uid="{24492EDC-3418-4D10-9B32-2055A999BAC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tc={E55272E0-23D8-4AE6-B1C7-26400AA6B20B}</author>
    <author>tc={D478D080-A577-40A4-854E-135E26E068E4}</author>
  </authors>
  <commentList>
    <comment ref="B2" authorId="0" shapeId="0" xr:uid="{E55272E0-23D8-4AE6-B1C7-26400AA6B20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I2" authorId="1" shapeId="0" xr:uid="{D478D080-A577-40A4-854E-135E26E068E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tc={BA7367C8-8806-4A32-84A9-0426F9BD48F1}</author>
    <author>tc={68B6BA2A-5FC5-461F-B362-D0DB743FA65D}</author>
    <author>tc={989F8135-3430-4A88-BA95-BABD1EB36F9E}</author>
    <author>tc={49488086-E638-438A-AE28-1EDB22A1985E}</author>
    <author>tc={37C406E3-209F-4A3D-993B-CB067FC519C0}</author>
    <author>tc={43496B1C-1BC2-4F59-9BD2-BF12878EE2C0}</author>
  </authors>
  <commentList>
    <comment ref="B2" authorId="0" shapeId="0" xr:uid="{BA7367C8-8806-4A32-84A9-0426F9BD48F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I2" authorId="1" shapeId="0" xr:uid="{68B6BA2A-5FC5-461F-B362-D0DB743FA65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
Reply:
    May be 1,680,000 gpd; this would make I/I ~ 4.5%</t>
      </text>
    </comment>
    <comment ref="I3" authorId="2" shapeId="0" xr:uid="{989F8135-3430-4A88-BA95-BABD1EB36F9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  <comment ref="I4" authorId="3" shapeId="0" xr:uid="{49488086-E638-438A-AE28-1EDB22A1985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
Reply:
    May be 3,900,000 gpd; this would make I/I ~ 3.3%</t>
      </text>
    </comment>
    <comment ref="B5" authorId="4" shapeId="0" xr:uid="{37C406E3-209F-4A3D-993B-CB067FC519C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I5" authorId="5" shapeId="0" xr:uid="{43496B1C-1BC2-4F59-9BD2-BF12878EE2C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tc={8609B359-6063-45ED-93F5-A8972F986CA7}</author>
  </authors>
  <commentList>
    <comment ref="I2" authorId="0" shapeId="0" xr:uid="{8609B359-6063-45ED-93F5-A8972F986CA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2020 Permit Renewal Application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tc={2DAFE27C-CDDF-4555-9C45-72275E6312F7}</author>
    <author>tc={3A449140-375B-4123-B448-AE1E3854E731}</author>
    <author>tc={4E3BF0C6-176C-44C4-9AA1-F381CE9BA707}</author>
    <author>tc={AA8BC7E2-E850-41B7-876A-86E8F040AE1C}</author>
  </authors>
  <commentList>
    <comment ref="B2" authorId="0" shapeId="0" xr:uid="{2DAFE27C-CDDF-4555-9C45-72275E6312F7}">
      <text>
        <t>[Threaded comment]
Your version of Excel allows you to read this threaded comment; however, any edits to it will get removed if the file is opened in a newer version of Excel. Learn more: https://go.microsoft.com/fwlink/?linkid=870924
Comment:
    2021 Permit Renewal Application</t>
      </text>
    </comment>
    <comment ref="I2" authorId="1" shapeId="0" xr:uid="{3A449140-375B-4123-B448-AE1E3854E73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B3" authorId="2" shapeId="0" xr:uid="{4E3BF0C6-176C-44C4-9AA1-F381CE9BA70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  <comment ref="I3" authorId="3" shapeId="0" xr:uid="{AA8BC7E2-E850-41B7-876A-86E8F040AE1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Permit Renewal Application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tc={2962F40D-AC19-4180-9F22-E9A912126A56}</author>
    <author>tc={C093EA81-A0F3-4A6A-9FBC-987F4538BA68}</author>
    <author>tc={D0DA2F44-7FC2-4016-BBA0-F3DA5F827FF9}</author>
    <author>tc={503B7948-AB2A-4291-A56A-957B4FD180EF}</author>
    <author>tc={FABF73F4-E8D4-4AEE-B45B-54F098FF1499}</author>
    <author>tc={B3F51EC8-EF11-4280-A612-E72786D1C4CF}</author>
  </authors>
  <commentList>
    <comment ref="B2" authorId="0" shapeId="0" xr:uid="{2962F40D-AC19-4180-9F22-E9A912126A5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</t>
      </text>
    </comment>
    <comment ref="I2" authorId="1" shapeId="0" xr:uid="{C093EA81-A0F3-4A6A-9FBC-987F4538BA6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2019 Permit Renewal Application
Reply:
    Says 0.34 gpd, assumed to be 340,000 gpd</t>
      </text>
    </comment>
    <comment ref="B3" authorId="2" shapeId="0" xr:uid="{D0DA2F44-7FC2-4016-BBA0-F3DA5F827FF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I3" authorId="3" shapeId="0" xr:uid="{503B7948-AB2A-4291-A56A-957B4FD180E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B4" authorId="4" shapeId="0" xr:uid="{FABF73F4-E8D4-4AEE-B45B-54F098FF149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</t>
      </text>
    </comment>
    <comment ref="I4" authorId="5" shapeId="0" xr:uid="{B3F51EC8-EF11-4280-A612-E72786D1C4C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2018 Permit Renewal Application
Reply:
    Says 0.03 gpd, assumed to be 30,000 gpd</t>
      </text>
    </comment>
  </commentList>
</comments>
</file>

<file path=xl/sharedStrings.xml><?xml version="1.0" encoding="utf-8"?>
<sst xmlns="http://schemas.openxmlformats.org/spreadsheetml/2006/main" count="307" uniqueCount="109">
  <si>
    <t>County</t>
  </si>
  <si>
    <t>Population</t>
  </si>
  <si>
    <t>Source: U.S. Census Bureau Quick Facts (Population Estimates, July 1, 2021)</t>
  </si>
  <si>
    <t>Bledsoe</t>
  </si>
  <si>
    <t>https://www.census.gov/programs-surveys/sis/resources/data-tools/quickfacts.html</t>
  </si>
  <si>
    <t>Carroll</t>
  </si>
  <si>
    <t>Carter</t>
  </si>
  <si>
    <t>Cheatham</t>
  </si>
  <si>
    <t>Cocke</t>
  </si>
  <si>
    <t>Davidson</t>
  </si>
  <si>
    <t>Houston</t>
  </si>
  <si>
    <t>Lawrence</t>
  </si>
  <si>
    <t>Scott</t>
  </si>
  <si>
    <t>Smith</t>
  </si>
  <si>
    <t>Sullivan</t>
  </si>
  <si>
    <t>Williamson</t>
  </si>
  <si>
    <t>Wilson</t>
  </si>
  <si>
    <t>Treatment Plant</t>
  </si>
  <si>
    <t>Age</t>
  </si>
  <si>
    <t>Capacity</t>
  </si>
  <si>
    <t>Violations</t>
  </si>
  <si>
    <t>Operators</t>
  </si>
  <si>
    <t>I/I</t>
  </si>
  <si>
    <t>Pikeville Sewer Treatment Plant</t>
  </si>
  <si>
    <t>Total</t>
  </si>
  <si>
    <t>Average</t>
  </si>
  <si>
    <t>NA</t>
  </si>
  <si>
    <t>Trezevant Sewer Treatment Plant</t>
  </si>
  <si>
    <t>McKenzie Sewer Treatment Plant</t>
  </si>
  <si>
    <t>Barnett Street Wastewater Lagoon</t>
  </si>
  <si>
    <t>Highway 22 Wastewater Lagoon</t>
  </si>
  <si>
    <t>Bruceton Wastewater Lagoon</t>
  </si>
  <si>
    <t>Elizabethton Sewer Treatment Plant</t>
  </si>
  <si>
    <t>Kingston Springs STP</t>
  </si>
  <si>
    <t>River Road STP</t>
  </si>
  <si>
    <t>Industrial Park POTW</t>
  </si>
  <si>
    <t>Ashland City STP</t>
  </si>
  <si>
    <t>TN Waltz STP</t>
  </si>
  <si>
    <t>Pegram STP</t>
  </si>
  <si>
    <t>Newport STP</t>
  </si>
  <si>
    <t>Parrottsville STP</t>
  </si>
  <si>
    <t>Whites Creek STP</t>
  </si>
  <si>
    <t>Dry Creek STP</t>
  </si>
  <si>
    <t>Nashville Central STP</t>
  </si>
  <si>
    <t>Harpeth Valley UD STP</t>
  </si>
  <si>
    <t>Erin STP</t>
  </si>
  <si>
    <t>Loretto STP</t>
  </si>
  <si>
    <t>Lawrenceburg STP</t>
  </si>
  <si>
    <t>Oneida STP</t>
  </si>
  <si>
    <t>Huntsville STP</t>
  </si>
  <si>
    <t>Helenwood STP</t>
  </si>
  <si>
    <t>Gordonsville STP</t>
  </si>
  <si>
    <t>Carthage STP</t>
  </si>
  <si>
    <t>Kingsport STP</t>
  </si>
  <si>
    <t>Bristol STP</t>
  </si>
  <si>
    <t>Fairview STP</t>
  </si>
  <si>
    <t>Berry's Chapel STP</t>
  </si>
  <si>
    <t>Grassland STP</t>
  </si>
  <si>
    <t>Franklin WRF</t>
  </si>
  <si>
    <t>Watertown STP</t>
  </si>
  <si>
    <t>Logue Road STP</t>
  </si>
  <si>
    <t>Lebanon STP</t>
  </si>
  <si>
    <t>uCode</t>
  </si>
  <si>
    <t>BLED</t>
  </si>
  <si>
    <t>CARR</t>
  </si>
  <si>
    <t>CART</t>
  </si>
  <si>
    <t>CHEA</t>
  </si>
  <si>
    <t>COCK</t>
  </si>
  <si>
    <t>DAVI</t>
  </si>
  <si>
    <t>HOUS</t>
  </si>
  <si>
    <t>LAWR</t>
  </si>
  <si>
    <t>SCOT</t>
  </si>
  <si>
    <t>SMIT</t>
  </si>
  <si>
    <t>SULL</t>
  </si>
  <si>
    <t>WILL</t>
  </si>
  <si>
    <t>WILS</t>
  </si>
  <si>
    <t>uName</t>
  </si>
  <si>
    <t>Pleasant View UD STP</t>
  </si>
  <si>
    <t>Lexington STP</t>
  </si>
  <si>
    <t>1.6-1.8 MGD dry flow</t>
  </si>
  <si>
    <t>3.6 MGD rain flow</t>
  </si>
  <si>
    <t>700000 gpd rainy flow, 130000 gpd average</t>
  </si>
  <si>
    <t>I/I = 20,000 gpd; ADF = 208,000 gpd; I/I (%) = 9.62%</t>
  </si>
  <si>
    <t>I/I = 100,000 gpd; ADF = 555,000 gpd; I/I (%) = 18.02%</t>
  </si>
  <si>
    <t>I/I = 24,000 gpd; ADF = 140,000 gpd; I/I (%) = 17.14%</t>
  </si>
  <si>
    <t>I/I = 693,000 gpd; ADF = 3,124,000 gpd; I/I (%) = 22.18%</t>
  </si>
  <si>
    <t>I/I = 30,000 gpd; ADF = 270,000 gpd; I/I (%) = 11.11%</t>
  </si>
  <si>
    <t>I/I = 10,000 gpd; ADF = 802,000 gpd; I/I (%) = 1.25%</t>
  </si>
  <si>
    <t>I/I = 410,000 gpd; ADF = 1,510,000 gpd; I/I (%) = 27.15%</t>
  </si>
  <si>
    <t>I/I = 388,600 gpd; ADF = 3,500,000 gpd; I/I (%) = 11.10</t>
  </si>
  <si>
    <t>I/I = 16,800,000 gpd; ADF = 36,800,000 gpd; I/I (%) = 45.65%</t>
  </si>
  <si>
    <t>I/I = 7,000,000 gpd; ADF = 20,300,000 gpd; I/I (%) = 34.48%</t>
  </si>
  <si>
    <t>I/I = 39,000,000 gpd; ADF = 117,200,000 gpd; I/I (%) = 33.28%</t>
  </si>
  <si>
    <t>I/I = 500,000 gpd; ADF = 5,910,000 gpd; I/I (%) = 8.46%</t>
  </si>
  <si>
    <t>I/I = 200,000 gpd; ADF = 986,000 gpd; I/I (%) = 20.28%</t>
  </si>
  <si>
    <t>I/I = 75,000 gpd; ADF = 337,000 gpd; I/I (%) = 22.26%</t>
  </si>
  <si>
    <t>I/I = 150,000 gpd; ADF = 1,846,000 gpd; I/I (%) = 8.13%</t>
  </si>
  <si>
    <t>I/I = 340,000 gpd; ADF = 1,280,000 gpd; I/I (%) = 26.56%</t>
  </si>
  <si>
    <t>I/I = 70,000 gpd; ADF = 164,000 gpd; I/I (%) = 42.68%</t>
  </si>
  <si>
    <t>I/I = 30,000 gpd; ADF = 110,000 gpd; I/I (%) = 27.27%</t>
  </si>
  <si>
    <t>I/I = 3,000 gpd; ADF = 90,000 gpd; I/I (%) = 3.33%</t>
  </si>
  <si>
    <t>I/I = 4,450,000 gpd; ADF = 10,950,000 gpd; I/I (%) = 40.64%</t>
  </si>
  <si>
    <t>I/I = 25,000 gpd; ADF = 216,200 gpd; I/I (%) = 11.56%</t>
  </si>
  <si>
    <t>I/I = 124,000 gpd; ADF = 382,000 gpd; I/I (%) = 32.46%</t>
  </si>
  <si>
    <t>I/I = 1,600,000 gpd; ADF = 10,010,000 gpd; I/I (%) = 15.98%</t>
  </si>
  <si>
    <t>I/I = 3,400,000 gpd; ADF = 7,400,000 gpd; I/I (%) = 45.95%</t>
  </si>
  <si>
    <t xml:space="preserve">Alternate Source: All County Ability to Pay </t>
  </si>
  <si>
    <t>API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</si>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</sst>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ngland, Brady (baengland43)" id="{50A2A04B-0B6C-4EF2-8EBD-816D3368FE7B}" userId="England, Brady (baengland43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9-26T22:10:32.59" personId="{50A2A04B-0B6C-4EF2-8EBD-816D3368FE7B}" id="{23B95A5B-9867-4FB9-BC05-07B27FAF689E}">
    <text>From 2020 Permit Renewal Application; could be connections</text>
  </threadedComment>
  <threadedComment ref="C2" dT="2022-09-26T21:59:44.22" personId="{50A2A04B-0B6C-4EF2-8EBD-816D3368FE7B}" id="{69BE7D2D-900E-42D0-9BBB-912F57248BB1}">
    <text>From "Preliminary Engineering Report for Pikeville WWTP Expansion," dated May 11, 2022</text>
  </threadedComment>
  <threadedComment ref="G2" dT="2022-09-26T22:14:41.45" personId="{50A2A04B-0B6C-4EF2-8EBD-816D3368FE7B}" id="{3C241AF6-91DD-41D5-BF07-370DA124C4B5}">
    <text>From 2020 NPDES Renewal Application, with an estimated 10,000 gpd I/I and an ADF of 191,000 gpd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2" dT="2022-10-05T03:54:00.05" personId="{50A2A04B-0B6C-4EF2-8EBD-816D3368FE7B}" id="{66C7FC56-8296-4EC9-BF70-43D2929A7F63}">
    <text>From 2018 Permit Renewal Application</text>
  </threadedComment>
  <threadedComment ref="I2" dT="2022-10-05T19:45:13.60" personId="{50A2A04B-0B6C-4EF2-8EBD-816D3368FE7B}" id="{36350A69-75C9-4F89-BF70-218D844EA452}">
    <text>From 2018 Permit Renewal Application</text>
  </threadedComment>
  <threadedComment ref="B3" dT="2022-10-05T03:55:17.94" personId="{50A2A04B-0B6C-4EF2-8EBD-816D3368FE7B}" id="{6721CDB1-9E67-4665-B4FF-5F0F99A8128B}">
    <text>From 2018 Permit Renewal Application</text>
  </threadedComment>
  <threadedComment ref="G3" dT="2022-12-16T19:49:24.95" personId="{50A2A04B-0B6C-4EF2-8EBD-816D3368FE7B}" id="{BB123E4F-906C-4CE1-99E3-44AEF8A882AF}">
    <text>From discussion with plant operator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2-10-05T18:10:13.64" personId="{50A2A04B-0B6C-4EF2-8EBD-816D3368FE7B}" id="{9E0AC80C-1D23-457A-AEFF-9125E011DC14}">
    <text>From 2018 Permit Renewal Application</text>
  </threadedComment>
  <threadedComment ref="G2" dT="2022-12-15T15:39:36.39" personId="{50A2A04B-0B6C-4EF2-8EBD-816D3368FE7B}" id="{4AF25609-789D-4231-86FC-E208F4A2670A}">
    <text>From 2018 Permit Renewal Application</text>
  </threadedComment>
  <threadedComment ref="B3" dT="2022-10-05T18:14:23.79" personId="{50A2A04B-0B6C-4EF2-8EBD-816D3368FE7B}" id="{12B85585-5205-468F-BDD6-56D17DC6B794}">
    <text>From 2017 Permit Renewal Application</text>
  </threadedComment>
  <threadedComment ref="I3" dT="2022-10-05T19:47:41.27" personId="{50A2A04B-0B6C-4EF2-8EBD-816D3368FE7B}" id="{42963C1D-B444-4841-BF05-8D89063C0AAC}">
    <text>From 2017 Permit Renewal Application</text>
  </threadedComment>
  <threadedComment ref="I3" dT="2022-10-05T19:47:54.11" personId="{50A2A04B-0B6C-4EF2-8EBD-816D3368FE7B}" id="{BEB34B47-CBED-49C6-8BFC-45FD1D0A6FD9}" parentId="{42963C1D-B444-4841-BF05-8D89063C0AAC}">
    <text>Says 4.45 gpd, assumed to mean 4,450,000 gpd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B3" dT="2022-10-05T18:21:29.86" personId="{50A2A04B-0B6C-4EF2-8EBD-816D3368FE7B}" id="{F6CD2555-F9EF-43BC-8ADE-30DC2CAAD535}">
    <text>From 2021 Permit Renewal Application</text>
  </threadedComment>
  <threadedComment ref="I3" dT="2022-10-05T19:48:45.57" personId="{50A2A04B-0B6C-4EF2-8EBD-816D3368FE7B}" id="{92600B43-F804-4F8B-AABA-C9C20FB246ED}">
    <text>From 2021 Permit Renewal Application</text>
  </threadedComment>
  <threadedComment ref="B4" dT="2022-10-05T18:23:25.79" personId="{50A2A04B-0B6C-4EF2-8EBD-816D3368FE7B}" id="{0A477778-912B-44B1-A4D6-70BB94457100}">
    <text>From 2021 Permit Renewal Application</text>
  </threadedComment>
  <threadedComment ref="I4" dT="2022-10-05T19:49:24.71" personId="{50A2A04B-0B6C-4EF2-8EBD-816D3368FE7B}" id="{392CE7F7-712F-4DA5-836D-37317F8458E2}">
    <text>From 2021 Permit Renewal Application</text>
  </threadedComment>
  <threadedComment ref="B5" dT="2022-10-05T18:26:09.03" personId="{50A2A04B-0B6C-4EF2-8EBD-816D3368FE7B}" id="{33412E53-DD29-425D-881F-1BF4A5FF2EDF}">
    <text>From 2021 Permit Renewal Application</text>
  </threadedComment>
  <threadedComment ref="I5" dT="2022-10-05T19:50:11.64" personId="{50A2A04B-0B6C-4EF2-8EBD-816D3368FE7B}" id="{58CAC69F-4B36-4D5F-91E3-753030E96DF0}">
    <text>From 2021 Permit Renewal Application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B4" dT="2022-10-05T18:31:23.30" personId="{50A2A04B-0B6C-4EF2-8EBD-816D3368FE7B}" id="{1EBFFCB7-91FF-4AE0-B940-F3DB21EF1391}">
    <text>From 2018 Permit Renewal Application</text>
  </threadedComment>
  <threadedComment ref="I4" dT="2022-10-05T19:51:27.56" personId="{50A2A04B-0B6C-4EF2-8EBD-816D3368FE7B}" id="{74B58822-2247-435E-8C15-24DD3C17B7D6}">
    <text>From 2018 Permit Renewal Application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2-10-04T04:10:05.97" personId="{50A2A04B-0B6C-4EF2-8EBD-816D3368FE7B}" id="{52E52143-153D-42BC-9F28-A05B25A1B664}">
    <text>From 2020 Permit Renewal Application</text>
  </threadedComment>
  <threadedComment ref="I2" dT="2022-10-05T18:59:41.77" personId="{50A2A04B-0B6C-4EF2-8EBD-816D3368FE7B}" id="{76847DA4-FDFB-4A32-8536-F1AE99C63AD3}">
    <text>From 2020 Permit Renewal Application</text>
  </threadedComment>
  <threadedComment ref="B3" dT="2022-10-04T04:21:15.69" personId="{50A2A04B-0B6C-4EF2-8EBD-816D3368FE7B}" id="{A428726C-361C-4BF2-A314-DDAE158094B5}">
    <text>From 2020 Permit Renewal Application</text>
  </threadedComment>
  <threadedComment ref="I3" dT="2022-10-05T19:01:06.73" personId="{50A2A04B-0B6C-4EF2-8EBD-816D3368FE7B}" id="{EA32BC22-E5BF-4C80-8144-AB0A8CEC7638}">
    <text>From 2020 Permit Renewal Application</text>
  </threadedComment>
  <threadedComment ref="B4" dT="2022-10-04T04:30:48.24" personId="{50A2A04B-0B6C-4EF2-8EBD-816D3368FE7B}" id="{5AEDF4E7-1F30-42C0-8EFE-E8C2437E5F8F}">
    <text>From 2019 Permit Renewal Application</text>
  </threadedComment>
  <threadedComment ref="G4" dT="2022-10-05T19:03:06.75" personId="{50A2A04B-0B6C-4EF2-8EBD-816D3368FE7B}" id="{3F917649-4225-4628-A218-4450A08D21A0}">
    <text>From 2019 Permit Renewal Application</text>
  </threadedComment>
  <threadedComment ref="B5" dT="2022-10-04T15:14:38.16" personId="{50A2A04B-0B6C-4EF2-8EBD-816D3368FE7B}" id="{A5D7F3EE-B260-407A-99D1-4904727B0BCE}">
    <text>From 2019 Permit Renewal Application</text>
  </threadedComment>
  <threadedComment ref="G5" dT="2022-10-05T19:04:17.86" personId="{50A2A04B-0B6C-4EF2-8EBD-816D3368FE7B}" id="{C309A275-6D26-4DCA-882A-2FADB5D519D4}">
    <text>From 2019 Permit Renewal Application</text>
  </threadedComment>
  <threadedComment ref="B6" dT="2022-10-04T15:16:57.65" personId="{50A2A04B-0B6C-4EF2-8EBD-816D3368FE7B}" id="{878DF3B3-2D64-4A72-B820-C8E30C9290E7}">
    <text>From 2018 Permit Renewal Application</text>
  </threadedComment>
  <threadedComment ref="I6" dT="2022-10-05T19:05:40.59" personId="{50A2A04B-0B6C-4EF2-8EBD-816D3368FE7B}" id="{7F4ADFED-D36C-4D6A-B38D-B2E237013610}">
    <text>From 2018 Permit Renewal Application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2-10-04T15:22:21.64" personId="{50A2A04B-0B6C-4EF2-8EBD-816D3368FE7B}" id="{145DDEB9-01EA-4431-854D-616E2F706DD8}">
    <text>From 2021 Permit Renewal Application</text>
  </threadedComment>
  <threadedComment ref="I2" dT="2022-10-05T19:22:38.94" personId="{50A2A04B-0B6C-4EF2-8EBD-816D3368FE7B}" id="{0F56D852-0C59-4900-BBB4-59FBC77F3241}">
    <text>From 2021 Permit Renewal Application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22-10-04T15:24:03.82" personId="{50A2A04B-0B6C-4EF2-8EBD-816D3368FE7B}" id="{27853E7D-0DBC-4251-B566-28DEEBB9FFE4}">
    <text>From 2020 Permit Renewal Application</text>
  </threadedComment>
  <threadedComment ref="I2" dT="2022-10-05T19:23:36.03" personId="{50A2A04B-0B6C-4EF2-8EBD-816D3368FE7B}" id="{3549A79B-1D6E-4C9F-84C4-BE0049AC0488}">
    <text>From 2020 Permit Renewal Application</text>
  </threadedComment>
  <threadedComment ref="B4" dT="2022-10-04T15:28:53.87" personId="{50A2A04B-0B6C-4EF2-8EBD-816D3368FE7B}" id="{7C6E995B-AFB9-4019-B3F5-566ACB746161}">
    <text>From 2020 Permit Renewal Application</text>
  </threadedComment>
  <threadedComment ref="B5" dT="2022-10-04T15:30:47.32" personId="{50A2A04B-0B6C-4EF2-8EBD-816D3368FE7B}" id="{9D195CDC-E710-4974-AEB3-A0FC43AB28E0}">
    <text>From 2020 Permit Renewal Application</text>
  </threadedComment>
  <threadedComment ref="I5" dT="2022-10-05T19:25:07.43" personId="{50A2A04B-0B6C-4EF2-8EBD-816D3368FE7B}" id="{97099F6D-1BA8-46B9-9DA0-5E440D52FD72}">
    <text>From 2020 Permit Renewal Application</text>
  </threadedComment>
  <threadedComment ref="B6" dT="2022-10-04T15:32:09.24" personId="{50A2A04B-0B6C-4EF2-8EBD-816D3368FE7B}" id="{E4FC472C-FEE3-424B-8F19-88A0158D8303}">
    <text>From 2020 Permit Application</text>
  </threadedComment>
  <threadedComment ref="I6" dT="2022-10-05T19:26:09.62" personId="{50A2A04B-0B6C-4EF2-8EBD-816D3368FE7B}" id="{F6A7EF8E-7E10-4BBF-B1D5-4429A4C7626F}">
    <text>From 2020 Permit Application</text>
  </threadedComment>
  <threadedComment ref="B7" dT="2022-10-04T15:33:35.78" personId="{50A2A04B-0B6C-4EF2-8EBD-816D3368FE7B}" id="{24492EDC-3418-4D10-9B32-2055A999BACA}">
    <text>From 2021 Permit Renewal Application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2" dT="2022-10-05T02:59:25.38" personId="{50A2A04B-0B6C-4EF2-8EBD-816D3368FE7B}" id="{E55272E0-23D8-4AE6-B1C7-26400AA6B20B}">
    <text>From 2019 Permit Renewal Application</text>
  </threadedComment>
  <threadedComment ref="I2" dT="2022-10-05T19:28:20.67" personId="{50A2A04B-0B6C-4EF2-8EBD-816D3368FE7B}" id="{D478D080-A577-40A4-854E-135E26E068E4}">
    <text>From 2019 Permit Renewal Application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2" dT="2022-10-05T03:10:04.74" personId="{50A2A04B-0B6C-4EF2-8EBD-816D3368FE7B}" id="{BA7367C8-8806-4A32-84A9-0426F9BD48F1}">
    <text>From 2020 Permit Renewal Application</text>
  </threadedComment>
  <threadedComment ref="I2" dT="2022-10-05T19:31:04.80" personId="{50A2A04B-0B6C-4EF2-8EBD-816D3368FE7B}" id="{68B6BA2A-5FC5-461F-B362-D0DB743FA65D}">
    <text>From 2020 Permit Renewal Application</text>
  </threadedComment>
  <threadedComment ref="I2" dT="2022-10-05T19:31:18.66" personId="{50A2A04B-0B6C-4EF2-8EBD-816D3368FE7B}" id="{82C9FD5C-C1B6-4BA5-BEE3-DCCD81EDC2AE}" parentId="{68B6BA2A-5FC5-461F-B362-D0DB743FA65D}">
    <text>May be 1,680,000 gpd; this would make I/I ~ 4.5%</text>
  </threadedComment>
  <threadedComment ref="I3" dT="2022-10-05T19:32:00.62" personId="{50A2A04B-0B6C-4EF2-8EBD-816D3368FE7B}" id="{989F8135-3430-4A88-BA95-BABD1EB36F9E}">
    <text>From 2020 Permit Renewal Application</text>
  </threadedComment>
  <threadedComment ref="I4" dT="2022-10-05T19:33:07.78" personId="{50A2A04B-0B6C-4EF2-8EBD-816D3368FE7B}" id="{49488086-E638-438A-AE28-1EDB22A1985E}">
    <text>From 2020 Permit Renewal Application</text>
  </threadedComment>
  <threadedComment ref="I4" dT="2022-10-05T19:33:17.47" personId="{50A2A04B-0B6C-4EF2-8EBD-816D3368FE7B}" id="{C616031C-7763-4E25-8E5A-28363B760DC9}" parentId="{49488086-E638-438A-AE28-1EDB22A1985E}">
    <text>May be 3,900,000 gpd; this would make I/I ~ 3.3%</text>
  </threadedComment>
  <threadedComment ref="B5" dT="2022-10-05T03:21:07.57" personId="{50A2A04B-0B6C-4EF2-8EBD-816D3368FE7B}" id="{37C406E3-209F-4A3D-993B-CB067FC519C0}">
    <text>From 2019 Permit Renewal Application</text>
  </threadedComment>
  <threadedComment ref="I5" dT="2022-10-05T19:33:44.21" personId="{50A2A04B-0B6C-4EF2-8EBD-816D3368FE7B}" id="{43496B1C-1BC2-4F59-9BD2-BF12878EE2C0}">
    <text>From 2019 Permit Renewal Application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2" dT="2022-10-05T19:35:39.77" personId="{50A2A04B-0B6C-4EF2-8EBD-816D3368FE7B}" id="{8609B359-6063-45ED-93F5-A8972F986CA7}">
    <text>From 2020 Permit Renewal Application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2" dT="2022-10-05T03:32:59.31" personId="{50A2A04B-0B6C-4EF2-8EBD-816D3368FE7B}" id="{2DAFE27C-CDDF-4555-9C45-72275E6312F7}">
    <text>2021 Permit Renewal Application</text>
  </threadedComment>
  <threadedComment ref="I2" dT="2022-10-05T19:37:13.40" personId="{50A2A04B-0B6C-4EF2-8EBD-816D3368FE7B}" id="{3A449140-375B-4123-B448-AE1E3854E731}">
    <text>From 2021 Permit Renewal Application</text>
  </threadedComment>
  <threadedComment ref="B3" dT="2022-10-05T03:37:52.22" personId="{50A2A04B-0B6C-4EF2-8EBD-816D3368FE7B}" id="{4E3BF0C6-176C-44C4-9AA1-F381CE9BA707}">
    <text>From 2021 Permit Renewal Application</text>
  </threadedComment>
  <threadedComment ref="I3" dT="2022-10-05T19:38:02.06" personId="{50A2A04B-0B6C-4EF2-8EBD-816D3368FE7B}" id="{AA8BC7E2-E850-41B7-876A-86E8F040AE1C}">
    <text>From 2021 Permit Renewal Application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2" dT="2022-10-05T03:45:41.97" personId="{50A2A04B-0B6C-4EF2-8EBD-816D3368FE7B}" id="{2962F40D-AC19-4180-9F22-E9A912126A56}">
    <text>From 2019 Permit Renewal Application</text>
  </threadedComment>
  <threadedComment ref="I2" dT="2022-10-05T19:41:49.31" personId="{50A2A04B-0B6C-4EF2-8EBD-816D3368FE7B}" id="{C093EA81-A0F3-4A6A-9FBC-987F4538BA68}">
    <text>From 2019 Permit Renewal Application</text>
  </threadedComment>
  <threadedComment ref="I2" dT="2022-10-05T19:42:03.63" personId="{50A2A04B-0B6C-4EF2-8EBD-816D3368FE7B}" id="{E55B9D9E-6E9D-4627-A549-AE47FD99251C}" parentId="{C093EA81-A0F3-4A6A-9FBC-987F4538BA68}">
    <text>Says 0.34 gpd, assumed to be 340,000 gpd</text>
  </threadedComment>
  <threadedComment ref="B3" dT="2022-10-05T03:49:27.26" personId="{50A2A04B-0B6C-4EF2-8EBD-816D3368FE7B}" id="{D0DA2F44-7FC2-4016-BBA0-F3DA5F827FF9}">
    <text>From 2018 Permit Renewal Application</text>
  </threadedComment>
  <threadedComment ref="I3" dT="2022-10-05T19:43:30.26" personId="{50A2A04B-0B6C-4EF2-8EBD-816D3368FE7B}" id="{503B7948-AB2A-4291-A56A-957B4FD180EF}">
    <text>From 2018 Permit Renewal Application</text>
  </threadedComment>
  <threadedComment ref="B4" dT="2022-10-05T03:50:39.69" personId="{50A2A04B-0B6C-4EF2-8EBD-816D3368FE7B}" id="{FABF73F4-E8D4-4AEE-B45B-54F098FF1499}">
    <text>From 2018 Permit Renewal Application</text>
  </threadedComment>
  <threadedComment ref="I4" dT="2022-10-05T19:44:04.50" personId="{50A2A04B-0B6C-4EF2-8EBD-816D3368FE7B}" id="{B3F51EC8-EF11-4280-A612-E72786D1C4CF}">
    <text>From 2018 Permit Renewal Application</text>
  </threadedComment>
  <threadedComment ref="I4" dT="2022-10-05T19:44:15.62" personId="{50A2A04B-0B6C-4EF2-8EBD-816D3368FE7B}" id="{4F78A680-7761-467F-8FF5-71E4AF3C60D1}" parentId="{B3F51EC8-EF11-4280-A612-E72786D1C4CF}">
    <text>Says 0.03 gpd, assumed to be 30,000 gpd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C15" sqref="C15"/>
    </sheetView>
  </sheetViews>
  <sheetFormatPr defaultRowHeight="14.4" x14ac:dyDescent="0.55000000000000004"/>
  <cols>
    <col min="2" max="2" width="9.20703125" bestFit="1" customWidth="1"/>
  </cols>
  <sheetData>
    <row r="1" spans="1:4" x14ac:dyDescent="0.55000000000000004">
      <c r="A1" s="1" t="s">
        <v>0</v>
      </c>
      <c r="B1" s="1" t="s">
        <v>1</v>
      </c>
      <c r="D1" t="s">
        <v>2</v>
      </c>
    </row>
    <row r="2" spans="1:4" x14ac:dyDescent="0.55000000000000004">
      <c r="A2" s="1" t="s">
        <v>3</v>
      </c>
      <c r="B2" s="1">
        <v>15234</v>
      </c>
      <c r="C2">
        <v>14961</v>
      </c>
      <c r="D2" t="s">
        <v>4</v>
      </c>
    </row>
    <row r="3" spans="1:4" x14ac:dyDescent="0.55000000000000004">
      <c r="A3" s="1" t="s">
        <v>5</v>
      </c>
      <c r="B3" s="1">
        <v>28432</v>
      </c>
      <c r="C3">
        <v>27841</v>
      </c>
    </row>
    <row r="4" spans="1:4" x14ac:dyDescent="0.55000000000000004">
      <c r="A4" s="1" t="s">
        <v>6</v>
      </c>
      <c r="B4" s="1">
        <v>56134</v>
      </c>
      <c r="C4">
        <v>56452</v>
      </c>
      <c r="D4" t="s">
        <v>106</v>
      </c>
    </row>
    <row r="5" spans="1:4" x14ac:dyDescent="0.55000000000000004">
      <c r="A5" s="1" t="s">
        <v>7</v>
      </c>
      <c r="B5" s="1">
        <v>41523</v>
      </c>
      <c r="C5">
        <v>40539</v>
      </c>
    </row>
    <row r="6" spans="1:4" x14ac:dyDescent="0.55000000000000004">
      <c r="A6" s="1" t="s">
        <v>8</v>
      </c>
      <c r="B6" s="1">
        <v>36418</v>
      </c>
      <c r="C6">
        <v>35797</v>
      </c>
    </row>
    <row r="7" spans="1:4" x14ac:dyDescent="0.55000000000000004">
      <c r="A7" s="1" t="s">
        <v>9</v>
      </c>
      <c r="B7" s="1">
        <v>703953</v>
      </c>
      <c r="C7">
        <v>690540</v>
      </c>
    </row>
    <row r="8" spans="1:4" x14ac:dyDescent="0.55000000000000004">
      <c r="A8" s="1" t="s">
        <v>10</v>
      </c>
      <c r="B8" s="1">
        <v>8317</v>
      </c>
      <c r="C8">
        <v>8201</v>
      </c>
    </row>
    <row r="9" spans="1:4" x14ac:dyDescent="0.55000000000000004">
      <c r="A9" s="1" t="s">
        <v>11</v>
      </c>
      <c r="B9" s="1">
        <v>44828</v>
      </c>
      <c r="C9">
        <v>43780</v>
      </c>
    </row>
    <row r="10" spans="1:4" x14ac:dyDescent="0.55000000000000004">
      <c r="A10" s="1" t="s">
        <v>12</v>
      </c>
      <c r="B10" s="1">
        <v>21917</v>
      </c>
      <c r="C10">
        <v>22020</v>
      </c>
    </row>
    <row r="11" spans="1:4" x14ac:dyDescent="0.55000000000000004">
      <c r="A11" s="1" t="s">
        <v>13</v>
      </c>
      <c r="B11" s="1">
        <v>20172</v>
      </c>
      <c r="C11">
        <v>19926</v>
      </c>
    </row>
    <row r="12" spans="1:4" x14ac:dyDescent="0.55000000000000004">
      <c r="A12" s="1" t="s">
        <v>14</v>
      </c>
      <c r="B12" s="1">
        <v>159265</v>
      </c>
      <c r="C12">
        <v>157707</v>
      </c>
    </row>
    <row r="13" spans="1:4" x14ac:dyDescent="0.55000000000000004">
      <c r="A13" s="1" t="s">
        <v>15</v>
      </c>
      <c r="B13" s="1">
        <v>255735</v>
      </c>
      <c r="C13">
        <v>232380</v>
      </c>
    </row>
    <row r="14" spans="1:4" x14ac:dyDescent="0.55000000000000004">
      <c r="A14" s="1" t="s">
        <v>16</v>
      </c>
      <c r="B14" s="1">
        <v>151917</v>
      </c>
      <c r="C14">
        <v>140604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7DEF-E7DE-4570-8319-CF4CF1A4E8D6}">
  <dimension ref="A1:I6"/>
  <sheetViews>
    <sheetView workbookViewId="0">
      <pane xSplit="1" topLeftCell="B1" activePane="topRight" state="frozen"/>
      <selection pane="topRight" activeCell="G5" sqref="G5"/>
    </sheetView>
  </sheetViews>
  <sheetFormatPr defaultRowHeight="14.4" x14ac:dyDescent="0.55000000000000004"/>
  <cols>
    <col min="1" max="1" width="14.15625" bestFit="1" customWidth="1"/>
    <col min="2" max="2" width="9.20703125" bestFit="1" customWidth="1"/>
  </cols>
  <sheetData>
    <row r="1" spans="1:9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9" x14ac:dyDescent="0.55000000000000004">
      <c r="A2" s="1" t="s">
        <v>48</v>
      </c>
      <c r="B2" s="1">
        <v>1529</v>
      </c>
      <c r="C2" s="1">
        <v>1</v>
      </c>
      <c r="D2" s="1">
        <v>0.98</v>
      </c>
      <c r="E2" s="1">
        <v>5</v>
      </c>
      <c r="F2" s="1">
        <v>1</v>
      </c>
      <c r="G2" s="1">
        <v>26.56</v>
      </c>
      <c r="I2" t="s">
        <v>97</v>
      </c>
    </row>
    <row r="3" spans="1:9" x14ac:dyDescent="0.55000000000000004">
      <c r="A3" s="1" t="s">
        <v>49</v>
      </c>
      <c r="B3" s="1">
        <v>763</v>
      </c>
      <c r="C3" s="1">
        <v>6</v>
      </c>
      <c r="D3" s="1">
        <v>0.3</v>
      </c>
      <c r="E3" s="1">
        <v>0</v>
      </c>
      <c r="F3" s="1">
        <v>1</v>
      </c>
      <c r="G3" s="1">
        <v>42.68</v>
      </c>
      <c r="I3" t="s">
        <v>98</v>
      </c>
    </row>
    <row r="4" spans="1:9" x14ac:dyDescent="0.55000000000000004">
      <c r="A4" s="1" t="s">
        <v>50</v>
      </c>
      <c r="B4" s="1">
        <v>705</v>
      </c>
      <c r="C4" s="1">
        <v>6</v>
      </c>
      <c r="D4" s="1">
        <v>0.2</v>
      </c>
      <c r="E4" s="1">
        <v>1</v>
      </c>
      <c r="F4" s="1">
        <v>1</v>
      </c>
      <c r="G4" s="1">
        <v>27.27</v>
      </c>
      <c r="I4" t="s">
        <v>99</v>
      </c>
    </row>
    <row r="5" spans="1:9" x14ac:dyDescent="0.55000000000000004">
      <c r="A5" s="1" t="s">
        <v>24</v>
      </c>
      <c r="B5" s="2">
        <f>(SUM(B2:B4)/'County Populations'!B10)*100</f>
        <v>13.674316740429804</v>
      </c>
      <c r="C5" s="1" t="s">
        <v>26</v>
      </c>
      <c r="D5" s="1">
        <f>SUM(D2:D4)</f>
        <v>1.48</v>
      </c>
      <c r="E5" s="1">
        <f>SUM(E2:E4)</f>
        <v>6</v>
      </c>
      <c r="F5" s="1">
        <f>SUM(F2:F4)</f>
        <v>3</v>
      </c>
      <c r="G5" s="1" t="s">
        <v>26</v>
      </c>
    </row>
    <row r="6" spans="1:9" x14ac:dyDescent="0.55000000000000004">
      <c r="A6" s="1" t="s">
        <v>25</v>
      </c>
      <c r="B6" s="1" t="s">
        <v>26</v>
      </c>
      <c r="C6" s="2">
        <f>AVERAGE(C2:C4)</f>
        <v>4.333333333333333</v>
      </c>
      <c r="D6" s="2">
        <f t="shared" ref="D6:G6" si="0">AVERAGE(D2:D4)</f>
        <v>0.49333333333333335</v>
      </c>
      <c r="E6" s="1">
        <f t="shared" si="0"/>
        <v>2</v>
      </c>
      <c r="F6" s="1">
        <f t="shared" si="0"/>
        <v>1</v>
      </c>
      <c r="G6" s="2">
        <f t="shared" si="0"/>
        <v>32.169999999999995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0041-6063-448C-94C9-5552121EFB28}">
  <dimension ref="A1:I5"/>
  <sheetViews>
    <sheetView workbookViewId="0">
      <pane xSplit="1" topLeftCell="B1" activePane="topRight" state="frozen"/>
      <selection pane="topRight" activeCell="G3" sqref="G3"/>
    </sheetView>
  </sheetViews>
  <sheetFormatPr defaultRowHeight="14.4" x14ac:dyDescent="0.55000000000000004"/>
  <cols>
    <col min="1" max="1" width="14.68359375" bestFit="1" customWidth="1"/>
    <col min="2" max="2" width="9.20703125" bestFit="1" customWidth="1"/>
  </cols>
  <sheetData>
    <row r="1" spans="1:9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9" x14ac:dyDescent="0.55000000000000004">
      <c r="A2" s="1" t="s">
        <v>51</v>
      </c>
      <c r="B2" s="1">
        <v>1200</v>
      </c>
      <c r="C2" s="1" t="s">
        <v>26</v>
      </c>
      <c r="D2" s="1">
        <v>0.32500000000000001</v>
      </c>
      <c r="E2" s="1">
        <v>0</v>
      </c>
      <c r="F2" s="1" t="s">
        <v>26</v>
      </c>
      <c r="G2" s="1">
        <v>3.33</v>
      </c>
      <c r="I2" t="s">
        <v>100</v>
      </c>
    </row>
    <row r="3" spans="1:9" x14ac:dyDescent="0.55000000000000004">
      <c r="A3" s="1" t="s">
        <v>52</v>
      </c>
      <c r="B3" s="1">
        <v>1335</v>
      </c>
      <c r="C3" s="1">
        <v>30</v>
      </c>
      <c r="D3" s="1">
        <v>0.625</v>
      </c>
      <c r="E3" s="1">
        <v>1</v>
      </c>
      <c r="F3" s="1">
        <v>3</v>
      </c>
      <c r="G3" s="1">
        <v>60</v>
      </c>
    </row>
    <row r="4" spans="1:9" x14ac:dyDescent="0.55000000000000004">
      <c r="A4" s="1" t="s">
        <v>24</v>
      </c>
      <c r="B4" s="2">
        <f>(SUM(B2:B3)/'County Populations'!B11)*100</f>
        <v>12.566924449732303</v>
      </c>
      <c r="C4" s="1" t="s">
        <v>26</v>
      </c>
      <c r="D4" s="1">
        <f>SUM(D2:D3)</f>
        <v>0.95</v>
      </c>
      <c r="E4" s="1">
        <f>SUM(E2:E3)</f>
        <v>1</v>
      </c>
      <c r="F4" s="1">
        <f>SUM(F2:F3)</f>
        <v>3</v>
      </c>
      <c r="G4" s="1" t="s">
        <v>26</v>
      </c>
    </row>
    <row r="5" spans="1:9" x14ac:dyDescent="0.55000000000000004">
      <c r="A5" s="1" t="s">
        <v>25</v>
      </c>
      <c r="B5" s="1" t="s">
        <v>26</v>
      </c>
      <c r="C5" s="1">
        <f>AVERAGE(C2:C3)</f>
        <v>30</v>
      </c>
      <c r="D5" s="1">
        <f t="shared" ref="D5:G5" si="0">AVERAGE(D2:D3)</f>
        <v>0.47499999999999998</v>
      </c>
      <c r="E5" s="1">
        <f t="shared" si="0"/>
        <v>0.5</v>
      </c>
      <c r="F5" s="1">
        <f t="shared" si="0"/>
        <v>3</v>
      </c>
      <c r="G5" s="1">
        <f t="shared" si="0"/>
        <v>31.664999999999999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1769A-AFDF-4573-A6E3-6131125E59E8}">
  <dimension ref="A1:I5"/>
  <sheetViews>
    <sheetView workbookViewId="0">
      <pane xSplit="1" topLeftCell="B1" activePane="topRight" state="frozen"/>
      <selection pane="topRight" activeCell="G4" sqref="G4"/>
    </sheetView>
  </sheetViews>
  <sheetFormatPr defaultRowHeight="14.4" x14ac:dyDescent="0.55000000000000004"/>
  <cols>
    <col min="1" max="1" width="14.15625" bestFit="1" customWidth="1"/>
    <col min="2" max="2" width="9.20703125" bestFit="1" customWidth="1"/>
  </cols>
  <sheetData>
    <row r="1" spans="1:9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9" x14ac:dyDescent="0.55000000000000004">
      <c r="A2" s="1" t="s">
        <v>53</v>
      </c>
      <c r="B2" s="1">
        <v>60088</v>
      </c>
      <c r="C2" s="1">
        <v>12</v>
      </c>
      <c r="D2" s="1">
        <v>12.4</v>
      </c>
      <c r="E2" s="1">
        <v>0</v>
      </c>
      <c r="F2" s="1">
        <v>8</v>
      </c>
      <c r="G2" s="1">
        <v>13.89</v>
      </c>
    </row>
    <row r="3" spans="1:9" x14ac:dyDescent="0.55000000000000004">
      <c r="A3" s="1" t="s">
        <v>54</v>
      </c>
      <c r="B3" s="1">
        <v>31265</v>
      </c>
      <c r="C3" s="1">
        <v>5</v>
      </c>
      <c r="D3" s="1">
        <v>15</v>
      </c>
      <c r="E3" s="1">
        <v>4</v>
      </c>
      <c r="F3" s="1">
        <v>12</v>
      </c>
      <c r="G3" s="1">
        <v>40.64</v>
      </c>
      <c r="I3" t="s">
        <v>101</v>
      </c>
    </row>
    <row r="4" spans="1:9" x14ac:dyDescent="0.55000000000000004">
      <c r="A4" s="1" t="s">
        <v>24</v>
      </c>
      <c r="B4" s="2">
        <f>(SUM(B2:B3)/'County Populations'!B12)*100</f>
        <v>57.359118450381445</v>
      </c>
      <c r="C4" s="1" t="s">
        <v>26</v>
      </c>
      <c r="D4" s="1">
        <f>SUM(D2:D3)</f>
        <v>27.4</v>
      </c>
      <c r="E4" s="1">
        <f>SUM(E2:E3)</f>
        <v>4</v>
      </c>
      <c r="F4" s="1">
        <f>SUM(F2:F3)</f>
        <v>20</v>
      </c>
      <c r="G4" s="1" t="s">
        <v>26</v>
      </c>
    </row>
    <row r="5" spans="1:9" x14ac:dyDescent="0.55000000000000004">
      <c r="A5" s="1" t="s">
        <v>25</v>
      </c>
      <c r="B5" s="1" t="s">
        <v>26</v>
      </c>
      <c r="C5" s="1">
        <f>AVERAGE(C2:C3)</f>
        <v>8.5</v>
      </c>
      <c r="D5" s="1">
        <f t="shared" ref="D5:G5" si="0">AVERAGE(D2:D3)</f>
        <v>13.7</v>
      </c>
      <c r="E5" s="1">
        <f t="shared" si="0"/>
        <v>2</v>
      </c>
      <c r="F5" s="1">
        <f t="shared" si="0"/>
        <v>10</v>
      </c>
      <c r="G5" s="2">
        <f t="shared" si="0"/>
        <v>27.265000000000001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9664-7765-4968-B009-86DE6FCB027A}">
  <dimension ref="A1:I7"/>
  <sheetViews>
    <sheetView workbookViewId="0">
      <pane xSplit="1" topLeftCell="B1" activePane="topRight" state="frozen"/>
      <selection pane="topRight" activeCell="G6" sqref="G6"/>
    </sheetView>
  </sheetViews>
  <sheetFormatPr defaultRowHeight="14.4" x14ac:dyDescent="0.55000000000000004"/>
  <cols>
    <col min="1" max="1" width="16" bestFit="1" customWidth="1"/>
    <col min="2" max="2" width="9.7890625" customWidth="1"/>
    <col min="5" max="5" width="9.15625" bestFit="1" customWidth="1"/>
    <col min="6" max="6" width="9" bestFit="1" customWidth="1"/>
  </cols>
  <sheetData>
    <row r="1" spans="1:9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9" x14ac:dyDescent="0.55000000000000004">
      <c r="A2" s="1" t="s">
        <v>55</v>
      </c>
      <c r="B2" s="1">
        <v>10810</v>
      </c>
      <c r="C2" s="1">
        <v>2</v>
      </c>
      <c r="D2" s="1">
        <v>0.46</v>
      </c>
      <c r="E2" s="1">
        <v>0</v>
      </c>
      <c r="F2" s="1">
        <v>2</v>
      </c>
      <c r="G2" s="1">
        <v>43</v>
      </c>
    </row>
    <row r="3" spans="1:9" x14ac:dyDescent="0.55000000000000004">
      <c r="A3" s="1" t="s">
        <v>56</v>
      </c>
      <c r="B3" s="1">
        <v>2000</v>
      </c>
      <c r="C3" s="1" t="s">
        <v>26</v>
      </c>
      <c r="D3" s="1">
        <v>0.4</v>
      </c>
      <c r="E3" s="1">
        <v>0</v>
      </c>
      <c r="F3" s="1" t="s">
        <v>26</v>
      </c>
      <c r="G3" s="1">
        <v>11.56</v>
      </c>
      <c r="I3" t="s">
        <v>102</v>
      </c>
    </row>
    <row r="4" spans="1:9" x14ac:dyDescent="0.55000000000000004">
      <c r="A4" s="1" t="s">
        <v>57</v>
      </c>
      <c r="B4" s="1">
        <v>1250</v>
      </c>
      <c r="C4" s="1">
        <v>10</v>
      </c>
      <c r="D4" s="1">
        <v>0.25</v>
      </c>
      <c r="E4" s="1">
        <v>2</v>
      </c>
      <c r="F4" s="1">
        <v>1</v>
      </c>
      <c r="G4" s="1">
        <v>32.46</v>
      </c>
      <c r="I4" t="s">
        <v>103</v>
      </c>
    </row>
    <row r="5" spans="1:9" x14ac:dyDescent="0.55000000000000004">
      <c r="A5" s="1" t="s">
        <v>58</v>
      </c>
      <c r="B5" s="1">
        <v>87000</v>
      </c>
      <c r="C5" s="1">
        <v>2</v>
      </c>
      <c r="D5" s="1">
        <v>16</v>
      </c>
      <c r="E5" s="1">
        <v>0</v>
      </c>
      <c r="F5" s="1" t="s">
        <v>26</v>
      </c>
      <c r="G5" s="1">
        <v>15.98</v>
      </c>
      <c r="I5" t="s">
        <v>104</v>
      </c>
    </row>
    <row r="6" spans="1:9" x14ac:dyDescent="0.55000000000000004">
      <c r="A6" s="1" t="s">
        <v>24</v>
      </c>
      <c r="B6" s="2">
        <f>(SUM(B2:B5)/'County Populations'!B13)*100</f>
        <v>39.517469255283785</v>
      </c>
      <c r="C6" s="1" t="s">
        <v>26</v>
      </c>
      <c r="D6" s="1">
        <f>SUM(D2:D5)</f>
        <v>17.11</v>
      </c>
      <c r="E6" s="1">
        <f>SUM(E2:E5)</f>
        <v>2</v>
      </c>
      <c r="F6" s="1">
        <f>SUM(F2:F5)</f>
        <v>3</v>
      </c>
      <c r="G6" s="1" t="s">
        <v>26</v>
      </c>
    </row>
    <row r="7" spans="1:9" x14ac:dyDescent="0.55000000000000004">
      <c r="A7" s="1" t="s">
        <v>25</v>
      </c>
      <c r="B7" s="1" t="s">
        <v>26</v>
      </c>
      <c r="C7" s="2">
        <f>AVERAGE(C2:C5)</f>
        <v>4.666666666666667</v>
      </c>
      <c r="D7" s="2">
        <f t="shared" ref="D7:G7" si="0">AVERAGE(D2:D5)</f>
        <v>4.2774999999999999</v>
      </c>
      <c r="E7" s="1">
        <f t="shared" si="0"/>
        <v>0.5</v>
      </c>
      <c r="F7" s="1">
        <f t="shared" si="0"/>
        <v>1.5</v>
      </c>
      <c r="G7" s="1">
        <f t="shared" si="0"/>
        <v>25.750000000000004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166F-E764-49CD-B1DB-5BB56330A1B3}">
  <dimension ref="A1:I6"/>
  <sheetViews>
    <sheetView tabSelected="1" workbookViewId="0">
      <pane xSplit="1" topLeftCell="B1" activePane="topRight" state="frozen"/>
      <selection pane="topRight" activeCell="G4" sqref="G4"/>
    </sheetView>
  </sheetViews>
  <sheetFormatPr defaultRowHeight="14.4" x14ac:dyDescent="0.55000000000000004"/>
  <cols>
    <col min="1" max="1" width="14.15625" bestFit="1" customWidth="1"/>
    <col min="2" max="2" width="9.7890625" bestFit="1" customWidth="1"/>
  </cols>
  <sheetData>
    <row r="1" spans="1:9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9" x14ac:dyDescent="0.55000000000000004">
      <c r="A2" s="1" t="s">
        <v>59</v>
      </c>
      <c r="B2" s="1">
        <v>670</v>
      </c>
      <c r="C2" s="1">
        <v>22</v>
      </c>
      <c r="D2" s="1">
        <v>0.27</v>
      </c>
      <c r="E2" s="1">
        <v>4</v>
      </c>
      <c r="F2" s="1">
        <v>1</v>
      </c>
      <c r="G2" s="1" t="s">
        <v>26</v>
      </c>
      <c r="I2" t="s">
        <v>81</v>
      </c>
    </row>
    <row r="3" spans="1:9" x14ac:dyDescent="0.55000000000000004">
      <c r="A3" s="1" t="s">
        <v>60</v>
      </c>
      <c r="B3" s="1">
        <v>1354</v>
      </c>
      <c r="C3" s="1">
        <v>0</v>
      </c>
      <c r="D3" s="1">
        <v>0.33</v>
      </c>
      <c r="E3" s="1">
        <v>5</v>
      </c>
      <c r="F3" s="1">
        <v>4</v>
      </c>
      <c r="G3" s="1">
        <v>12</v>
      </c>
    </row>
    <row r="4" spans="1:9" x14ac:dyDescent="0.55000000000000004">
      <c r="A4" s="1" t="s">
        <v>61</v>
      </c>
      <c r="B4" s="1">
        <v>32732</v>
      </c>
      <c r="C4" s="1" t="s">
        <v>26</v>
      </c>
      <c r="D4" s="1">
        <v>10</v>
      </c>
      <c r="E4" s="1">
        <v>6</v>
      </c>
      <c r="F4" s="1" t="s">
        <v>26</v>
      </c>
      <c r="G4" s="1">
        <v>45.95</v>
      </c>
      <c r="I4" t="s">
        <v>105</v>
      </c>
    </row>
    <row r="5" spans="1:9" x14ac:dyDescent="0.55000000000000004">
      <c r="A5" s="1" t="s">
        <v>24</v>
      </c>
      <c r="B5" s="2">
        <f>(SUM(B2:B4)/'County Populations'!B14)*100</f>
        <v>22.878282219896391</v>
      </c>
      <c r="C5" s="1" t="s">
        <v>26</v>
      </c>
      <c r="D5" s="1">
        <f>SUM(D2:D4)</f>
        <v>10.6</v>
      </c>
      <c r="E5" s="1">
        <f>SUM(E2:E4)</f>
        <v>15</v>
      </c>
      <c r="F5" s="1">
        <f>SUM(F2:F4)</f>
        <v>5</v>
      </c>
      <c r="G5" s="1" t="s">
        <v>26</v>
      </c>
    </row>
    <row r="6" spans="1:9" x14ac:dyDescent="0.55000000000000004">
      <c r="A6" s="1" t="s">
        <v>25</v>
      </c>
      <c r="B6" s="1" t="s">
        <v>26</v>
      </c>
      <c r="C6" s="1">
        <f>AVERAGE(C2:C4)</f>
        <v>11</v>
      </c>
      <c r="D6" s="2">
        <f t="shared" ref="D6:G6" si="0">AVERAGE(D2:D4)</f>
        <v>3.5333333333333332</v>
      </c>
      <c r="E6" s="1">
        <f t="shared" si="0"/>
        <v>5</v>
      </c>
      <c r="F6" s="1">
        <f t="shared" si="0"/>
        <v>2.5</v>
      </c>
      <c r="G6" s="1">
        <f t="shared" si="0"/>
        <v>28.975000000000001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78DD6-A637-4DC7-A4D9-72E442241166}">
  <dimension ref="A1:I14"/>
  <sheetViews>
    <sheetView workbookViewId="0">
      <selection activeCell="H1" sqref="H1"/>
    </sheetView>
  </sheetViews>
  <sheetFormatPr defaultRowHeight="14.4" x14ac:dyDescent="0.55000000000000004"/>
  <cols>
    <col min="1" max="1" width="9.41796875" bestFit="1" customWidth="1"/>
    <col min="2" max="2" width="9.41796875" customWidth="1"/>
    <col min="3" max="3" width="9.20703125" bestFit="1" customWidth="1"/>
  </cols>
  <sheetData>
    <row r="1" spans="1:9" x14ac:dyDescent="0.55000000000000004">
      <c r="A1" s="1" t="s">
        <v>76</v>
      </c>
      <c r="B1" s="1" t="s">
        <v>62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108</v>
      </c>
      <c r="I1" s="1" t="s">
        <v>107</v>
      </c>
    </row>
    <row r="2" spans="1:9" x14ac:dyDescent="0.55000000000000004">
      <c r="A2" s="1" t="s">
        <v>3</v>
      </c>
      <c r="B2" s="1" t="s">
        <v>63</v>
      </c>
      <c r="C2" s="2">
        <f>Bledsoe!B3</f>
        <v>4.5293422607325713</v>
      </c>
      <c r="D2" s="1">
        <f>Bledsoe!C4</f>
        <v>39</v>
      </c>
      <c r="E2" s="1">
        <f>Bledsoe!D4</f>
        <v>0.254</v>
      </c>
      <c r="F2" s="1">
        <f>Bledsoe!E4</f>
        <v>1</v>
      </c>
      <c r="G2" s="1" t="e">
        <f>Bledsoe!F4</f>
        <v>#DIV/0!</v>
      </c>
      <c r="H2" s="1">
        <f>Bledsoe!G4</f>
        <v>5.2400000000000002E-2</v>
      </c>
      <c r="I2" s="1">
        <v>10</v>
      </c>
    </row>
    <row r="3" spans="1:9" x14ac:dyDescent="0.55000000000000004">
      <c r="A3" s="1" t="s">
        <v>5</v>
      </c>
      <c r="B3" s="1" t="s">
        <v>64</v>
      </c>
      <c r="C3" s="2">
        <f>Carroll!B7</f>
        <v>58.406021384355654</v>
      </c>
      <c r="D3" s="1">
        <f>Carroll!C8</f>
        <v>11.25</v>
      </c>
      <c r="E3" s="2">
        <f>Carroll!D8</f>
        <v>0.74399999999999999</v>
      </c>
      <c r="F3" s="1">
        <f>Carroll!E8</f>
        <v>2.6</v>
      </c>
      <c r="G3" s="2">
        <f>Carroll!F8</f>
        <v>2.5</v>
      </c>
      <c r="H3" s="2">
        <f>Carroll!G8</f>
        <v>28.155999999999999</v>
      </c>
      <c r="I3" s="1">
        <v>40</v>
      </c>
    </row>
    <row r="4" spans="1:9" x14ac:dyDescent="0.55000000000000004">
      <c r="A4" s="1" t="s">
        <v>6</v>
      </c>
      <c r="B4" s="1" t="s">
        <v>65</v>
      </c>
      <c r="C4" s="2">
        <f>Carter!B3</f>
        <v>25.741974560872201</v>
      </c>
      <c r="D4" s="1" t="e">
        <f>Carter!C4</f>
        <v>#DIV/0!</v>
      </c>
      <c r="E4" s="1">
        <f>Carter!D4</f>
        <v>3.5</v>
      </c>
      <c r="F4" s="1">
        <f>Carter!E4</f>
        <v>12</v>
      </c>
      <c r="G4" s="1" t="e">
        <f>Carter!F4</f>
        <v>#DIV/0!</v>
      </c>
      <c r="H4" s="2">
        <f>Carter!G4</f>
        <v>22.18</v>
      </c>
      <c r="I4" s="1">
        <v>30</v>
      </c>
    </row>
    <row r="5" spans="1:9" x14ac:dyDescent="0.55000000000000004">
      <c r="A5" s="1" t="s">
        <v>7</v>
      </c>
      <c r="B5" s="1" t="s">
        <v>66</v>
      </c>
      <c r="C5" s="2">
        <f>Cheatham!B9</f>
        <v>40.36076391397539</v>
      </c>
      <c r="D5" s="1">
        <f>Cheatham!C10</f>
        <v>6</v>
      </c>
      <c r="E5" s="2">
        <f>Cheatham!D10</f>
        <v>0.52367142857142857</v>
      </c>
      <c r="F5" s="1">
        <f>Cheatham!E10</f>
        <v>0.42857142857142855</v>
      </c>
      <c r="G5" s="2">
        <f>Cheatham!F10</f>
        <v>1</v>
      </c>
      <c r="H5" s="2">
        <f>Cheatham!G10</f>
        <v>24.901999999999997</v>
      </c>
      <c r="I5" s="1">
        <v>90</v>
      </c>
    </row>
    <row r="6" spans="1:9" x14ac:dyDescent="0.55000000000000004">
      <c r="A6" s="1" t="s">
        <v>8</v>
      </c>
      <c r="B6" s="1" t="s">
        <v>67</v>
      </c>
      <c r="C6" s="2">
        <f>Cocke!B4</f>
        <v>27.750013729474439</v>
      </c>
      <c r="D6" s="1">
        <f>Cocke!C5</f>
        <v>2</v>
      </c>
      <c r="E6" s="2">
        <f>Cocke!D5</f>
        <v>2.1814999999999998</v>
      </c>
      <c r="F6" s="1">
        <f>Cocke!E5</f>
        <v>2</v>
      </c>
      <c r="G6" s="2">
        <f>Cocke!F5</f>
        <v>0</v>
      </c>
      <c r="H6" s="2">
        <f>Cocke!G5</f>
        <v>11.55</v>
      </c>
      <c r="I6" s="1">
        <v>10</v>
      </c>
    </row>
    <row r="7" spans="1:9" x14ac:dyDescent="0.55000000000000004">
      <c r="A7" s="1" t="s">
        <v>9</v>
      </c>
      <c r="B7" s="1" t="s">
        <v>68</v>
      </c>
      <c r="C7" s="2">
        <f>Davidson!B6</f>
        <v>40.084494277316814</v>
      </c>
      <c r="D7" s="1">
        <f>Davidson!C7</f>
        <v>1</v>
      </c>
      <c r="E7" s="2">
        <f>Davidson!D7</f>
        <v>49.125</v>
      </c>
      <c r="F7" s="1">
        <f>Davidson!E7</f>
        <v>1</v>
      </c>
      <c r="G7" s="2">
        <f>Davidson!F7</f>
        <v>7</v>
      </c>
      <c r="H7" s="2">
        <f>Davidson!G7</f>
        <v>50.424999999999997</v>
      </c>
      <c r="I7" s="1">
        <v>100</v>
      </c>
    </row>
    <row r="8" spans="1:9" x14ac:dyDescent="0.55000000000000004">
      <c r="A8" s="1" t="s">
        <v>10</v>
      </c>
      <c r="B8" s="1" t="s">
        <v>69</v>
      </c>
      <c r="C8" s="2">
        <f>Houston!B3</f>
        <v>6.3123722496092345</v>
      </c>
      <c r="D8" s="1">
        <f>Houston!C4</f>
        <v>0</v>
      </c>
      <c r="E8" s="1">
        <f>Houston!D4</f>
        <v>0.99</v>
      </c>
      <c r="F8" s="1">
        <f>Houston!E4</f>
        <v>2</v>
      </c>
      <c r="G8" s="1">
        <f>Houston!F4</f>
        <v>1</v>
      </c>
      <c r="H8" s="2">
        <f>Houston!G4</f>
        <v>20.28</v>
      </c>
      <c r="I8" s="1">
        <v>50</v>
      </c>
    </row>
    <row r="9" spans="1:9" x14ac:dyDescent="0.55000000000000004">
      <c r="A9" s="1" t="s">
        <v>11</v>
      </c>
      <c r="B9" s="1" t="s">
        <v>70</v>
      </c>
      <c r="C9" s="2">
        <f>Lawrence!B5</f>
        <v>40.78923886856429</v>
      </c>
      <c r="D9" s="1">
        <f>Lawrence!C6</f>
        <v>13.5</v>
      </c>
      <c r="E9" s="2">
        <f>Lawrence!D6</f>
        <v>2.6416666666666666</v>
      </c>
      <c r="F9" s="1">
        <f>Lawrence!E6</f>
        <v>0.33333333333333331</v>
      </c>
      <c r="G9" s="2">
        <f>Lawrence!F6</f>
        <v>2.5</v>
      </c>
      <c r="H9" s="2">
        <f>Lawrence!G6</f>
        <v>18.463333333333335</v>
      </c>
      <c r="I9" s="1">
        <v>50</v>
      </c>
    </row>
    <row r="10" spans="1:9" x14ac:dyDescent="0.55000000000000004">
      <c r="A10" s="1" t="s">
        <v>12</v>
      </c>
      <c r="B10" s="1" t="s">
        <v>71</v>
      </c>
      <c r="C10" s="2">
        <f>Scott!B5</f>
        <v>13.674316740429804</v>
      </c>
      <c r="D10" s="1">
        <f>Scott!C6</f>
        <v>4.333333333333333</v>
      </c>
      <c r="E10" s="2">
        <f>Scott!D6</f>
        <v>0.49333333333333335</v>
      </c>
      <c r="F10" s="1">
        <f>Scott!E6</f>
        <v>2</v>
      </c>
      <c r="G10" s="2">
        <f>Scott!F6</f>
        <v>1</v>
      </c>
      <c r="H10" s="2">
        <f>Scott!G6</f>
        <v>32.169999999999995</v>
      </c>
      <c r="I10" s="1">
        <v>0</v>
      </c>
    </row>
    <row r="11" spans="1:9" x14ac:dyDescent="0.55000000000000004">
      <c r="A11" s="1" t="s">
        <v>13</v>
      </c>
      <c r="B11" s="1" t="s">
        <v>72</v>
      </c>
      <c r="C11" s="2">
        <f>Smith!B4</f>
        <v>12.566924449732303</v>
      </c>
      <c r="D11" s="1">
        <f>Smith!C5</f>
        <v>30</v>
      </c>
      <c r="E11" s="1">
        <f>Smith!D5</f>
        <v>0.47499999999999998</v>
      </c>
      <c r="F11" s="1">
        <f>Smith!E5</f>
        <v>0.5</v>
      </c>
      <c r="G11" s="1">
        <f>Smith!F5</f>
        <v>3</v>
      </c>
      <c r="H11" s="2">
        <f>Smith!G5</f>
        <v>31.664999999999999</v>
      </c>
      <c r="I11" s="1">
        <v>70</v>
      </c>
    </row>
    <row r="12" spans="1:9" x14ac:dyDescent="0.55000000000000004">
      <c r="A12" s="1" t="s">
        <v>14</v>
      </c>
      <c r="B12" s="1" t="s">
        <v>73</v>
      </c>
      <c r="C12" s="2">
        <f>Sullivan!B4</f>
        <v>57.359118450381445</v>
      </c>
      <c r="D12" s="1">
        <f>Sullivan!C5</f>
        <v>8.5</v>
      </c>
      <c r="E12" s="1">
        <f>Sullivan!D5</f>
        <v>13.7</v>
      </c>
      <c r="F12" s="1">
        <f>Sullivan!E5</f>
        <v>2</v>
      </c>
      <c r="G12" s="1">
        <f>Sullivan!F5</f>
        <v>10</v>
      </c>
      <c r="H12" s="2">
        <f>Sullivan!G5</f>
        <v>27.265000000000001</v>
      </c>
      <c r="I12" s="1">
        <v>50</v>
      </c>
    </row>
    <row r="13" spans="1:9" x14ac:dyDescent="0.55000000000000004">
      <c r="A13" s="1" t="s">
        <v>15</v>
      </c>
      <c r="B13" s="1" t="s">
        <v>74</v>
      </c>
      <c r="C13" s="2">
        <f>Williamson!B6</f>
        <v>39.517469255283785</v>
      </c>
      <c r="D13" s="1">
        <f>Williamson!C7</f>
        <v>4.666666666666667</v>
      </c>
      <c r="E13" s="2">
        <f>Williamson!D7</f>
        <v>4.2774999999999999</v>
      </c>
      <c r="F13" s="1">
        <f>Williamson!E7</f>
        <v>0.5</v>
      </c>
      <c r="G13" s="2">
        <f>Williamson!F7</f>
        <v>1.5</v>
      </c>
      <c r="H13" s="2">
        <f>Williamson!G7</f>
        <v>25.750000000000004</v>
      </c>
      <c r="I13" s="1">
        <v>100</v>
      </c>
    </row>
    <row r="14" spans="1:9" x14ac:dyDescent="0.55000000000000004">
      <c r="A14" s="1" t="s">
        <v>16</v>
      </c>
      <c r="B14" s="1" t="s">
        <v>75</v>
      </c>
      <c r="C14" s="2">
        <f>Wilson!B5</f>
        <v>22.878282219896391</v>
      </c>
      <c r="D14" s="1">
        <f>Wilson!C6</f>
        <v>11</v>
      </c>
      <c r="E14" s="2">
        <f>Wilson!D6</f>
        <v>3.5333333333333332</v>
      </c>
      <c r="F14" s="1">
        <f>Wilson!E6</f>
        <v>5</v>
      </c>
      <c r="G14" s="2">
        <f>Wilson!F6</f>
        <v>2.5</v>
      </c>
      <c r="H14" s="2">
        <f>Wilson!G6</f>
        <v>28.975000000000001</v>
      </c>
      <c r="I14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F466-3D03-4985-9280-4A122A514F71}">
  <dimension ref="A1:G4"/>
  <sheetViews>
    <sheetView workbookViewId="0">
      <pane xSplit="1" topLeftCell="B1" activePane="topRight" state="frozen"/>
      <selection pane="topRight" activeCell="C5" sqref="C5"/>
    </sheetView>
  </sheetViews>
  <sheetFormatPr defaultRowHeight="14.4" x14ac:dyDescent="0.55000000000000004"/>
  <cols>
    <col min="1" max="1" width="27.68359375" bestFit="1" customWidth="1"/>
    <col min="2" max="2" width="9.7890625" bestFit="1" customWidth="1"/>
  </cols>
  <sheetData>
    <row r="1" spans="1:7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55000000000000004">
      <c r="A2" s="1" t="s">
        <v>23</v>
      </c>
      <c r="B2" s="1">
        <v>690</v>
      </c>
      <c r="C2" s="1">
        <v>39</v>
      </c>
      <c r="D2" s="1">
        <v>0.254</v>
      </c>
      <c r="E2" s="1">
        <v>1</v>
      </c>
      <c r="F2" s="1" t="s">
        <v>26</v>
      </c>
      <c r="G2" s="3">
        <v>5.2400000000000002E-2</v>
      </c>
    </row>
    <row r="3" spans="1:7" x14ac:dyDescent="0.55000000000000004">
      <c r="A3" s="1" t="s">
        <v>24</v>
      </c>
      <c r="B3" s="2">
        <f>(SUM(B2)/'County Populations'!B2)*100</f>
        <v>4.5293422607325713</v>
      </c>
      <c r="C3" s="1" t="s">
        <v>26</v>
      </c>
      <c r="D3" s="1">
        <f>SUM(D2)</f>
        <v>0.254</v>
      </c>
      <c r="E3" s="1">
        <f>SUM(E2)</f>
        <v>1</v>
      </c>
      <c r="F3" s="1">
        <f>SUM(F2)</f>
        <v>0</v>
      </c>
      <c r="G3" s="1" t="s">
        <v>26</v>
      </c>
    </row>
    <row r="4" spans="1:7" x14ac:dyDescent="0.55000000000000004">
      <c r="A4" s="1" t="s">
        <v>25</v>
      </c>
      <c r="B4" s="1" t="s">
        <v>26</v>
      </c>
      <c r="C4" s="1">
        <f>AVERAGE(C2)</f>
        <v>39</v>
      </c>
      <c r="D4" s="1">
        <f t="shared" ref="D4:G4" si="0">AVERAGE(D2)</f>
        <v>0.254</v>
      </c>
      <c r="E4" s="1">
        <f t="shared" si="0"/>
        <v>1</v>
      </c>
      <c r="F4" s="1" t="e">
        <f t="shared" si="0"/>
        <v>#DIV/0!</v>
      </c>
      <c r="G4" s="3">
        <f t="shared" si="0"/>
        <v>5.2400000000000002E-2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8CD8-7AC9-4FCB-9B15-E0AE08F4F1D1}">
  <dimension ref="A1:I8"/>
  <sheetViews>
    <sheetView workbookViewId="0">
      <pane xSplit="1" topLeftCell="B1" activePane="topRight" state="frozen"/>
      <selection pane="topRight" activeCell="G7" sqref="G7"/>
    </sheetView>
  </sheetViews>
  <sheetFormatPr defaultRowHeight="14.4" x14ac:dyDescent="0.55000000000000004"/>
  <cols>
    <col min="1" max="1" width="29.41796875" bestFit="1" customWidth="1"/>
    <col min="2" max="2" width="9.7890625" bestFit="1" customWidth="1"/>
    <col min="5" max="5" width="9.15625" bestFit="1" customWidth="1"/>
    <col min="6" max="6" width="9" bestFit="1" customWidth="1"/>
  </cols>
  <sheetData>
    <row r="1" spans="1:9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I1" s="5"/>
    </row>
    <row r="2" spans="1:9" x14ac:dyDescent="0.55000000000000004">
      <c r="A2" s="1" t="s">
        <v>27</v>
      </c>
      <c r="B2" s="1">
        <v>1100</v>
      </c>
      <c r="C2" s="1">
        <v>20</v>
      </c>
      <c r="D2" s="1">
        <v>0.2</v>
      </c>
      <c r="E2" s="1">
        <v>1</v>
      </c>
      <c r="F2" s="1">
        <v>2</v>
      </c>
      <c r="G2" s="1">
        <v>9.6199999999999992</v>
      </c>
      <c r="I2" s="5" t="s">
        <v>82</v>
      </c>
    </row>
    <row r="3" spans="1:9" x14ac:dyDescent="0.55000000000000004">
      <c r="A3" s="1" t="s">
        <v>28</v>
      </c>
      <c r="B3" s="1">
        <v>6000</v>
      </c>
      <c r="C3" s="1" t="s">
        <v>26</v>
      </c>
      <c r="D3" s="1">
        <v>2</v>
      </c>
      <c r="E3" s="1">
        <v>9</v>
      </c>
      <c r="F3" s="1" t="s">
        <v>26</v>
      </c>
      <c r="G3" s="1">
        <v>18.02</v>
      </c>
      <c r="I3" s="5" t="s">
        <v>83</v>
      </c>
    </row>
    <row r="4" spans="1:9" x14ac:dyDescent="0.55000000000000004">
      <c r="A4" s="1" t="s">
        <v>29</v>
      </c>
      <c r="B4" s="1">
        <v>3825</v>
      </c>
      <c r="C4" s="1">
        <v>5</v>
      </c>
      <c r="D4" s="1">
        <v>0.3</v>
      </c>
      <c r="E4" s="1">
        <v>1</v>
      </c>
      <c r="F4" s="1">
        <v>3</v>
      </c>
      <c r="G4" s="1">
        <v>39</v>
      </c>
      <c r="I4" s="5"/>
    </row>
    <row r="5" spans="1:9" x14ac:dyDescent="0.55000000000000004">
      <c r="A5" s="1" t="s">
        <v>30</v>
      </c>
      <c r="B5" s="1">
        <v>4203</v>
      </c>
      <c r="C5" s="1">
        <v>5</v>
      </c>
      <c r="D5" s="1">
        <v>0.65</v>
      </c>
      <c r="E5" s="1">
        <v>1</v>
      </c>
      <c r="F5" s="1">
        <v>3</v>
      </c>
      <c r="G5" s="1">
        <v>57</v>
      </c>
      <c r="I5" s="5"/>
    </row>
    <row r="6" spans="1:9" x14ac:dyDescent="0.55000000000000004">
      <c r="A6" s="1" t="s">
        <v>31</v>
      </c>
      <c r="B6" s="1">
        <v>1478</v>
      </c>
      <c r="C6" s="1">
        <v>15</v>
      </c>
      <c r="D6" s="1">
        <v>0.56999999999999995</v>
      </c>
      <c r="E6" s="1">
        <v>1</v>
      </c>
      <c r="F6" s="1">
        <v>2</v>
      </c>
      <c r="G6" s="1">
        <v>17.14</v>
      </c>
      <c r="I6" s="4" t="s">
        <v>84</v>
      </c>
    </row>
    <row r="7" spans="1:9" x14ac:dyDescent="0.55000000000000004">
      <c r="A7" s="1" t="s">
        <v>24</v>
      </c>
      <c r="B7" s="2">
        <f>(SUM(B2:B6)/'County Populations'!B3)*100</f>
        <v>58.406021384355654</v>
      </c>
      <c r="C7" s="1" t="s">
        <v>26</v>
      </c>
      <c r="D7" s="1">
        <f>SUM(D2:D6)</f>
        <v>3.7199999999999998</v>
      </c>
      <c r="E7" s="1">
        <f>SUM(E2:E6)</f>
        <v>13</v>
      </c>
      <c r="F7" s="1">
        <f>SUM(F2:F6)</f>
        <v>10</v>
      </c>
      <c r="G7" s="1" t="s">
        <v>26</v>
      </c>
      <c r="I7" s="5"/>
    </row>
    <row r="8" spans="1:9" x14ac:dyDescent="0.55000000000000004">
      <c r="A8" s="1" t="s">
        <v>25</v>
      </c>
      <c r="B8" s="1" t="s">
        <v>26</v>
      </c>
      <c r="C8" s="1">
        <f>AVERAGE(C2:C6)</f>
        <v>11.25</v>
      </c>
      <c r="D8" s="2">
        <f t="shared" ref="D8:G8" si="0">AVERAGE(D2:D6)</f>
        <v>0.74399999999999999</v>
      </c>
      <c r="E8" s="1">
        <f t="shared" si="0"/>
        <v>2.6</v>
      </c>
      <c r="F8" s="1">
        <f t="shared" si="0"/>
        <v>2.5</v>
      </c>
      <c r="G8" s="1">
        <f t="shared" si="0"/>
        <v>28.155999999999999</v>
      </c>
      <c r="I8" s="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2B1C1-6DEE-47C7-B1A8-0EFE2A6BC0AA}">
  <dimension ref="A1:I4"/>
  <sheetViews>
    <sheetView workbookViewId="0">
      <pane xSplit="1" topLeftCell="B1" activePane="topRight" state="frozen"/>
      <selection pane="topRight" activeCell="G3" sqref="G3"/>
    </sheetView>
  </sheetViews>
  <sheetFormatPr defaultRowHeight="14.4" x14ac:dyDescent="0.55000000000000004"/>
  <cols>
    <col min="1" max="1" width="30.83984375" bestFit="1" customWidth="1"/>
    <col min="2" max="2" width="9.20703125" bestFit="1" customWidth="1"/>
    <col min="5" max="5" width="8.47265625" bestFit="1" customWidth="1"/>
  </cols>
  <sheetData>
    <row r="1" spans="1:9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9" x14ac:dyDescent="0.55000000000000004">
      <c r="A2" s="1" t="s">
        <v>32</v>
      </c>
      <c r="B2" s="1">
        <v>14450</v>
      </c>
      <c r="C2" s="1" t="s">
        <v>26</v>
      </c>
      <c r="D2" s="1">
        <v>3.5</v>
      </c>
      <c r="E2" s="1">
        <v>12</v>
      </c>
      <c r="F2" s="1" t="s">
        <v>26</v>
      </c>
      <c r="G2" s="1">
        <v>22.18</v>
      </c>
      <c r="I2" t="s">
        <v>85</v>
      </c>
    </row>
    <row r="3" spans="1:9" x14ac:dyDescent="0.55000000000000004">
      <c r="A3" s="1" t="s">
        <v>24</v>
      </c>
      <c r="B3" s="2">
        <f>(SUM(B2)/'County Populations'!B4)*100</f>
        <v>25.741974560872201</v>
      </c>
      <c r="C3" s="1" t="s">
        <v>26</v>
      </c>
      <c r="D3" s="1">
        <f>SUM(D2)</f>
        <v>3.5</v>
      </c>
      <c r="E3" s="1">
        <f>SUM(E2)</f>
        <v>12</v>
      </c>
      <c r="F3" s="1">
        <f>SUM(F2)</f>
        <v>0</v>
      </c>
      <c r="G3" s="1" t="s">
        <v>26</v>
      </c>
    </row>
    <row r="4" spans="1:9" x14ac:dyDescent="0.55000000000000004">
      <c r="A4" s="1" t="s">
        <v>25</v>
      </c>
      <c r="B4" s="1" t="s">
        <v>26</v>
      </c>
      <c r="C4" s="1" t="e">
        <f>AVERAGE(C2)</f>
        <v>#DIV/0!</v>
      </c>
      <c r="D4" s="1">
        <f t="shared" ref="D4:G4" si="0">AVERAGE(D2)</f>
        <v>3.5</v>
      </c>
      <c r="E4" s="1">
        <f t="shared" si="0"/>
        <v>12</v>
      </c>
      <c r="F4" s="1" t="e">
        <f t="shared" si="0"/>
        <v>#DIV/0!</v>
      </c>
      <c r="G4" s="1">
        <f t="shared" si="0"/>
        <v>22.18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B746-A348-411C-B33E-10AF46B5F1DB}">
  <dimension ref="A1:I10"/>
  <sheetViews>
    <sheetView workbookViewId="0">
      <pane xSplit="1" topLeftCell="B1" activePane="topRight" state="frozen"/>
      <selection pane="topRight" activeCell="G7" sqref="G7"/>
    </sheetView>
  </sheetViews>
  <sheetFormatPr defaultRowHeight="14.4" x14ac:dyDescent="0.55000000000000004"/>
  <cols>
    <col min="1" max="1" width="18.734375" customWidth="1"/>
    <col min="2" max="2" width="9.20703125" bestFit="1" customWidth="1"/>
  </cols>
  <sheetData>
    <row r="1" spans="1:9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9" x14ac:dyDescent="0.55000000000000004">
      <c r="A2" s="1" t="s">
        <v>33</v>
      </c>
      <c r="B2" s="1">
        <v>1813</v>
      </c>
      <c r="C2" s="1" t="s">
        <v>26</v>
      </c>
      <c r="D2" s="1">
        <v>0.25</v>
      </c>
      <c r="E2" s="1">
        <v>2</v>
      </c>
      <c r="F2" s="1" t="s">
        <v>26</v>
      </c>
      <c r="G2" s="1">
        <v>11.11</v>
      </c>
      <c r="I2" t="s">
        <v>86</v>
      </c>
    </row>
    <row r="3" spans="1:9" x14ac:dyDescent="0.55000000000000004">
      <c r="A3" s="1" t="s">
        <v>34</v>
      </c>
      <c r="B3" s="1" t="s">
        <v>26</v>
      </c>
      <c r="C3" s="1" t="s">
        <v>26</v>
      </c>
      <c r="D3" s="1">
        <v>7.4999999999999997E-2</v>
      </c>
      <c r="E3" s="1">
        <v>0</v>
      </c>
      <c r="F3" s="1" t="s">
        <v>26</v>
      </c>
      <c r="G3" s="1" t="s">
        <v>26</v>
      </c>
    </row>
    <row r="4" spans="1:9" x14ac:dyDescent="0.55000000000000004">
      <c r="A4" s="1" t="s">
        <v>35</v>
      </c>
      <c r="B4" s="1">
        <v>1199</v>
      </c>
      <c r="C4" s="1">
        <v>8</v>
      </c>
      <c r="D4" s="1">
        <v>0.1</v>
      </c>
      <c r="E4" s="1">
        <v>0</v>
      </c>
      <c r="F4" s="1">
        <v>1</v>
      </c>
      <c r="G4" s="1">
        <v>80</v>
      </c>
    </row>
    <row r="5" spans="1:9" x14ac:dyDescent="0.55000000000000004">
      <c r="A5" s="1" t="s">
        <v>36</v>
      </c>
      <c r="B5" s="1">
        <v>4538</v>
      </c>
      <c r="C5" s="1" t="s">
        <v>26</v>
      </c>
      <c r="D5" s="1">
        <v>0.8</v>
      </c>
      <c r="E5" s="1">
        <v>1</v>
      </c>
      <c r="F5" s="1" t="s">
        <v>26</v>
      </c>
      <c r="G5" s="1">
        <v>1.25</v>
      </c>
      <c r="I5" t="s">
        <v>87</v>
      </c>
    </row>
    <row r="6" spans="1:9" x14ac:dyDescent="0.55000000000000004">
      <c r="A6" s="1" t="s">
        <v>37</v>
      </c>
      <c r="B6" s="1">
        <v>4850</v>
      </c>
      <c r="C6" s="1" t="s">
        <v>26</v>
      </c>
      <c r="D6" s="1">
        <v>2</v>
      </c>
      <c r="E6" s="1">
        <v>0</v>
      </c>
      <c r="F6" s="1" t="s">
        <v>26</v>
      </c>
      <c r="G6" s="1">
        <v>27.15</v>
      </c>
      <c r="I6" t="s">
        <v>88</v>
      </c>
    </row>
    <row r="7" spans="1:9" x14ac:dyDescent="0.55000000000000004">
      <c r="A7" s="1" t="s">
        <v>38</v>
      </c>
      <c r="B7" s="1">
        <v>2597</v>
      </c>
      <c r="C7" s="1">
        <v>4</v>
      </c>
      <c r="D7" s="1">
        <v>0.05</v>
      </c>
      <c r="E7" s="1">
        <v>0</v>
      </c>
      <c r="F7" s="1">
        <v>1</v>
      </c>
      <c r="G7" s="1">
        <v>5</v>
      </c>
    </row>
    <row r="8" spans="1:9" x14ac:dyDescent="0.55000000000000004">
      <c r="A8" s="1" t="s">
        <v>77</v>
      </c>
      <c r="B8" s="1">
        <v>1762</v>
      </c>
      <c r="C8" s="1" t="s">
        <v>26</v>
      </c>
      <c r="D8" s="1">
        <v>0.39069999999999999</v>
      </c>
      <c r="E8" s="1">
        <v>0</v>
      </c>
      <c r="F8" s="1" t="s">
        <v>26</v>
      </c>
      <c r="G8" s="1" t="s">
        <v>26</v>
      </c>
    </row>
    <row r="9" spans="1:9" x14ac:dyDescent="0.55000000000000004">
      <c r="A9" s="1" t="s">
        <v>24</v>
      </c>
      <c r="B9" s="2">
        <f>(SUM(B2:B8)/'County Populations'!B5)*100</f>
        <v>40.36076391397539</v>
      </c>
      <c r="C9" s="1" t="s">
        <v>26</v>
      </c>
      <c r="D9" s="2">
        <f>SUM(D2:D8)</f>
        <v>3.6656999999999997</v>
      </c>
      <c r="E9" s="1">
        <f>SUM(E2:E8)</f>
        <v>3</v>
      </c>
      <c r="F9" s="1">
        <f>SUM(F2:F8)</f>
        <v>2</v>
      </c>
      <c r="G9" s="1" t="s">
        <v>26</v>
      </c>
    </row>
    <row r="10" spans="1:9" x14ac:dyDescent="0.55000000000000004">
      <c r="A10" s="1" t="s">
        <v>25</v>
      </c>
      <c r="B10" s="1" t="s">
        <v>26</v>
      </c>
      <c r="C10" s="1">
        <f>AVERAGE(C2:C8)</f>
        <v>6</v>
      </c>
      <c r="D10" s="2">
        <f t="shared" ref="D10:G10" si="0">AVERAGE(D2:D8)</f>
        <v>0.52367142857142857</v>
      </c>
      <c r="E10" s="2">
        <f t="shared" si="0"/>
        <v>0.42857142857142855</v>
      </c>
      <c r="F10" s="1">
        <f t="shared" si="0"/>
        <v>1</v>
      </c>
      <c r="G10" s="2">
        <f t="shared" si="0"/>
        <v>24.901999999999997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DFA1-A5BE-4B09-A4EF-FA263FB17B6C}">
  <dimension ref="A1:I5"/>
  <sheetViews>
    <sheetView workbookViewId="0">
      <pane xSplit="1" topLeftCell="B1" activePane="topRight" state="frozen"/>
      <selection pane="topRight" activeCell="G3" sqref="G3"/>
    </sheetView>
  </sheetViews>
  <sheetFormatPr defaultRowHeight="14.4" x14ac:dyDescent="0.55000000000000004"/>
  <cols>
    <col min="1" max="1" width="14.26171875" bestFit="1" customWidth="1"/>
    <col min="2" max="2" width="9.7890625" bestFit="1" customWidth="1"/>
    <col min="5" max="5" width="9.15625" bestFit="1" customWidth="1"/>
    <col min="6" max="6" width="9" bestFit="1" customWidth="1"/>
    <col min="9" max="9" width="9.68359375" bestFit="1" customWidth="1"/>
    <col min="10" max="10" width="10.3125" bestFit="1" customWidth="1"/>
  </cols>
  <sheetData>
    <row r="1" spans="1:9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9" x14ac:dyDescent="0.55000000000000004">
      <c r="A2" s="1" t="s">
        <v>39</v>
      </c>
      <c r="B2" s="1">
        <v>10000</v>
      </c>
      <c r="C2" s="1" t="s">
        <v>26</v>
      </c>
      <c r="D2" s="1">
        <v>4.3499999999999996</v>
      </c>
      <c r="E2" s="1">
        <v>3</v>
      </c>
      <c r="F2" s="1" t="s">
        <v>26</v>
      </c>
      <c r="G2" s="1">
        <v>11.1</v>
      </c>
      <c r="I2" t="s">
        <v>89</v>
      </c>
    </row>
    <row r="3" spans="1:9" x14ac:dyDescent="0.55000000000000004">
      <c r="A3" s="1" t="s">
        <v>40</v>
      </c>
      <c r="B3" s="1">
        <v>106</v>
      </c>
      <c r="C3" s="1">
        <v>2</v>
      </c>
      <c r="D3" s="1">
        <v>1.2999999999999999E-2</v>
      </c>
      <c r="E3" s="1">
        <v>1</v>
      </c>
      <c r="F3" s="1">
        <v>0</v>
      </c>
      <c r="G3" s="1">
        <v>12</v>
      </c>
    </row>
    <row r="4" spans="1:9" x14ac:dyDescent="0.55000000000000004">
      <c r="A4" s="1" t="s">
        <v>24</v>
      </c>
      <c r="B4" s="2">
        <f>(SUM(B2:B3)/'County Populations'!B6)*100</f>
        <v>27.750013729474439</v>
      </c>
      <c r="C4" s="1" t="s">
        <v>26</v>
      </c>
      <c r="D4" s="2">
        <f>SUM(D2:D3)</f>
        <v>4.3629999999999995</v>
      </c>
      <c r="E4" s="1">
        <f>SUM(E2:E3)</f>
        <v>4</v>
      </c>
      <c r="F4" s="1">
        <f>SUM(F2:F3)</f>
        <v>0</v>
      </c>
      <c r="G4" s="1" t="s">
        <v>26</v>
      </c>
    </row>
    <row r="5" spans="1:9" x14ac:dyDescent="0.55000000000000004">
      <c r="A5" s="1" t="s">
        <v>25</v>
      </c>
      <c r="B5" s="1" t="s">
        <v>26</v>
      </c>
      <c r="C5" s="1">
        <f>AVERAGE(C2:C3)</f>
        <v>2</v>
      </c>
      <c r="D5" s="2">
        <f t="shared" ref="D5:G5" si="0">AVERAGE(D2:D3)</f>
        <v>2.1814999999999998</v>
      </c>
      <c r="E5" s="1">
        <f t="shared" si="0"/>
        <v>2</v>
      </c>
      <c r="F5" s="1">
        <f t="shared" si="0"/>
        <v>0</v>
      </c>
      <c r="G5" s="1">
        <f t="shared" si="0"/>
        <v>11.55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2C16-A363-48A8-88E4-6E41B0D1D356}">
  <dimension ref="A1:J7"/>
  <sheetViews>
    <sheetView workbookViewId="0">
      <pane xSplit="1" topLeftCell="B1" activePane="topRight" state="frozen"/>
      <selection pane="topRight" activeCell="G5" sqref="G5"/>
    </sheetView>
  </sheetViews>
  <sheetFormatPr defaultRowHeight="14.4" x14ac:dyDescent="0.55000000000000004"/>
  <cols>
    <col min="1" max="1" width="19.26171875" bestFit="1" customWidth="1"/>
    <col min="2" max="2" width="9.7890625" bestFit="1" customWidth="1"/>
    <col min="5" max="5" width="9.15625" bestFit="1" customWidth="1"/>
    <col min="6" max="6" width="9" bestFit="1" customWidth="1"/>
  </cols>
  <sheetData>
    <row r="1" spans="1:10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10" x14ac:dyDescent="0.55000000000000004">
      <c r="A2" s="1" t="s">
        <v>41</v>
      </c>
      <c r="B2" s="1">
        <v>74392</v>
      </c>
      <c r="C2" s="1">
        <v>0</v>
      </c>
      <c r="D2" s="1">
        <v>37.5</v>
      </c>
      <c r="E2" s="1">
        <v>1</v>
      </c>
      <c r="F2" s="1" t="s">
        <v>26</v>
      </c>
      <c r="G2" s="1">
        <v>53.7</v>
      </c>
      <c r="I2" t="s">
        <v>90</v>
      </c>
    </row>
    <row r="3" spans="1:10" x14ac:dyDescent="0.55000000000000004">
      <c r="A3" s="1" t="s">
        <v>42</v>
      </c>
      <c r="B3" s="1">
        <v>74392</v>
      </c>
      <c r="C3" s="1">
        <v>0</v>
      </c>
      <c r="D3" s="1">
        <v>24</v>
      </c>
      <c r="E3" s="1">
        <v>1</v>
      </c>
      <c r="F3" s="1" t="s">
        <v>26</v>
      </c>
      <c r="G3" s="1">
        <v>57</v>
      </c>
      <c r="I3" t="s">
        <v>91</v>
      </c>
    </row>
    <row r="4" spans="1:10" x14ac:dyDescent="0.55000000000000004">
      <c r="A4" s="1" t="s">
        <v>43</v>
      </c>
      <c r="B4" s="1">
        <v>74392</v>
      </c>
      <c r="C4" s="1">
        <v>0</v>
      </c>
      <c r="D4" s="1">
        <v>125</v>
      </c>
      <c r="E4" s="1">
        <v>2</v>
      </c>
      <c r="F4" s="1" t="s">
        <v>26</v>
      </c>
      <c r="G4" s="1">
        <v>53</v>
      </c>
      <c r="I4" t="s">
        <v>92</v>
      </c>
    </row>
    <row r="5" spans="1:10" x14ac:dyDescent="0.55000000000000004">
      <c r="A5" s="1" t="s">
        <v>44</v>
      </c>
      <c r="B5" s="1">
        <v>59000</v>
      </c>
      <c r="C5" s="1">
        <v>4</v>
      </c>
      <c r="D5" s="1">
        <v>10</v>
      </c>
      <c r="E5" s="1">
        <v>0</v>
      </c>
      <c r="F5" s="1">
        <v>7</v>
      </c>
      <c r="G5" s="1">
        <v>38</v>
      </c>
      <c r="I5" s="6" t="s">
        <v>93</v>
      </c>
      <c r="J5" s="6"/>
    </row>
    <row r="6" spans="1:10" x14ac:dyDescent="0.55000000000000004">
      <c r="A6" s="1" t="s">
        <v>24</v>
      </c>
      <c r="B6" s="2">
        <f>(SUM(B2:B5)/'County Populations'!B7)*100</f>
        <v>40.084494277316814</v>
      </c>
      <c r="C6" s="1" t="s">
        <v>26</v>
      </c>
      <c r="D6" s="1">
        <f>SUM(D2:D5)</f>
        <v>196.5</v>
      </c>
      <c r="E6" s="1">
        <f>SUM(E2:E5)</f>
        <v>4</v>
      </c>
      <c r="F6" s="1">
        <f>SUM(F2:F5)</f>
        <v>7</v>
      </c>
      <c r="G6" s="1" t="s">
        <v>26</v>
      </c>
    </row>
    <row r="7" spans="1:10" x14ac:dyDescent="0.55000000000000004">
      <c r="A7" s="1" t="s">
        <v>25</v>
      </c>
      <c r="B7" s="1" t="s">
        <v>26</v>
      </c>
      <c r="C7" s="1">
        <f>AVERAGE(C2:C5)</f>
        <v>1</v>
      </c>
      <c r="D7" s="2">
        <f t="shared" ref="D7:G7" si="0">AVERAGE(D2:D5)</f>
        <v>49.125</v>
      </c>
      <c r="E7" s="1">
        <f t="shared" si="0"/>
        <v>1</v>
      </c>
      <c r="F7" s="1">
        <f t="shared" si="0"/>
        <v>7</v>
      </c>
      <c r="G7" s="1">
        <f t="shared" si="0"/>
        <v>50.424999999999997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3C82-4B6E-4F56-AC8F-56BEA68B505D}">
  <dimension ref="A1:I4"/>
  <sheetViews>
    <sheetView workbookViewId="0">
      <pane xSplit="1" topLeftCell="B1" activePane="topRight" state="frozen"/>
      <selection pane="topRight" activeCell="G3" sqref="G3"/>
    </sheetView>
  </sheetViews>
  <sheetFormatPr defaultRowHeight="14.4" x14ac:dyDescent="0.55000000000000004"/>
  <cols>
    <col min="1" max="1" width="13.47265625" bestFit="1" customWidth="1"/>
    <col min="2" max="2" width="9.20703125" bestFit="1" customWidth="1"/>
  </cols>
  <sheetData>
    <row r="1" spans="1:9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9" x14ac:dyDescent="0.55000000000000004">
      <c r="A2" s="1" t="s">
        <v>45</v>
      </c>
      <c r="B2" s="1">
        <v>525</v>
      </c>
      <c r="C2" s="1">
        <v>0</v>
      </c>
      <c r="D2" s="1">
        <v>0.99</v>
      </c>
      <c r="E2" s="1">
        <v>2</v>
      </c>
      <c r="F2" s="1">
        <v>1</v>
      </c>
      <c r="G2" s="1">
        <v>20.28</v>
      </c>
      <c r="I2" t="s">
        <v>94</v>
      </c>
    </row>
    <row r="3" spans="1:9" x14ac:dyDescent="0.55000000000000004">
      <c r="A3" s="1" t="s">
        <v>24</v>
      </c>
      <c r="B3" s="2">
        <f>(B2/'County Populations'!B8)*100</f>
        <v>6.3123722496092345</v>
      </c>
      <c r="C3" s="1" t="s">
        <v>26</v>
      </c>
      <c r="D3" s="1">
        <f>SUM(D2)</f>
        <v>0.99</v>
      </c>
      <c r="E3" s="1">
        <f>SUM(E2)</f>
        <v>2</v>
      </c>
      <c r="F3" s="1">
        <f>SUM(F2)</f>
        <v>1</v>
      </c>
      <c r="G3" s="1" t="s">
        <v>26</v>
      </c>
    </row>
    <row r="4" spans="1:9" x14ac:dyDescent="0.55000000000000004">
      <c r="A4" s="1" t="s">
        <v>25</v>
      </c>
      <c r="B4" s="1" t="s">
        <v>26</v>
      </c>
      <c r="C4" s="1">
        <f>AVERAGE(C2)</f>
        <v>0</v>
      </c>
      <c r="D4" s="1">
        <f t="shared" ref="D4:G4" si="0">AVERAGE(D2)</f>
        <v>0.99</v>
      </c>
      <c r="E4" s="1">
        <f t="shared" si="0"/>
        <v>2</v>
      </c>
      <c r="F4" s="1">
        <f t="shared" si="0"/>
        <v>1</v>
      </c>
      <c r="G4" s="1">
        <f t="shared" si="0"/>
        <v>20.28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653A1-6584-474B-AB66-D748A3ABC066}">
  <dimension ref="A1:M6"/>
  <sheetViews>
    <sheetView workbookViewId="0">
      <pane xSplit="1" topLeftCell="B1" activePane="topRight" state="frozen"/>
      <selection pane="topRight" activeCell="G4" sqref="G4"/>
    </sheetView>
  </sheetViews>
  <sheetFormatPr defaultRowHeight="14.4" x14ac:dyDescent="0.55000000000000004"/>
  <cols>
    <col min="1" max="1" width="15.83984375" customWidth="1"/>
    <col min="2" max="2" width="9.20703125" bestFit="1" customWidth="1"/>
    <col min="5" max="5" width="12.41796875" bestFit="1" customWidth="1"/>
    <col min="9" max="9" width="13.1015625" bestFit="1" customWidth="1"/>
    <col min="10" max="10" width="15.3125" customWidth="1"/>
  </cols>
  <sheetData>
    <row r="1" spans="1:13" x14ac:dyDescent="0.55000000000000004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13" x14ac:dyDescent="0.55000000000000004">
      <c r="A2" s="1" t="s">
        <v>46</v>
      </c>
      <c r="B2" s="1">
        <v>1995</v>
      </c>
      <c r="C2" s="1" t="s">
        <v>26</v>
      </c>
      <c r="D2" s="1">
        <v>0.22500000000000001</v>
      </c>
      <c r="E2" s="1">
        <v>0</v>
      </c>
      <c r="F2" s="1" t="s">
        <v>26</v>
      </c>
      <c r="G2" s="1">
        <v>22.26</v>
      </c>
      <c r="I2" t="s">
        <v>95</v>
      </c>
    </row>
    <row r="3" spans="1:13" x14ac:dyDescent="0.55000000000000004">
      <c r="A3" s="1" t="s">
        <v>47</v>
      </c>
      <c r="B3" s="1">
        <v>12867</v>
      </c>
      <c r="C3" s="1">
        <v>14</v>
      </c>
      <c r="D3" s="1">
        <v>4.5</v>
      </c>
      <c r="E3" s="1">
        <v>0</v>
      </c>
      <c r="F3" s="1">
        <v>3</v>
      </c>
      <c r="G3" s="1">
        <v>8.1300000000000008</v>
      </c>
      <c r="I3" t="s">
        <v>96</v>
      </c>
      <c r="L3" t="s">
        <v>79</v>
      </c>
      <c r="M3" t="s">
        <v>80</v>
      </c>
    </row>
    <row r="4" spans="1:13" x14ac:dyDescent="0.55000000000000004">
      <c r="A4" s="1" t="s">
        <v>78</v>
      </c>
      <c r="B4" s="1">
        <v>3423</v>
      </c>
      <c r="C4" s="1">
        <v>13</v>
      </c>
      <c r="D4" s="1">
        <v>3.2</v>
      </c>
      <c r="E4" s="1">
        <v>1</v>
      </c>
      <c r="F4" s="1">
        <v>2</v>
      </c>
      <c r="G4" s="1">
        <v>25</v>
      </c>
    </row>
    <row r="5" spans="1:13" x14ac:dyDescent="0.55000000000000004">
      <c r="A5" s="1" t="s">
        <v>24</v>
      </c>
      <c r="B5" s="2">
        <f>(SUM(B2:B4)/'County Populations'!B9)*100</f>
        <v>40.78923886856429</v>
      </c>
      <c r="C5" s="1" t="s">
        <v>26</v>
      </c>
      <c r="D5" s="2">
        <f>SUM(D2:D4)</f>
        <v>7.9249999999999998</v>
      </c>
      <c r="E5" s="1">
        <f>SUM(E2:E4)</f>
        <v>1</v>
      </c>
      <c r="F5" s="1">
        <f>SUM(F2:F4)</f>
        <v>5</v>
      </c>
      <c r="G5" s="1" t="s">
        <v>26</v>
      </c>
    </row>
    <row r="6" spans="1:13" x14ac:dyDescent="0.55000000000000004">
      <c r="A6" s="1" t="s">
        <v>25</v>
      </c>
      <c r="B6" s="1" t="s">
        <v>26</v>
      </c>
      <c r="C6" s="1">
        <f>AVERAGE(C2:C4)</f>
        <v>13.5</v>
      </c>
      <c r="D6" s="2">
        <f t="shared" ref="D6:G6" si="0">AVERAGE(D2:D4)</f>
        <v>2.6416666666666666</v>
      </c>
      <c r="E6" s="1">
        <f t="shared" si="0"/>
        <v>0.33333333333333331</v>
      </c>
      <c r="F6" s="1">
        <f t="shared" si="0"/>
        <v>2.5</v>
      </c>
      <c r="G6" s="2">
        <f t="shared" si="0"/>
        <v>18.463333333333335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County Populations</vt:lpstr>
      <vt:lpstr>Bledsoe</vt:lpstr>
      <vt:lpstr>Carroll</vt:lpstr>
      <vt:lpstr>Carter</vt:lpstr>
      <vt:lpstr>Cheatham</vt:lpstr>
      <vt:lpstr>Cocke</vt:lpstr>
      <vt:lpstr>Davidson</vt:lpstr>
      <vt:lpstr>Houston</vt:lpstr>
      <vt:lpstr>Lawrence</vt:lpstr>
      <vt:lpstr>Scott</vt:lpstr>
      <vt:lpstr>Smith</vt:lpstr>
      <vt:lpstr>Sullivan</vt:lpstr>
      <vt:lpstr>Williamson</vt:lpstr>
      <vt:lpstr>Wilson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engla</dc:creator>
  <cp:lastModifiedBy>engla</cp:lastModifiedBy>
  <dcterms:created xsi:type="dcterms:W3CDTF">2015-06-05T18:17:20Z</dcterms:created>
  <dcterms:modified xsi:type="dcterms:W3CDTF">2023-03-31T18:30:06Z</dcterms:modified>
</cp:coreProperties>
</file>