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ngla\OneDrive\Documents\CompositeIndicatorConstruction\Data\"/>
    </mc:Choice>
  </mc:AlternateContent>
  <xr:revisionPtr revIDLastSave="0" documentId="13_ncr:1_{402617F3-86B9-4842-9C4C-6C93CF6ADE89}" xr6:coauthVersionLast="47" xr6:coauthVersionMax="47" xr10:uidLastSave="{00000000-0000-0000-0000-000000000000}"/>
  <bookViews>
    <workbookView xWindow="-96" yWindow="-96" windowWidth="23232" windowHeight="12552" firstSheet="9" activeTab="13" xr2:uid="{00000000-000D-0000-FFFF-FFFF00000000}"/>
  </bookViews>
  <sheets>
    <sheet name="County Populations" sheetId="2" r:id="rId1"/>
    <sheet name="Bledsoe" sheetId="1" r:id="rId2"/>
    <sheet name="Carroll" sheetId="3" r:id="rId3"/>
    <sheet name="Carter" sheetId="4" r:id="rId4"/>
    <sheet name="Cheatham" sheetId="5" r:id="rId5"/>
    <sheet name="Cocke" sheetId="6" r:id="rId6"/>
    <sheet name="Davidson" sheetId="7" r:id="rId7"/>
    <sheet name="Houston" sheetId="8" r:id="rId8"/>
    <sheet name="Lawrence" sheetId="9" r:id="rId9"/>
    <sheet name="Scott" sheetId="10" r:id="rId10"/>
    <sheet name="Smith" sheetId="11" r:id="rId11"/>
    <sheet name="Sullivan" sheetId="12" r:id="rId12"/>
    <sheet name="Williamson" sheetId="13" r:id="rId13"/>
    <sheet name="Wilson" sheetId="14" r:id="rId14"/>
    <sheet name="Summary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4" l="1"/>
  <c r="D14" i="15" s="1"/>
  <c r="C4" i="13"/>
  <c r="D13" i="15" s="1"/>
  <c r="C8" i="12"/>
  <c r="D12" i="15" s="1"/>
  <c r="C5" i="11"/>
  <c r="D11" i="15" s="1"/>
  <c r="C5" i="10"/>
  <c r="D10" i="15" s="1"/>
  <c r="C10" i="9"/>
  <c r="D9" i="15" s="1"/>
  <c r="C5" i="8"/>
  <c r="C7" i="7"/>
  <c r="D7" i="15" s="1"/>
  <c r="C4" i="6"/>
  <c r="D6" i="15" s="1"/>
  <c r="C6" i="5"/>
  <c r="D5" i="15" s="1"/>
  <c r="C8" i="4"/>
  <c r="D4" i="15" s="1"/>
  <c r="C12" i="3"/>
  <c r="D3" i="15" s="1"/>
  <c r="C5" i="1"/>
  <c r="D2" i="15" s="1"/>
  <c r="G10" i="15"/>
  <c r="G8" i="15"/>
  <c r="G7" i="15"/>
  <c r="G6" i="15"/>
  <c r="G4" i="15"/>
  <c r="G3" i="15"/>
  <c r="D12" i="3"/>
  <c r="E3" i="15" s="1"/>
  <c r="D8" i="15"/>
  <c r="F5" i="1"/>
  <c r="G2" i="15" s="1"/>
  <c r="H6" i="15"/>
  <c r="F6" i="15"/>
  <c r="E10" i="15"/>
  <c r="E6" i="15"/>
  <c r="G8" i="14"/>
  <c r="H14" i="15" s="1"/>
  <c r="F8" i="14"/>
  <c r="G14" i="15" s="1"/>
  <c r="F7" i="14"/>
  <c r="E8" i="14"/>
  <c r="F14" i="15" s="1"/>
  <c r="E7" i="14"/>
  <c r="D8" i="14"/>
  <c r="E14" i="15" s="1"/>
  <c r="D7" i="14"/>
  <c r="B7" i="14"/>
  <c r="C14" i="15" s="1"/>
  <c r="G4" i="13"/>
  <c r="H13" i="15" s="1"/>
  <c r="F4" i="13"/>
  <c r="G13" i="15" s="1"/>
  <c r="F3" i="13"/>
  <c r="E4" i="13"/>
  <c r="F13" i="15" s="1"/>
  <c r="E3" i="13"/>
  <c r="D4" i="13"/>
  <c r="E13" i="15" s="1"/>
  <c r="D3" i="13"/>
  <c r="B3" i="13"/>
  <c r="C13" i="15" s="1"/>
  <c r="G8" i="12"/>
  <c r="H12" i="15" s="1"/>
  <c r="F8" i="12"/>
  <c r="G12" i="15" s="1"/>
  <c r="F7" i="12"/>
  <c r="E8" i="12"/>
  <c r="F12" i="15" s="1"/>
  <c r="E7" i="12"/>
  <c r="D8" i="12"/>
  <c r="E12" i="15" s="1"/>
  <c r="D7" i="12"/>
  <c r="B7" i="12"/>
  <c r="C12" i="15" s="1"/>
  <c r="G5" i="11"/>
  <c r="H11" i="15" s="1"/>
  <c r="F5" i="11"/>
  <c r="G11" i="15" s="1"/>
  <c r="F4" i="11"/>
  <c r="E5" i="11"/>
  <c r="F11" i="15" s="1"/>
  <c r="E4" i="11"/>
  <c r="D5" i="11"/>
  <c r="E11" i="15" s="1"/>
  <c r="D4" i="11"/>
  <c r="B4" i="11"/>
  <c r="C11" i="15" s="1"/>
  <c r="G5" i="10"/>
  <c r="H10" i="15" s="1"/>
  <c r="F5" i="10"/>
  <c r="F4" i="10"/>
  <c r="E5" i="10"/>
  <c r="F10" i="15" s="1"/>
  <c r="E4" i="10"/>
  <c r="D5" i="10"/>
  <c r="D4" i="10"/>
  <c r="B4" i="10"/>
  <c r="C10" i="15" s="1"/>
  <c r="G10" i="9"/>
  <c r="H9" i="15" s="1"/>
  <c r="F10" i="9"/>
  <c r="G9" i="15" s="1"/>
  <c r="F9" i="9"/>
  <c r="E10" i="9"/>
  <c r="F9" i="15" s="1"/>
  <c r="E9" i="9"/>
  <c r="D10" i="9"/>
  <c r="E9" i="15" s="1"/>
  <c r="D9" i="9"/>
  <c r="B9" i="9"/>
  <c r="C9" i="15" s="1"/>
  <c r="G5" i="8"/>
  <c r="H8" i="15" s="1"/>
  <c r="E5" i="8"/>
  <c r="F8" i="15" s="1"/>
  <c r="E4" i="8"/>
  <c r="D5" i="8"/>
  <c r="E8" i="15" s="1"/>
  <c r="D4" i="8"/>
  <c r="B4" i="8"/>
  <c r="C8" i="15" s="1"/>
  <c r="G7" i="7"/>
  <c r="H7" i="15" s="1"/>
  <c r="E7" i="7"/>
  <c r="F7" i="15" s="1"/>
  <c r="E6" i="7"/>
  <c r="D7" i="7"/>
  <c r="E7" i="15" s="1"/>
  <c r="D6" i="7"/>
  <c r="B6" i="7"/>
  <c r="C7" i="15" s="1"/>
  <c r="B3" i="6"/>
  <c r="C6" i="15" s="1"/>
  <c r="G6" i="5"/>
  <c r="H5" i="15" s="1"/>
  <c r="F6" i="5"/>
  <c r="G5" i="15" s="1"/>
  <c r="F5" i="5"/>
  <c r="E6" i="5"/>
  <c r="F5" i="15" s="1"/>
  <c r="E5" i="5"/>
  <c r="D6" i="5"/>
  <c r="E5" i="15" s="1"/>
  <c r="D5" i="5"/>
  <c r="B5" i="5"/>
  <c r="C5" i="15" s="1"/>
  <c r="G8" i="4" l="1"/>
  <c r="H4" i="15" s="1"/>
  <c r="E8" i="4"/>
  <c r="F4" i="15" s="1"/>
  <c r="E7" i="4"/>
  <c r="D8" i="4"/>
  <c r="E4" i="15" s="1"/>
  <c r="D7" i="4"/>
  <c r="B7" i="4"/>
  <c r="C4" i="15" s="1"/>
  <c r="G12" i="3"/>
  <c r="H3" i="15" s="1"/>
  <c r="E12" i="3"/>
  <c r="F3" i="15" s="1"/>
  <c r="E11" i="3"/>
  <c r="D11" i="3"/>
  <c r="B11" i="3"/>
  <c r="C3" i="15" s="1"/>
  <c r="B4" i="1"/>
  <c r="C2" i="15" s="1"/>
  <c r="G5" i="1"/>
  <c r="H2" i="15" s="1"/>
  <c r="F4" i="1"/>
  <c r="E5" i="1"/>
  <c r="F2" i="15" s="1"/>
  <c r="E4" i="1"/>
  <c r="D5" i="1"/>
  <c r="E2" i="15" s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tc={78FF2555-C3B5-4A45-A566-062BB6950550}</author>
    <author>tc={BDA6BE41-691C-4989-B052-14B9D983C17D}</author>
  </authors>
  <commentList>
    <comment ref="B2" authorId="0" shapeId="0" xr:uid="{78FF2555-C3B5-4A45-A566-062BB69505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5088 on TDEC Drinking Water Watch</t>
      </text>
    </comment>
    <comment ref="B3" authorId="1" shapeId="0" xr:uid="{BDA6BE41-691C-4989-B052-14B9D983C17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Report
Reply:
    4919 on TDEC Drinking Water Watch
Reply:
    4713 on SDWIS Database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tc={72AC2FEA-CDF0-4819-9F2B-A4AB27303F44}</author>
    <author>tc={E34AF34D-C030-4424-87E3-8578A5912D2C}</author>
    <author>tc={C515C410-A990-458C-8DAB-4E7C04C04AB3}</author>
    <author>tc={FC7F7F4F-C9A8-420A-BB17-3E037AA3B427}</author>
  </authors>
  <commentList>
    <comment ref="B2" authorId="0" shapeId="0" xr:uid="{72AC2FEA-CDF0-4819-9F2B-A4AB27303F4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2945 on TDEC Drinking Water Watch</t>
      </text>
    </comment>
    <comment ref="E2" authorId="1" shapeId="0" xr:uid="{E34AF34D-C030-4424-87E3-8578A5912D2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C515C410-A990-458C-8DAB-4E7C04C04AB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8177 on SDWIS Database</t>
      </text>
    </comment>
    <comment ref="E3" authorId="3" shapeId="0" xr:uid="{FC7F7F4F-C9A8-420A-BB17-3E037AA3B42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tc={B8BF8C1E-E795-494C-868F-52E0DA1BD2E3}</author>
    <author>tc={5947B013-E161-4194-8673-015C76537CCF}</author>
    <author>tc={BB2350B5-DA5F-463D-A3FB-AAF7239BD84F}</author>
    <author>tc={E84F65DD-CB88-4F1C-B4E0-FACFC9E501D9}</author>
    <author>tc={652C2074-17E0-4637-A0B3-EEC5433D2F12}</author>
    <author>tc={964E91D9-89A4-4B2D-9E1B-8BEA8C286BE6}</author>
    <author>tc={D906BA64-7826-42EB-ADBD-2BA39A33D825}</author>
    <author>tc={34D85960-3464-4B7F-8819-3E5C879172B9}</author>
    <author>tc={BD1CD4B6-F99B-462B-987D-BE8E0B23A666}</author>
    <author>tc={B6AF1C24-7D9B-42F9-AE03-55B93F57E63D}</author>
  </authors>
  <commentList>
    <comment ref="B2" authorId="0" shapeId="0" xr:uid="{B8BF8C1E-E795-494C-868F-52E0DA1BD2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13092 on TDEC Drinking Water Watch</t>
      </text>
    </comment>
    <comment ref="E2" authorId="1" shapeId="0" xr:uid="{5947B013-E161-4194-8673-015C76537CC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B2350B5-DA5F-463D-A3FB-AAF7239BD8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2763 on TDEC Drinking Water Watch</t>
      </text>
    </comment>
    <comment ref="E3" authorId="3" shapeId="0" xr:uid="{E84F65DD-CB88-4F1C-B4E0-FACFC9E501D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652C2074-17E0-4637-A0B3-EEC5433D2F1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37522 on TDEC Drinking Water Watch</t>
      </text>
    </comment>
    <comment ref="E4" authorId="5" shapeId="0" xr:uid="{964E91D9-89A4-4B2D-9E1B-8BEA8C286BE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906BA64-7826-42EB-ADBD-2BA39A33D82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5893 on TDEC Drinking Water Watch
Reply:
    5868 on SDWIS Database</t>
      </text>
    </comment>
    <comment ref="E5" authorId="7" shapeId="0" xr:uid="{34D85960-3464-4B7F-8819-3E5C879172B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BD1CD4B6-F99B-462B-987D-BE8E0B23A666}">
      <text>
        <t>[Threaded comment]
Your version of Excel allows you to read this threaded comment; however, any edits to it will get removed if the file is opened in a newer version of Excel. Learn more: https://go.microsoft.com/fwlink/?linkid=870924
Comment:
    103427 from SDWIS Database; estimated at 75% served in Sullivan from talking with operator
Reply:
    101681 on TDEC Drinking Water Watch</t>
      </text>
    </comment>
    <comment ref="E6" authorId="9" shapeId="0" xr:uid="{B6AF1C24-7D9B-42F9-AE03-55B93F57E63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tc={1B30C69D-EF1D-4F87-B8EF-47F3D2CEEBAE}</author>
    <author>tc={768C7A40-117F-4B55-A108-9C83310B3A32}</author>
  </authors>
  <commentList>
    <comment ref="B2" authorId="0" shapeId="0" xr:uid="{1B30C69D-EF1D-4F87-B8EF-47F3D2CEEBA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2020 Sanitary Survey
Reply:
    64024 on TDEC Drinking Water Watch</t>
      </text>
    </comment>
    <comment ref="E2" authorId="1" shapeId="0" xr:uid="{768C7A40-117F-4B55-A108-9C83310B3A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tc={F3A6F8BE-D9A2-466B-9502-CB6FEB65EAD7}</author>
    <author>tc={9AEB0F46-D97C-401E-ADBC-26EC10847311}</author>
    <author>tc={9200FDFA-1C18-469A-8E65-C09F1BEA6B50}</author>
    <author>tc={168BC119-1EB6-4108-83BE-B9AC6E1C3BBC}</author>
    <author>tc={31F1DACA-8B0A-48D8-A53A-0C73025233ED}</author>
    <author>tc={EBDCD302-3D35-4B71-A4C3-0785699B5B3C}</author>
    <author>tc={D353F63B-81B7-45C8-A535-40FB1415550E}</author>
    <author>tc={184249C1-BF33-4082-A9C3-A86E819C3EB6}</author>
    <author>tc={187D8D25-FF34-4CBC-87B8-88AAEB5D9AB0}</author>
    <author>tc={7FE7B825-305E-4359-BC3D-71A01D2ADABC}</author>
  </authors>
  <commentList>
    <comment ref="B2" authorId="0" shapeId="0" xr:uid="{F3A6F8BE-D9A2-466B-9502-CB6FEB65EAD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2020 Sanitary Survey
Reply:
    19813 on TDEC Drinking Water Watch</t>
      </text>
    </comment>
    <comment ref="E2" authorId="1" shapeId="0" xr:uid="{9AEB0F46-D97C-401E-ADBC-26EC1084731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9200FDFA-1C18-469A-8E65-C09F1BEA6B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14801 on TDEC Drinking Water Watch
Reply:
    12277 on SDWIS Database</t>
      </text>
    </comment>
    <comment ref="E3" authorId="3" shapeId="0" xr:uid="{168BC119-1EB6-4108-83BE-B9AC6E1C3B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31F1DACA-8B0A-48D8-A53A-0C73025233E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40805 on TDEC Drinking Water Watch</t>
      </text>
    </comment>
    <comment ref="E4" authorId="5" shapeId="0" xr:uid="{EBDCD302-3D35-4B71-A4C3-0785699B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353F63B-81B7-45C8-A535-40FB141555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1958 on TDEC Drinking Water Watch</t>
      </text>
    </comment>
    <comment ref="E5" authorId="7" shapeId="0" xr:uid="{184249C1-BF33-4082-A9C3-A86E819C3EB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187D8D25-FF34-4CBC-87B8-88AAEB5D9AB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78237 on SDWIS Database</t>
      </text>
    </comment>
    <comment ref="E6" authorId="9" shapeId="0" xr:uid="{7FE7B825-305E-4359-BC3D-71A01D2ADA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tc={E77FEAC1-20FA-488A-AC83-E25410B9C50A}</author>
    <author>tc={CF55574B-C0AA-4BE1-B891-CAF4B42CE814}</author>
    <author>tc={78A592EF-F62D-4443-B918-B892C54626CA}</author>
    <author>tc={EC8E8A79-BEA9-4CE0-8370-5B04B9809788}</author>
    <author>tc={9866529B-2252-4596-B34D-2484D54F0747}</author>
    <author>tc={24E0EC9A-568D-4C35-AD1C-25CDDF02F81B}</author>
    <author>tc={647F5EC8-1E33-4BEF-ADDD-5D18BA612A50}</author>
    <author>tc={A512EB08-CEBE-4B7E-B835-94AC6D3E9512}</author>
    <author>tc={EB86CA2E-AB33-4F2D-9434-FE52DDA2DC68}</author>
    <author>tc={7ED33C64-5B79-41C8-BC00-C4077B771578}</author>
    <author>tc={72672804-4DE5-446F-B8DE-CB200EFCB6A9}</author>
    <author>tc={3BCC4698-3FA5-4E12-813D-9545C6AB17CA}</author>
    <author>tc={1B6FA952-B1A6-4364-90F5-9D388AA091E0}</author>
    <author>tc={72E9582F-24AC-4BD0-AE0E-99AA30C2BE74}</author>
    <author>tc={24647D5D-2FB6-43ED-9FA0-986C7C49D895}</author>
    <author>tc={1B4E14A3-A91B-431C-9F78-5FDFEAAA3432}</author>
    <author>tc={2B7CDC5D-40D9-4999-90B5-6AAAAAA459C3}</author>
    <author>tc={AB43033F-7AD2-490B-8FE8-954F1E14956F}</author>
  </authors>
  <commentList>
    <comment ref="B2" authorId="0" shapeId="0" xr:uid="{E77FEAC1-20FA-488A-AC83-E25410B9C50A}">
      <text>
        <t>[Threaded comment]
Your version of Excel allows you to read this threaded comment; however, any edits to it will get removed if the file is opened in a newer version of Excel. Learn more: https://go.microsoft.com/fwlink/?linkid=870924
Comment:
    1316 on TDEC Drinking Water Watch
Reply:
    1332 on SDWIS Database</t>
      </text>
    </comment>
    <comment ref="E2" authorId="1" shapeId="0" xr:uid="{CF55574B-C0AA-4BE1-B891-CAF4B42CE81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78A592EF-F62D-4443-B918-B892C54626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1531 on TDEC Drinking Water Watch</t>
      </text>
    </comment>
    <comment ref="E3" authorId="3" shapeId="0" xr:uid="{EC8E8A79-BEA9-4CE0-8370-5B04B980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9866529B-2252-4596-B34D-2484D54F0747}">
      <text>
        <t>[Threaded comment]
Your version of Excel allows you to read this threaded comment; however, any edits to it will get removed if the file is opened in a newer version of Excel. Learn more: https://go.microsoft.com/fwlink/?linkid=870924
Comment:
    1372 on TDEC Drinking Water Watch
Reply:
    1389 on SDWIS Database</t>
      </text>
    </comment>
    <comment ref="E4" authorId="5" shapeId="0" xr:uid="{24E0EC9A-568D-4C35-AD1C-25CDDF02F81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647F5EC8-1E33-4BEF-ADDD-5D18BA612A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</t>
      </text>
    </comment>
    <comment ref="E5" authorId="7" shapeId="0" xr:uid="{A512EB08-CEBE-4B7E-B835-94AC6D3E951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EB86CA2E-AB33-4F2D-9434-FE52DDA2DC68}">
      <text>
        <t>[Threaded comment]
Your version of Excel allows you to read this threaded comment; however, any edits to it will get removed if the file is opened in a newer version of Excel. Learn more: https://go.microsoft.com/fwlink/?linkid=870924
Comment:
    6154 on TDEC Drinking Water Watch
Reply:
    6230 on SDWIS Database</t>
      </text>
    </comment>
    <comment ref="E6" authorId="9" shapeId="0" xr:uid="{7ED33C64-5B79-41C8-BC00-C4077B7715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7" authorId="10" shapeId="0" xr:uid="{72672804-4DE5-446F-B8DE-CB200EFCB6A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5481 on TDEC Drinking Water Watch
Reply:
    5417 on SDWIS Database</t>
      </text>
    </comment>
    <comment ref="E7" authorId="11" shapeId="0" xr:uid="{3BCC4698-3FA5-4E12-813D-9545C6AB17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8" authorId="12" shapeId="0" xr:uid="{1B6FA952-B1A6-4364-90F5-9D388AA091E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 Database</t>
      </text>
    </comment>
    <comment ref="E8" authorId="13" shapeId="0" xr:uid="{72E9582F-24AC-4BD0-AE0E-99AA30C2BE7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9" authorId="14" shapeId="0" xr:uid="{24647D5D-2FB6-43ED-9FA0-986C7C49D89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1533 on SDWIS Database</t>
      </text>
    </comment>
    <comment ref="E9" authorId="15" shapeId="0" xr:uid="{1B4E14A3-A91B-431C-9F78-5FDFEAAA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10" authorId="16" shapeId="0" xr:uid="{2B7CDC5D-40D9-4999-90B5-6AAAAAA459C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955 on TDEC Drinking Water Watch</t>
      </text>
    </comment>
    <comment ref="E10" authorId="17" shapeId="0" xr:uid="{AB43033F-7AD2-490B-8FE8-954F1E14956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tc={C0E7A4E5-2D09-4BC9-957A-106C07595B3D}</author>
    <author>tc={0A7601F1-8E84-4FCB-BACC-C275D880FFD6}</author>
    <author>tc={B9741766-8858-45ED-A9CD-902E2767BB6C}</author>
    <author>engla</author>
    <author>tc={E06170F5-821F-49BE-BF4C-1CD4CD0D3E31}</author>
    <author>tc={EC209B10-24CE-4875-A199-FE048A4DE69A}</author>
    <author>tc={2716ED1C-6E13-40C5-89F6-595452EE0FEF}</author>
    <author>tc={BF4C696B-D483-49DF-96D1-55B73A9B5628}</author>
    <author>tc={E555F0F8-CFFC-41A7-81F3-FB6384CDD482}</author>
    <author>tc={D7CA8CEE-9ABA-4FD7-A990-61D08441D7FD}</author>
    <author>tc={9EB3051E-6431-494E-8169-2B25AC316A94}</author>
  </authors>
  <commentList>
    <comment ref="B2" authorId="0" shapeId="0" xr:uid="{C0E7A4E5-2D09-4BC9-957A-106C07595B3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9560 on TDEC Drinking Water Watch</t>
      </text>
    </comment>
    <comment ref="E2" authorId="1" shapeId="0" xr:uid="{0A7601F1-8E84-4FCB-BACC-C275D880FF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9741766-8858-45ED-A9CD-902E2767BB6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3869 on TDEC Drinking Water Watch</t>
      </text>
    </comment>
    <comment ref="D3" authorId="3" shapeId="0" xr:uid="{FE31F497-AADE-41DF-9342-79EFB8FE47F1}">
      <text>
        <r>
          <rPr>
            <b/>
            <sz val="9"/>
            <color indexed="81"/>
            <rFont val="Tahoma"/>
            <family val="2"/>
          </rPr>
          <t>engla:</t>
        </r>
        <r>
          <rPr>
            <sz val="9"/>
            <color indexed="81"/>
            <rFont val="Tahoma"/>
            <family val="2"/>
          </rPr>
          <t xml:space="preserve">
From 2020 Audit</t>
        </r>
      </text>
    </comment>
    <comment ref="E3" authorId="4" shapeId="0" xr:uid="{E06170F5-821F-49BE-BF4C-1CD4CD0D3E3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5" shapeId="0" xr:uid="{EC209B10-24CE-4875-A199-FE048A4DE6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and TDEC Drinking Water Watch
Reply:
    155 on SDWIS Database</t>
      </text>
    </comment>
    <comment ref="E4" authorId="6" shapeId="0" xr:uid="{2716ED1C-6E13-40C5-89F6-595452EE0FE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7" shapeId="0" xr:uid="{BF4C696B-D483-49DF-96D1-55B73A9B562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1026 on TDEC Drinking Water Watch</t>
      </text>
    </comment>
    <comment ref="E5" authorId="8" shapeId="0" xr:uid="{E555F0F8-CFFC-41A7-81F3-FB6384CDD48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9" shapeId="0" xr:uid="{D7CA8CEE-9ABA-4FD7-A990-61D08441D7F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 Database</t>
      </text>
    </comment>
    <comment ref="E6" authorId="10" shapeId="0" xr:uid="{9EB3051E-6431-494E-8169-2B25AC316A9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tc={E7C935E3-2AF6-45C8-8DC1-82258AB07E54}</author>
    <author>tc={08E9BFA5-C756-46BE-98D7-918922A9CC1F}</author>
    <author>tc={41C408E4-1E1D-472F-880E-5D906425088D}</author>
    <author>tc={50B17950-66FA-4613-BBBF-F3789A6BD5A3}</author>
    <author>tc={719DB3BF-6140-478C-A114-B6B5491A26F6}</author>
    <author>tc={EA01F507-7946-468E-8173-4A77075698E3}</author>
    <author>tc={743E0F78-69F8-4E3A-8286-A55904B8414B}</author>
  </authors>
  <commentList>
    <comment ref="B2" authorId="0" shapeId="0" xr:uid="{E7C935E3-2AF6-45C8-8DC1-82258AB07E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8494 on TDEC Drinking Water Watch</t>
      </text>
    </comment>
    <comment ref="E2" authorId="1" shapeId="0" xr:uid="{08E9BFA5-C756-46BE-98D7-918922A9CC1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41C408E4-1E1D-472F-880E-5D906425088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18123 on TDEC Drinking Water Watch</t>
      </text>
    </comment>
    <comment ref="D3" authorId="3" shapeId="0" xr:uid="{50B17950-66FA-4613-BBBF-F3789A6BD5A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Report</t>
      </text>
    </comment>
    <comment ref="E3" authorId="4" shapeId="0" xr:uid="{719DB3BF-6140-478C-A114-B6B5491A26F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5" shapeId="0" xr:uid="{EA01F507-7946-468E-8173-4A77075698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Sanitary Survey
Reply:
    9049 on TDEC Drinking Water Watch
Reply:
    9291 on SDWIS Database</t>
      </text>
    </comment>
    <comment ref="E4" authorId="6" shapeId="0" xr:uid="{743E0F78-69F8-4E3A-8286-A55904B8414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tc={93D7C20D-F6A9-4D90-B7BB-37F2B6254258}</author>
    <author>tc={58E43C79-978D-4AAD-94CE-6F099E6360A2}</author>
  </authors>
  <commentList>
    <comment ref="B2" authorId="0" shapeId="0" xr:uid="{93D7C20D-F6A9-4D90-B7BB-37F2B625425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32995 on TDEC Drinking Water Watch</t>
      </text>
    </comment>
    <comment ref="E2" authorId="1" shapeId="0" xr:uid="{58E43C79-978D-4AAD-94CE-6F099E6360A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tc={B90A8B34-F7F8-4D3C-85F4-1D8CCB82D67B}</author>
    <author>tc={14838CF6-4242-46C3-9F1A-355ADA09DDDC}</author>
    <author>tc={EA77E3EC-7ACD-4C48-9C9F-6BEC149F5FD8}</author>
    <author>tc={B3425B3E-06EF-41C5-A34B-D4B4C012ACBC}</author>
    <author>tc={3B8EEDBE-3E44-4119-A939-D034BD2475D6}</author>
    <author>tc={3DAED207-4EC2-402A-8C9C-68F18003520C}</author>
    <author>tc={2EB338F9-6923-4A30-8416-5B1EEAFAE833}</author>
    <author>tc={7F5116FD-E857-467E-9153-83A031138A44}</author>
    <author>tc={FE969E14-8AAF-4562-862E-2B8A01F64180}</author>
  </authors>
  <commentList>
    <comment ref="B2" authorId="0" shapeId="0" xr:uid="{B90A8B34-F7F8-4D3C-85F4-1D8CCB82D67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2021 Sanitary Survey
Reply:
    60778 on TDEC Drinking Water Watch</t>
      </text>
    </comment>
    <comment ref="D2" authorId="1" shapeId="0" xr:uid="{14838CF6-4242-46C3-9F1A-355ADA09DDD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HVUD Website</t>
      </text>
    </comment>
    <comment ref="E2" authorId="2" shapeId="0" xr:uid="{EA77E3EC-7ACD-4C48-9C9F-6BEC149F5F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3" shapeId="0" xr:uid="{B3425B3E-06EF-41C5-A34B-D4B4C012AC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78133 on TDEC Drinking Water Watch
Reply:
    76754 on SDWIS Database</t>
      </text>
    </comment>
    <comment ref="D3" authorId="4" shapeId="0" xr:uid="{3B8EEDBE-3E44-4119-A939-D034BD2475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MSUD Website</t>
      </text>
    </comment>
    <comment ref="E3" authorId="5" shapeId="0" xr:uid="{3DAED207-4EC2-402A-8C9C-68F18003520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2EB338F9-6923-4A30-8416-5B1EEAFAE8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692094 on TDEC Drinking Water Watch</t>
      </text>
    </comment>
    <comment ref="D5" authorId="7" shapeId="0" xr:uid="{7F5116FD-E857-467E-9153-83A031138A4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capacity for both K.R. Harrington and Omohundro. From Website</t>
      </text>
    </comment>
    <comment ref="E5" authorId="8" shapeId="0" xr:uid="{FE969E14-8AAF-4562-862E-2B8A01F6418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tc={D41FFC3F-B9EA-4BFA-865A-37A31EF727EA}</author>
    <author>tc={847DA70A-1270-4CFE-9DEC-E1E17AA6B199}</author>
    <author>tc={B900A98A-1EBD-4D6A-BFB8-EBC63B148AF8}</author>
    <author>tc={328587EB-0046-4ED1-9CE7-8AB563DFA299}</author>
  </authors>
  <commentList>
    <comment ref="B2" authorId="0" shapeId="0" xr:uid="{D41FFC3F-B9EA-4BFA-865A-37A31EF727E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7988 on TDEC Drinking Water Watch</t>
      </text>
    </comment>
    <comment ref="E2" authorId="1" shapeId="0" xr:uid="{847DA70A-1270-4CFE-9DEC-E1E17AA6B1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900A98A-1EBD-4D6A-BFB8-EBC63B148AF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3844 on TDEC Drinking Water Watch</t>
      </text>
    </comment>
    <comment ref="E3" authorId="3" shapeId="0" xr:uid="{328587EB-0046-4ED1-9CE7-8AB563DFA2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tc={63CDCA1D-601C-40CC-8470-46D5E2D48315}</author>
    <author>tc={32D1ADE9-C6DC-46F7-829E-1A17343047A0}</author>
    <author>tc={5FDBB190-E638-43E5-ACD3-565635601F23}</author>
    <author>tc={39DDF2D3-4E8F-4281-B542-C9825FDB0C54}</author>
    <author>tc={8BDB09B1-B8AD-46BE-A318-CAB29F66C5CE}</author>
    <author>tc={C1794008-5FBE-4C06-B7AE-0D7100BB1B96}</author>
    <author>tc={FCD1AE81-05AA-42F5-AD84-E447248D2034}</author>
    <author>tc={FCFDB6B7-A96A-4FAC-83A9-99CB483D129A}</author>
    <author>tc={645105E1-7684-4B77-868B-E00CEB97ADB8}</author>
    <author>tc={3DB9AA98-BE4A-428F-85B7-55EA348B1CFF}</author>
    <author>tc={489D39F2-25ED-4302-ADF9-F0A563F8662F}</author>
    <author>tc={34B9FA48-AEBA-45D5-8D8B-A3C224049DBF}</author>
    <author>tc={73D0B4A3-D140-41C8-8EC9-B2958509844F}</author>
    <author>tc={6A9F1C02-C654-4E6E-A883-243D2595A76A}</author>
  </authors>
  <commentList>
    <comment ref="B2" authorId="0" shapeId="0" xr:uid="{63CDCA1D-601C-40CC-8470-46D5E2D4831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3177 on SDWIS Database</t>
      </text>
    </comment>
    <comment ref="E2" authorId="1" shapeId="0" xr:uid="{32D1ADE9-C6DC-46F7-829E-1A17343047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5FDBB190-E638-43E5-ACD3-565635601F2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20481 on SDWIS Database</t>
      </text>
    </comment>
    <comment ref="E3" authorId="3" shapeId="0" xr:uid="{39DDF2D3-4E8F-4281-B542-C9825FDB0C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8BDB09B1-B8AD-46BE-A318-CAB29F66C5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3457 on SDWIS Database
Reply:
    5829 on TDEC Drinking Water Watch</t>
      </text>
    </comment>
    <comment ref="E4" authorId="5" shapeId="0" xr:uid="{C1794008-5FBE-4C06-B7AE-0D7100BB1B9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FCD1AE81-05AA-42F5-AD84-E447248D203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4639 on TDEC Drinking Water Watch
Reply:
    4169 on SDWIS Database</t>
      </text>
    </comment>
    <comment ref="E5" authorId="7" shapeId="0" xr:uid="{FCFDB6B7-A96A-4FAC-83A9-99CB483D12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645105E1-7684-4B77-868B-E00CEB97ADB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3514 on SDWIS Database</t>
      </text>
    </comment>
    <comment ref="E6" authorId="9" shapeId="0" xr:uid="{3DB9AA98-BE4A-428F-85B7-55EA348B1CF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7" authorId="10" shapeId="0" xr:uid="{489D39F2-25ED-4302-ADF9-F0A563F866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1406 on SDWIS Database</t>
      </text>
    </comment>
    <comment ref="E7" authorId="11" shapeId="0" xr:uid="{34B9FA48-AEBA-45D5-8D8B-A3C224049DB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8" authorId="12" shapeId="0" xr:uid="{73D0B4A3-D140-41C8-8EC9-B295850984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4639 on SDWIS Database</t>
      </text>
    </comment>
    <comment ref="E8" authorId="13" shapeId="0" xr:uid="{6A9F1C02-C654-4E6E-A883-243D2595A76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tc={DCAE9BBA-F8C4-4CBC-9196-FF04CB08EC67}</author>
    <author>tc={5775E1AF-CBA2-43C4-B7EB-EA908B68A2A0}</author>
    <author>tc={2C973979-2486-41AB-ACAF-F4035E8F4CF8}</author>
    <author>tc={9B26C6C4-77B2-4CAE-AAF3-F7E876001619}</author>
  </authors>
  <commentList>
    <comment ref="B2" authorId="0" shapeId="0" xr:uid="{DCAE9BBA-F8C4-4CBC-9196-FF04CB08E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Databse
Reply:
    11987 on TDEC Drinking Water Watch</t>
      </text>
    </comment>
    <comment ref="E2" authorId="1" shapeId="0" xr:uid="{5775E1AF-CBA2-43C4-B7EB-EA908B68A2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2C973979-2486-41AB-ACAF-F4035E8F4CF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10549 on TDEC Drinking Water Watch</t>
      </text>
    </comment>
    <comment ref="E3" authorId="3" shapeId="0" xr:uid="{9B26C6C4-77B2-4CAE-AAF3-F7E87600161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sharedStrings.xml><?xml version="1.0" encoding="utf-8"?>
<sst xmlns="http://schemas.openxmlformats.org/spreadsheetml/2006/main" count="302" uniqueCount="92">
  <si>
    <t>Water Treatment Plant</t>
  </si>
  <si>
    <t>Population</t>
  </si>
  <si>
    <t>Age</t>
  </si>
  <si>
    <t>Capacity</t>
  </si>
  <si>
    <t>Violations</t>
  </si>
  <si>
    <t>Operators</t>
  </si>
  <si>
    <t>Water Loss</t>
  </si>
  <si>
    <t>County</t>
  </si>
  <si>
    <t>Bledsoe</t>
  </si>
  <si>
    <t>Carroll</t>
  </si>
  <si>
    <t>Carter</t>
  </si>
  <si>
    <t>Cheatham</t>
  </si>
  <si>
    <t>Cocke</t>
  </si>
  <si>
    <t>Davidson</t>
  </si>
  <si>
    <t>Houston</t>
  </si>
  <si>
    <t>Lawrence</t>
  </si>
  <si>
    <t>Scott</t>
  </si>
  <si>
    <t>Smith</t>
  </si>
  <si>
    <t>Sullivan</t>
  </si>
  <si>
    <t>Williamson</t>
  </si>
  <si>
    <t>Wilson</t>
  </si>
  <si>
    <t>https://www.census.gov/programs-surveys/sis/resources/data-tools/quickfacts.html</t>
  </si>
  <si>
    <t>Source: U.S. Census Bureau Quick Facts (Population Estimates, July 1, 2021)</t>
  </si>
  <si>
    <t>Pikeville Water System</t>
  </si>
  <si>
    <t>Fall Creek Falls Utility District</t>
  </si>
  <si>
    <t>Total</t>
  </si>
  <si>
    <t>Average</t>
  </si>
  <si>
    <t>NA</t>
  </si>
  <si>
    <t>Atwood Water System</t>
  </si>
  <si>
    <t>Bruceton Water System</t>
  </si>
  <si>
    <t>Cedar Grove Utility District</t>
  </si>
  <si>
    <t>Hollow Rock Water Department</t>
  </si>
  <si>
    <t>Huntingdon Water Department</t>
  </si>
  <si>
    <t>McKenzie Water Department</t>
  </si>
  <si>
    <t>McLemoresville Water Department</t>
  </si>
  <si>
    <t>South Carroll Utility District</t>
  </si>
  <si>
    <t>Trezevant Water System</t>
  </si>
  <si>
    <t>First Utility District of Carter County</t>
  </si>
  <si>
    <t>Hampton Utility District</t>
  </si>
  <si>
    <t>Peters Hollow Water System</t>
  </si>
  <si>
    <t>Roan Mountain Utility District</t>
  </si>
  <si>
    <t>Watauga River Regional Water Authority</t>
  </si>
  <si>
    <t>Ashland City Water Department</t>
  </si>
  <si>
    <t>Pleasant View Utility District</t>
  </si>
  <si>
    <t>Second South Cheatham Utility District</t>
  </si>
  <si>
    <t>Newport Utilities Board</t>
  </si>
  <si>
    <t>Harpeth Valley Utility District</t>
  </si>
  <si>
    <t>Madison Suburban Utility District</t>
  </si>
  <si>
    <t>Erin Water Department</t>
  </si>
  <si>
    <t>Tennessee Ridge Water System</t>
  </si>
  <si>
    <t>Fall River Road Utility District</t>
  </si>
  <si>
    <t>Lawrenceburg Utility Systems</t>
  </si>
  <si>
    <t>Leoma Utility District</t>
  </si>
  <si>
    <t>Loretto Water Department</t>
  </si>
  <si>
    <t>Northeast Lawrence Utility District</t>
  </si>
  <si>
    <t>St. Joseph Water System</t>
  </si>
  <si>
    <t>Summertown Water System</t>
  </si>
  <si>
    <t>Huntsville Utility District</t>
  </si>
  <si>
    <t>Oneida Water and Sewer Commission</t>
  </si>
  <si>
    <t>Carthage Water System</t>
  </si>
  <si>
    <t>Smith Utility District</t>
  </si>
  <si>
    <t>Bloomingdale Utility District</t>
  </si>
  <si>
    <t>Bluff City Water Department</t>
  </si>
  <si>
    <t>Bristol Department of Utilities</t>
  </si>
  <si>
    <t>Bristol-Bluff City Utility District</t>
  </si>
  <si>
    <t>Kingsport Water Department</t>
  </si>
  <si>
    <t>Franklin Water Department</t>
  </si>
  <si>
    <t>Gladeville Utility District</t>
  </si>
  <si>
    <t>Laguardo Utility District</t>
  </si>
  <si>
    <t>Lebanon Water System</t>
  </si>
  <si>
    <t>Watertown Water System</t>
  </si>
  <si>
    <t>West Wilson Utility District</t>
  </si>
  <si>
    <t>uCode</t>
  </si>
  <si>
    <t>BLED</t>
  </si>
  <si>
    <t>CARR</t>
  </si>
  <si>
    <t>CART</t>
  </si>
  <si>
    <t>CHEA</t>
  </si>
  <si>
    <t>COCK</t>
  </si>
  <si>
    <t>DAVI</t>
  </si>
  <si>
    <t>HOUS</t>
  </si>
  <si>
    <t>LAWR</t>
  </si>
  <si>
    <t>SCOT</t>
  </si>
  <si>
    <t>SMIT</t>
  </si>
  <si>
    <t>SULL</t>
  </si>
  <si>
    <t>WILL</t>
  </si>
  <si>
    <t>WILS</t>
  </si>
  <si>
    <t>uName</t>
  </si>
  <si>
    <t>Alternate Source: All County Ability to Pay Index</t>
  </si>
  <si>
    <t>12000 ADF</t>
  </si>
  <si>
    <t>API</t>
  </si>
  <si>
    <t>K.R. Harrington (Nashville)</t>
  </si>
  <si>
    <t>Omohundro (Nashville)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</si>
</sst>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left"/>
    </xf>
    <xf numFmtId="6" fontId="0" fillId="0" borderId="0" xfId="0" applyNumberFormat="1" applyAlignment="1">
      <alignment horizontal="left" vertical="center"/>
    </xf>
    <xf numFmtId="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gland, Brady (baengland43)" id="{3F31CF11-2215-4491-8C41-34A36C97F438}" userId="England, Brady (baengland43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9-26T22:33:10.04" personId="{3F31CF11-2215-4491-8C41-34A36C97F438}" id="{78FF2555-C3B5-4A45-A566-062BB6950550}">
    <text>From SDWIS Database</text>
  </threadedComment>
  <threadedComment ref="B2" dT="2022-10-04T02:37:26.97" personId="{3F31CF11-2215-4491-8C41-34A36C97F438}" id="{F85BDB24-0AAE-4E7B-8550-649D1851CA3B}" parentId="{78FF2555-C3B5-4A45-A566-062BB6950550}">
    <text>5088 on TDEC Drinking Water Watch</text>
  </threadedComment>
  <threadedComment ref="B3" dT="2022-09-26T22:00:02.57" personId="{3F31CF11-2215-4491-8C41-34A36C97F438}" id="{BDA6BE41-691C-4989-B052-14B9D983C17D}">
    <text>From 2022 Sanitary Survey Report</text>
  </threadedComment>
  <threadedComment ref="B3" dT="2022-09-26T22:30:10.86" personId="{3F31CF11-2215-4491-8C41-34A36C97F438}" id="{68C91404-DD3C-4C7A-8582-AC793C50C690}" parentId="{BDA6BE41-691C-4989-B052-14B9D983C17D}">
    <text>4919 on TDEC Drinking Water Watch</text>
  </threadedComment>
  <threadedComment ref="B3" dT="2022-10-04T02:42:05.56" personId="{3F31CF11-2215-4491-8C41-34A36C97F438}" id="{6C9C5AB7-C93F-4E46-BF89-BB8004188D53}" parentId="{BDA6BE41-691C-4989-B052-14B9D983C17D}">
    <text>4713 on SDWIS Database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2-09-28T15:40:43.71" personId="{3F31CF11-2215-4491-8C41-34A36C97F438}" id="{72AC2FEA-CDF0-4819-9F2B-A4AB27303F44}">
    <text>From SDWIS Database</text>
  </threadedComment>
  <threadedComment ref="B2" dT="2022-09-28T15:40:58.67" personId="{3F31CF11-2215-4491-8C41-34A36C97F438}" id="{E1857D15-1967-4A00-9C09-C5FBF4B0A5E9}" parentId="{72AC2FEA-CDF0-4819-9F2B-A4AB27303F44}">
    <text>2945 on TDEC Drinking Water Watch</text>
  </threadedComment>
  <threadedComment ref="E2" dT="2022-09-28T15:41:18.56" personId="{3F31CF11-2215-4491-8C41-34A36C97F438}" id="{E34AF34D-C030-4424-87E3-8578A5912D2C}">
    <text>From TDEC Drinking Water Watch</text>
  </threadedComment>
  <threadedComment ref="B3" dT="2022-09-28T15:43:28.68" personId="{3F31CF11-2215-4491-8C41-34A36C97F438}" id="{C515C410-A990-458C-8DAB-4E7C04C04AB3}">
    <text>From TDEC Drinking Water Watch</text>
  </threadedComment>
  <threadedComment ref="B3" dT="2022-09-28T15:43:37.79" personId="{3F31CF11-2215-4491-8C41-34A36C97F438}" id="{7E11972C-41E1-4BB3-A8A6-BD240ADA0EB9}" parentId="{C515C410-A990-458C-8DAB-4E7C04C04AB3}">
    <text>8177 on SDWIS Database</text>
  </threadedComment>
  <threadedComment ref="E3" dT="2022-09-28T15:43:56.01" personId="{3F31CF11-2215-4491-8C41-34A36C97F438}" id="{FC7F7F4F-C9A8-420A-BB17-3E037AA3B427}">
    <text>From TDEC Drinking Water Watch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2-09-28T15:53:17.61" personId="{3F31CF11-2215-4491-8C41-34A36C97F438}" id="{B8BF8C1E-E795-494C-868F-52E0DA1BD2E3}">
    <text>From SDWIS Database</text>
  </threadedComment>
  <threadedComment ref="B2" dT="2022-09-28T15:53:27.57" personId="{3F31CF11-2215-4491-8C41-34A36C97F438}" id="{5A6BA42B-0F08-4E3D-B2CB-65870F9C4C9B}" parentId="{B8BF8C1E-E795-494C-868F-52E0DA1BD2E3}">
    <text>13092 on TDEC Drinking Water Watch</text>
  </threadedComment>
  <threadedComment ref="E2" dT="2022-09-28T15:53:49.72" personId="{3F31CF11-2215-4491-8C41-34A36C97F438}" id="{5947B013-E161-4194-8673-015C76537CCF}">
    <text>From TDEC Drinking Water Watch</text>
  </threadedComment>
  <threadedComment ref="B3" dT="2022-09-28T16:21:38.26" personId="{3F31CF11-2215-4491-8C41-34A36C97F438}" id="{BB2350B5-DA5F-463D-A3FB-AAF7239BD84F}">
    <text>From SDWIS Database</text>
  </threadedComment>
  <threadedComment ref="B3" dT="2022-09-28T16:21:49.09" personId="{3F31CF11-2215-4491-8C41-34A36C97F438}" id="{48E27DB1-66C1-4541-B01C-B55BF744288C}" parentId="{BB2350B5-DA5F-463D-A3FB-AAF7239BD84F}">
    <text>2763 on TDEC Drinking Water Watch</text>
  </threadedComment>
  <threadedComment ref="E3" dT="2022-09-28T16:22:20.02" personId="{3F31CF11-2215-4491-8C41-34A36C97F438}" id="{E84F65DD-CB88-4F1C-B4E0-FACFC9E501D9}">
    <text>From TDEC Drinking Water Watch</text>
  </threadedComment>
  <threadedComment ref="B4" dT="2022-09-28T16:22:40.89" personId="{3F31CF11-2215-4491-8C41-34A36C97F438}" id="{652C2074-17E0-4637-A0B3-EEC5433D2F12}">
    <text>From SDWIS Database</text>
  </threadedComment>
  <threadedComment ref="B4" dT="2022-09-28T16:24:51.89" personId="{3F31CF11-2215-4491-8C41-34A36C97F438}" id="{5E025D6D-2E6B-4BD4-9662-87711EB9A02E}" parentId="{652C2074-17E0-4637-A0B3-EEC5433D2F12}">
    <text>37522 on TDEC Drinking Water Watch</text>
  </threadedComment>
  <threadedComment ref="E4" dT="2022-09-28T16:25:07.40" personId="{3F31CF11-2215-4491-8C41-34A36C97F438}" id="{964E91D9-89A4-4B2D-9E1B-8BEA8C286BE6}">
    <text>From TDEC Drinking Water Watch</text>
  </threadedComment>
  <threadedComment ref="B5" dT="2022-09-28T16:26:35.86" personId="{3F31CF11-2215-4491-8C41-34A36C97F438}" id="{D906BA64-7826-42EB-ADBD-2BA39A33D825}">
    <text>From 2022 Sanitary Survey</text>
  </threadedComment>
  <threadedComment ref="B5" dT="2022-09-28T16:26:44.73" personId="{3F31CF11-2215-4491-8C41-34A36C97F438}" id="{F8241FA6-5940-42DC-AE32-46F6D76B9815}" parentId="{D906BA64-7826-42EB-ADBD-2BA39A33D825}">
    <text>5893 on TDEC Drinking Water Watch</text>
  </threadedComment>
  <threadedComment ref="B5" dT="2022-09-28T16:39:19.40" personId="{3F31CF11-2215-4491-8C41-34A36C97F438}" id="{F46A8EDC-2F3D-4A51-B2E3-38F711C48840}" parentId="{D906BA64-7826-42EB-ADBD-2BA39A33D825}">
    <text>5868 on SDWIS Database</text>
  </threadedComment>
  <threadedComment ref="E5" dT="2022-09-28T16:27:09.26" personId="{3F31CF11-2215-4491-8C41-34A36C97F438}" id="{34D85960-3464-4B7F-8819-3E5C879172B9}">
    <text>From TDEC Drinking Water Watch</text>
  </threadedComment>
  <threadedComment ref="B6" dT="2022-09-29T02:38:12.59" personId="{3F31CF11-2215-4491-8C41-34A36C97F438}" id="{BD1CD4B6-F99B-462B-987D-BE8E0B23A666}">
    <text>103427 from SDWIS Database; estimated at 75% served in Sullivan from talking with operator</text>
  </threadedComment>
  <threadedComment ref="B6" dT="2022-09-29T02:38:22.33" personId="{3F31CF11-2215-4491-8C41-34A36C97F438}" id="{0598293F-A74C-4A79-9A94-3C7E0716DE92}" parentId="{BD1CD4B6-F99B-462B-987D-BE8E0B23A666}">
    <text>101681 on TDEC Drinking Water Watch</text>
  </threadedComment>
  <threadedComment ref="E6" dT="2022-09-29T02:43:28.94" personId="{3F31CF11-2215-4491-8C41-34A36C97F438}" id="{B6AF1C24-7D9B-42F9-AE03-55B93F57E63D}">
    <text>From TDEC Drinking Water Watch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2" dT="2022-09-29T03:00:37.04" personId="{3F31CF11-2215-4491-8C41-34A36C97F438}" id="{1B30C69D-EF1D-4F87-B8EF-47F3D2CEEBAE}">
    <text>From SDWIS Database and 2020 Sanitary Survey</text>
  </threadedComment>
  <threadedComment ref="B2" dT="2022-09-29T03:00:48.54" personId="{3F31CF11-2215-4491-8C41-34A36C97F438}" id="{BC31A9FD-C8A5-435B-B6D2-FBB1CAF82129}" parentId="{1B30C69D-EF1D-4F87-B8EF-47F3D2CEEBAE}">
    <text>64024 on TDEC Drinking Water Watch</text>
  </threadedComment>
  <threadedComment ref="E2" dT="2022-09-29T03:01:09.49" personId="{3F31CF11-2215-4491-8C41-34A36C97F438}" id="{768C7A40-117F-4B55-A108-9C83310B3A32}">
    <text>From TDEC Drinking Water Watch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2" dT="2022-09-29T03:18:51.60" personId="{3F31CF11-2215-4491-8C41-34A36C97F438}" id="{F3A6F8BE-D9A2-466B-9502-CB6FEB65EAD7}">
    <text>From SDWIS Database and 2020 Sanitary Survey</text>
  </threadedComment>
  <threadedComment ref="B2" dT="2022-09-29T03:19:02.03" personId="{3F31CF11-2215-4491-8C41-34A36C97F438}" id="{59A9880E-FB7D-49BF-8A8E-F110E32F1624}" parentId="{F3A6F8BE-D9A2-466B-9502-CB6FEB65EAD7}">
    <text>19813 on TDEC Drinking Water Watch</text>
  </threadedComment>
  <threadedComment ref="E2" dT="2022-09-29T03:32:39.97" personId="{3F31CF11-2215-4491-8C41-34A36C97F438}" id="{9AEB0F46-D97C-401E-ADBC-26EC10847311}">
    <text>From TDEC Drinking Water Watch</text>
  </threadedComment>
  <threadedComment ref="B3" dT="2022-09-29T03:33:22.90" personId="{3F31CF11-2215-4491-8C41-34A36C97F438}" id="{9200FDFA-1C18-469A-8E65-C09F1BEA6B50}">
    <text>From 2022 Sanitary Survey</text>
  </threadedComment>
  <threadedComment ref="B3" dT="2022-09-29T03:34:01.22" personId="{3F31CF11-2215-4491-8C41-34A36C97F438}" id="{6ED90C6E-DE52-4BFD-A9C7-DD498DB7F717}" parentId="{9200FDFA-1C18-469A-8E65-C09F1BEA6B50}">
    <text>14801 on TDEC Drinking Water Watch</text>
  </threadedComment>
  <threadedComment ref="B3" dT="2022-10-01T03:18:26.16" personId="{3F31CF11-2215-4491-8C41-34A36C97F438}" id="{FB418027-3B41-475D-B671-7027CBB1B41A}" parentId="{9200FDFA-1C18-469A-8E65-C09F1BEA6B50}">
    <text>12277 on SDWIS Database</text>
  </threadedComment>
  <threadedComment ref="E3" dT="2022-09-29T03:34:25.52" personId="{3F31CF11-2215-4491-8C41-34A36C97F438}" id="{168BC119-1EB6-4108-83BE-B9AC6E1C3BBC}">
    <text>From TDEC Drinking Water Watch</text>
  </threadedComment>
  <threadedComment ref="B4" dT="2022-09-29T03:47:58.82" personId="{3F31CF11-2215-4491-8C41-34A36C97F438}" id="{31F1DACA-8B0A-48D8-A53A-0C73025233ED}">
    <text>From SDWIS Database</text>
  </threadedComment>
  <threadedComment ref="B4" dT="2022-09-29T03:48:11.51" personId="{3F31CF11-2215-4491-8C41-34A36C97F438}" id="{D974C5DD-343F-4334-95E7-63192CA7D8BA}" parentId="{31F1DACA-8B0A-48D8-A53A-0C73025233ED}">
    <text>40805 on TDEC Drinking Water Watch</text>
  </threadedComment>
  <threadedComment ref="E4" dT="2022-09-29T03:48:34.41" personId="{3F31CF11-2215-4491-8C41-34A36C97F438}" id="{EBDCD302-3D35-4B71-A4C3-0785699B5B3C}">
    <text>From TDEC Drinking Water Watch</text>
  </threadedComment>
  <threadedComment ref="B5" dT="2022-09-29T03:56:43.31" personId="{3F31CF11-2215-4491-8C41-34A36C97F438}" id="{D353F63B-81B7-45C8-A535-40FB1415550E}">
    <text>From SDWIS Database</text>
  </threadedComment>
  <threadedComment ref="B5" dT="2022-09-29T03:57:01.80" personId="{3F31CF11-2215-4491-8C41-34A36C97F438}" id="{787A2777-5590-4FFE-B4B5-F789B6143AE3}" parentId="{D353F63B-81B7-45C8-A535-40FB1415550E}">
    <text>1958 on TDEC Drinking Water Watch</text>
  </threadedComment>
  <threadedComment ref="E5" dT="2022-09-29T03:58:26.67" personId="{3F31CF11-2215-4491-8C41-34A36C97F438}" id="{184249C1-BF33-4082-A9C3-A86E819C3EB6}">
    <text>From TDEC Drinking Water Watch</text>
  </threadedComment>
  <threadedComment ref="B6" dT="2022-09-29T04:00:39.00" personId="{3F31CF11-2215-4491-8C41-34A36C97F438}" id="{187D8D25-FF34-4CBC-87B8-88AAEB5D9AB0}">
    <text>From TDEC Drinking Water Watch</text>
  </threadedComment>
  <threadedComment ref="B6" dT="2022-09-29T04:00:57.16" personId="{3F31CF11-2215-4491-8C41-34A36C97F438}" id="{D33904E7-B6B1-4AB5-AC18-442E0B4B6363}" parentId="{187D8D25-FF34-4CBC-87B8-88AAEB5D9AB0}">
    <text>78237 on SDWIS Database</text>
  </threadedComment>
  <threadedComment ref="E6" dT="2022-09-29T04:07:40.78" personId="{3F31CF11-2215-4491-8C41-34A36C97F438}" id="{7FE7B825-305E-4359-BC3D-71A01D2ADABC}">
    <text>From TDEC Drinking Water Watch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9-26T22:37:06.93" personId="{3F31CF11-2215-4491-8C41-34A36C97F438}" id="{E77FEAC1-20FA-488A-AC83-E25410B9C50A}">
    <text>1316 on TDEC Drinking Water Watch</text>
  </threadedComment>
  <threadedComment ref="B2" dT="2022-09-26T22:37:24.75" personId="{3F31CF11-2215-4491-8C41-34A36C97F438}" id="{F5AB8902-CCDD-4BF2-9BA7-1A4CF6342703}" parentId="{E77FEAC1-20FA-488A-AC83-E25410B9C50A}">
    <text>1332 on SDWIS Database</text>
  </threadedComment>
  <threadedComment ref="E2" dT="2022-09-26T22:58:18.57" personId="{3F31CF11-2215-4491-8C41-34A36C97F438}" id="{CF55574B-C0AA-4BE1-B891-CAF4B42CE814}">
    <text>From TDEC Drinking Water Watch</text>
  </threadedComment>
  <threadedComment ref="B3" dT="2022-09-26T22:38:46.85" personId="{3F31CF11-2215-4491-8C41-34A36C97F438}" id="{78A592EF-F62D-4443-B918-B892C54626CA}">
    <text>From SDWIS Database</text>
  </threadedComment>
  <threadedComment ref="B3" dT="2022-09-26T22:38:59.52" personId="{3F31CF11-2215-4491-8C41-34A36C97F438}" id="{004FE7C5-3255-44CF-8FC7-440A7858F7B5}" parentId="{78A592EF-F62D-4443-B918-B892C54626CA}">
    <text>1531 on TDEC Drinking Water Watch</text>
  </threadedComment>
  <threadedComment ref="E3" dT="2022-09-26T22:57:58.99" personId="{3F31CF11-2215-4491-8C41-34A36C97F438}" id="{EC8E8A79-BEA9-4CE0-8370-5B04B9809788}">
    <text>From TDEC Drinking Water Watch</text>
  </threadedComment>
  <threadedComment ref="B4" dT="2022-09-26T22:52:52.16" personId="{3F31CF11-2215-4491-8C41-34A36C97F438}" id="{9866529B-2252-4596-B34D-2484D54F0747}">
    <text>1372 on TDEC Drinking Water Watch</text>
  </threadedComment>
  <threadedComment ref="B4" dT="2022-09-26T22:53:04.02" personId="{3F31CF11-2215-4491-8C41-34A36C97F438}" id="{0138E292-9E5F-4E6C-93F5-269666B1FC4B}" parentId="{9866529B-2252-4596-B34D-2484D54F0747}">
    <text>1389 on SDWIS Database</text>
  </threadedComment>
  <threadedComment ref="E4" dT="2022-09-26T22:57:29.01" personId="{3F31CF11-2215-4491-8C41-34A36C97F438}" id="{24E0EC9A-568D-4C35-AD1C-25CDDF02F81B}">
    <text>From TDEC Drinking Water Watch</text>
  </threadedComment>
  <threadedComment ref="B5" dT="2022-09-26T22:54:16.38" personId="{3F31CF11-2215-4491-8C41-34A36C97F438}" id="{647F5EC8-1E33-4BEF-ADDD-5D18BA612A50}">
    <text>From TDEC Drinking Water Watch and SDWIS</text>
  </threadedComment>
  <threadedComment ref="E5" dT="2022-09-26T22:57:09.83" personId="{3F31CF11-2215-4491-8C41-34A36C97F438}" id="{A512EB08-CEBE-4B7E-B835-94AC6D3E9512}">
    <text>From TDEC Drinking Water Watch</text>
  </threadedComment>
  <threadedComment ref="B6" dT="2022-09-26T22:55:24.38" personId="{3F31CF11-2215-4491-8C41-34A36C97F438}" id="{EB86CA2E-AB33-4F2D-9434-FE52DDA2DC68}">
    <text>6154 on TDEC Drinking Water Watch</text>
  </threadedComment>
  <threadedComment ref="B6" dT="2022-09-26T22:55:33.33" personId="{3F31CF11-2215-4491-8C41-34A36C97F438}" id="{B2C75D58-668E-4EA3-A24D-7F57C0CB6D2C}" parentId="{EB86CA2E-AB33-4F2D-9434-FE52DDA2DC68}">
    <text>6230 on SDWIS Database</text>
  </threadedComment>
  <threadedComment ref="E6" dT="2022-09-26T22:56:59.18" personId="{3F31CF11-2215-4491-8C41-34A36C97F438}" id="{7ED33C64-5B79-41C8-BC00-C4077B771578}">
    <text>From TDEC Drinking Water Watch</text>
  </threadedComment>
  <threadedComment ref="B7" dT="2022-09-26T22:59:14.99" personId="{3F31CF11-2215-4491-8C41-34A36C97F438}" id="{72672804-4DE5-446F-B8DE-CB200EFCB6A9}">
    <text>From 2022 Sanitary Survey</text>
  </threadedComment>
  <threadedComment ref="B7" dT="2022-09-26T22:59:29.45" personId="{3F31CF11-2215-4491-8C41-34A36C97F438}" id="{3EB614C4-0253-421B-A211-BEEED1A8BE97}" parentId="{72672804-4DE5-446F-B8DE-CB200EFCB6A9}">
    <text>5481 on TDEC Drinking Water Watch</text>
  </threadedComment>
  <threadedComment ref="B7" dT="2022-10-03T18:12:05.47" personId="{3F31CF11-2215-4491-8C41-34A36C97F438}" id="{5A5ADD4F-48B9-4B42-9843-21F5CE7C4CCF}" parentId="{72672804-4DE5-446F-B8DE-CB200EFCB6A9}">
    <text>5417 on SDWIS Database</text>
  </threadedComment>
  <threadedComment ref="E7" dT="2022-09-26T23:00:02.91" personId="{3F31CF11-2215-4491-8C41-34A36C97F438}" id="{3BCC4698-3FA5-4E12-813D-9545C6AB17CA}">
    <text>From TDEC Drinking Water Watch</text>
  </threadedComment>
  <threadedComment ref="B8" dT="2022-09-26T23:02:20.10" personId="{3F31CF11-2215-4491-8C41-34A36C97F438}" id="{1B6FA952-B1A6-4364-90F5-9D388AA091E0}">
    <text>From TDEC Drinking Water Watch and SDWIS Database</text>
  </threadedComment>
  <threadedComment ref="E8" dT="2022-09-26T23:02:38.74" personId="{3F31CF11-2215-4491-8C41-34A36C97F438}" id="{72E9582F-24AC-4BD0-AE0E-99AA30C2BE74}">
    <text>From TDEC Drinking Water Watch</text>
  </threadedComment>
  <threadedComment ref="B9" dT="2022-09-26T23:09:18.74" personId="{3F31CF11-2215-4491-8C41-34A36C97F438}" id="{24647D5D-2FB6-43ED-9FA0-986C7C49D895}">
    <text>From TDEC Drinking Water Watch</text>
  </threadedComment>
  <threadedComment ref="B9" dT="2022-09-26T23:09:30.34" personId="{3F31CF11-2215-4491-8C41-34A36C97F438}" id="{D7034F28-5F35-4125-860B-617BF5027D94}" parentId="{24647D5D-2FB6-43ED-9FA0-986C7C49D895}">
    <text>1533 on SDWIS Database</text>
  </threadedComment>
  <threadedComment ref="E9" dT="2022-09-26T23:10:01.07" personId="{3F31CF11-2215-4491-8C41-34A36C97F438}" id="{1B4E14A3-A91B-431C-9F78-5FDFEAAA3432}">
    <text>From TDEC Drinking Water Watch</text>
  </threadedComment>
  <threadedComment ref="B10" dT="2022-09-26T23:10:56.23" personId="{3F31CF11-2215-4491-8C41-34A36C97F438}" id="{2B7CDC5D-40D9-4999-90B5-6AAAAAA459C3}">
    <text>From SDWIS Database</text>
  </threadedComment>
  <threadedComment ref="B10" dT="2022-09-26T23:11:08.87" personId="{3F31CF11-2215-4491-8C41-34A36C97F438}" id="{C65D313C-34EB-4856-A710-CB6F5DF91C9E}" parentId="{2B7CDC5D-40D9-4999-90B5-6AAAAAA459C3}">
    <text>955 on TDEC Drinking Water Watch</text>
  </threadedComment>
  <threadedComment ref="E10" dT="2022-09-26T23:11:27.11" personId="{3F31CF11-2215-4491-8C41-34A36C97F438}" id="{AB43033F-7AD2-490B-8FE8-954F1E14956F}">
    <text>From TDEC Drinking Water Watch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9-27T04:31:21.33" personId="{3F31CF11-2215-4491-8C41-34A36C97F438}" id="{C0E7A4E5-2D09-4BC9-957A-106C07595B3D}">
    <text>From SDWIS Database</text>
  </threadedComment>
  <threadedComment ref="B2" dT="2022-09-27T04:31:59.47" personId="{3F31CF11-2215-4491-8C41-34A36C97F438}" id="{44038679-08AA-4868-95CD-77E3302CC246}" parentId="{C0E7A4E5-2D09-4BC9-957A-106C07595B3D}">
    <text>9560 on TDEC Drinking Water Watch</text>
  </threadedComment>
  <threadedComment ref="E2" dT="2022-09-27T04:32:25.21" personId="{3F31CF11-2215-4491-8C41-34A36C97F438}" id="{0A7601F1-8E84-4FCB-BACC-C275D880FFD6}">
    <text>From TDEC Drinking Water Watch</text>
  </threadedComment>
  <threadedComment ref="B3" dT="2022-09-27T04:40:02.03" personId="{3F31CF11-2215-4491-8C41-34A36C97F438}" id="{B9741766-8858-45ED-A9CD-902E2767BB6C}">
    <text>From SDWIS Database</text>
  </threadedComment>
  <threadedComment ref="B3" dT="2022-09-27T04:40:22.14" personId="{3F31CF11-2215-4491-8C41-34A36C97F438}" id="{D0728704-CC7E-4BBB-A38C-31003698FB6D}" parentId="{B9741766-8858-45ED-A9CD-902E2767BB6C}">
    <text>3869 on TDEC Drinking Water Watch</text>
  </threadedComment>
  <threadedComment ref="E3" dT="2022-09-27T04:42:00.84" personId="{3F31CF11-2215-4491-8C41-34A36C97F438}" id="{E06170F5-821F-49BE-BF4C-1CD4CD0D3E31}">
    <text>From TDEC Drinking Water Watch</text>
  </threadedComment>
  <threadedComment ref="B4" dT="2022-09-28T01:22:59.78" personId="{3F31CF11-2215-4491-8C41-34A36C97F438}" id="{EC209B10-24CE-4875-A199-FE048A4DE69A}">
    <text>From 2022 Sanitary Survey and TDEC Drinking Water Watch</text>
  </threadedComment>
  <threadedComment ref="B4" dT="2022-10-03T18:38:11.47" personId="{3F31CF11-2215-4491-8C41-34A36C97F438}" id="{0DCA6958-DCDA-4DEA-9613-CBDBCFCE0B19}" parentId="{EC209B10-24CE-4875-A199-FE048A4DE69A}">
    <text>155 on SDWIS Database</text>
  </threadedComment>
  <threadedComment ref="E4" dT="2022-09-28T01:28:15.60" personId="{3F31CF11-2215-4491-8C41-34A36C97F438}" id="{2716ED1C-6E13-40C5-89F6-595452EE0FEF}">
    <text>From TDEC Drinking Water Watch</text>
  </threadedComment>
  <threadedComment ref="B5" dT="2022-09-28T01:31:35.72" personId="{3F31CF11-2215-4491-8C41-34A36C97F438}" id="{BF4C696B-D483-49DF-96D1-55B73A9B5628}">
    <text>From SDWIS Database</text>
  </threadedComment>
  <threadedComment ref="B5" dT="2022-09-28T01:31:53.24" personId="{3F31CF11-2215-4491-8C41-34A36C97F438}" id="{DB4E469E-2AFE-49D6-B11F-58E7AF11DD66}" parentId="{BF4C696B-D483-49DF-96D1-55B73A9B5628}">
    <text>1026 on TDEC Drinking Water Watch</text>
  </threadedComment>
  <threadedComment ref="E5" dT="2022-09-28T01:32:58.40" personId="{3F31CF11-2215-4491-8C41-34A36C97F438}" id="{E555F0F8-CFFC-41A7-81F3-FB6384CDD482}">
    <text>From TDEC Drinking Water Watch</text>
  </threadedComment>
  <threadedComment ref="B6" dT="2022-09-28T01:41:53.91" personId="{3F31CF11-2215-4491-8C41-34A36C97F438}" id="{D7CA8CEE-9ABA-4FD7-A990-61D08441D7FD}">
    <text>From TDEC Drinking Water Watch and SDWIS Database</text>
  </threadedComment>
  <threadedComment ref="E6" dT="2022-09-28T01:42:43.93" personId="{3F31CF11-2215-4491-8C41-34A36C97F438}" id="{9EB3051E-6431-494E-8169-2B25AC316A94}">
    <text>From TDEC Drinking Water Watch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9-28T01:46:12.20" personId="{3F31CF11-2215-4491-8C41-34A36C97F438}" id="{E7C935E3-2AF6-45C8-8DC1-82258AB07E54}">
    <text>From SDWIS Database</text>
  </threadedComment>
  <threadedComment ref="B2" dT="2022-09-28T01:46:26.43" personId="{3F31CF11-2215-4491-8C41-34A36C97F438}" id="{B25471A4-059D-4718-8367-FBDE4FEF0953}" parentId="{E7C935E3-2AF6-45C8-8DC1-82258AB07E54}">
    <text>8494 on TDEC Drinking Water Watch</text>
  </threadedComment>
  <threadedComment ref="E2" dT="2022-09-28T02:01:41.46" personId="{3F31CF11-2215-4491-8C41-34A36C97F438}" id="{08E9BFA5-C756-46BE-98D7-918922A9CC1F}">
    <text>From TDEC Drinking Water Watch</text>
  </threadedComment>
  <threadedComment ref="B3" dT="2022-09-28T02:03:14.11" personId="{3F31CF11-2215-4491-8C41-34A36C97F438}" id="{41C408E4-1E1D-472F-880E-5D906425088D}">
    <text>From SDWIS Database</text>
  </threadedComment>
  <threadedComment ref="B3" dT="2022-09-28T02:04:46.95" personId="{3F31CF11-2215-4491-8C41-34A36C97F438}" id="{DCFBC57C-3883-43DB-8DB1-F61905669C55}" parentId="{41C408E4-1E1D-472F-880E-5D906425088D}">
    <text>18123 on TDEC Drinking Water Watch</text>
  </threadedComment>
  <threadedComment ref="D3" dT="2022-09-28T02:13:37.13" personId="{3F31CF11-2215-4491-8C41-34A36C97F438}" id="{50B17950-66FA-4613-BBBF-F3789A6BD5A3}">
    <text>From 2022 Sanitary Survey Report</text>
  </threadedComment>
  <threadedComment ref="E3" dT="2022-09-28T02:05:14.07" personId="{3F31CF11-2215-4491-8C41-34A36C97F438}" id="{719DB3BF-6140-478C-A114-B6B5491A26F6}">
    <text>From TDEC Drinking Water Watch</text>
  </threadedComment>
  <threadedComment ref="B4" dT="2022-09-28T03:54:47.49" personId="{3F31CF11-2215-4491-8C41-34A36C97F438}" id="{EA01F507-7946-468E-8173-4A77075698E3}">
    <text>From 2021 Sanitary Survey</text>
  </threadedComment>
  <threadedComment ref="B4" dT="2022-09-28T03:54:59.59" personId="{3F31CF11-2215-4491-8C41-34A36C97F438}" id="{57C1C818-3B7A-40AC-BC4F-8B355C8C2FB5}" parentId="{EA01F507-7946-468E-8173-4A77075698E3}">
    <text>9049 on TDEC Drinking Water Watch</text>
  </threadedComment>
  <threadedComment ref="B4" dT="2022-09-28T03:59:11.95" personId="{3F31CF11-2215-4491-8C41-34A36C97F438}" id="{C8DE3C96-FA01-4013-9835-5A3A95524D32}" parentId="{EA01F507-7946-468E-8173-4A77075698E3}">
    <text>9291 on SDWIS Database</text>
  </threadedComment>
  <threadedComment ref="E4" dT="2022-09-28T03:55:55.90" personId="{3F31CF11-2215-4491-8C41-34A36C97F438}" id="{743E0F78-69F8-4E3A-8286-A55904B8414B}">
    <text>From TDEC Drinking Water Watch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2-09-28T13:12:34.18" personId="{3F31CF11-2215-4491-8C41-34A36C97F438}" id="{93D7C20D-F6A9-4D90-B7BB-37F2B6254258}">
    <text>From SDWIS Database</text>
  </threadedComment>
  <threadedComment ref="B2" dT="2022-09-28T13:12:46.07" personId="{3F31CF11-2215-4491-8C41-34A36C97F438}" id="{41A35183-29AC-4573-9A63-86490AEB8278}" parentId="{93D7C20D-F6A9-4D90-B7BB-37F2B6254258}">
    <text>32995 on TDEC Drinking Water Watch</text>
  </threadedComment>
  <threadedComment ref="E2" dT="2022-09-28T13:13:02.79" personId="{3F31CF11-2215-4491-8C41-34A36C97F438}" id="{58E43C79-978D-4AAD-94CE-6F099E6360A2}">
    <text>From TDEC Drinking Water Watch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2-09-28T13:21:03.28" personId="{3F31CF11-2215-4491-8C41-34A36C97F438}" id="{B90A8B34-F7F8-4D3C-85F4-1D8CCB82D67B}">
    <text>From SDWIS Database and 2021 Sanitary Survey</text>
  </threadedComment>
  <threadedComment ref="B2" dT="2022-09-28T13:21:15.08" personId="{3F31CF11-2215-4491-8C41-34A36C97F438}" id="{ED6C3B60-3E35-4006-9784-2305B16B8CA0}" parentId="{B90A8B34-F7F8-4D3C-85F4-1D8CCB82D67B}">
    <text>60778 on TDEC Drinking Water Watch</text>
  </threadedComment>
  <threadedComment ref="D2" dT="2022-09-28T13:25:30.02" personId="{3F31CF11-2215-4491-8C41-34A36C97F438}" id="{14838CF6-4242-46C3-9F1A-355ADA09DDDC}">
    <text>From HVUD Website</text>
  </threadedComment>
  <threadedComment ref="E2" dT="2022-09-28T13:21:30.81" personId="{3F31CF11-2215-4491-8C41-34A36C97F438}" id="{EA77E3EC-7ACD-4C48-9C9F-6BEC149F5FD8}">
    <text>From TDEC Drinking Water Watch</text>
  </threadedComment>
  <threadedComment ref="B3" dT="2022-09-28T13:32:37.64" personId="{3F31CF11-2215-4491-8C41-34A36C97F438}" id="{B3425B3E-06EF-41C5-A34B-D4B4C012ACBC}">
    <text>From 2022 Sanitary Survey</text>
  </threadedComment>
  <threadedComment ref="B3" dT="2022-09-28T13:32:50.98" personId="{3F31CF11-2215-4491-8C41-34A36C97F438}" id="{248B14CC-C3E4-4A8B-A874-98B9A42BF7B7}" parentId="{B3425B3E-06EF-41C5-A34B-D4B4C012ACBC}">
    <text>78133 on TDEC Drinking Water Watch</text>
  </threadedComment>
  <threadedComment ref="B3" dT="2022-09-28T13:34:40.46" personId="{3F31CF11-2215-4491-8C41-34A36C97F438}" id="{C824D607-6408-41CF-AF0A-6C28B6892E5F}" parentId="{B3425B3E-06EF-41C5-A34B-D4B4C012ACBC}">
    <text>76754 on SDWIS Database</text>
  </threadedComment>
  <threadedComment ref="D3" dT="2022-09-28T13:43:07.29" personId="{3F31CF11-2215-4491-8C41-34A36C97F438}" id="{3B8EEDBE-3E44-4119-A939-D034BD2475D6}">
    <text>From MSUD Website</text>
  </threadedComment>
  <threadedComment ref="E3" dT="2022-09-28T13:33:08.21" personId="{3F31CF11-2215-4491-8C41-34A36C97F438}" id="{3DAED207-4EC2-402A-8C9C-68F18003520C}">
    <text>From TDEC Drinking Water Watch</text>
  </threadedComment>
  <threadedComment ref="B5" dT="2022-09-28T13:43:47.31" personId="{3F31CF11-2215-4491-8C41-34A36C97F438}" id="{2EB338F9-6923-4A30-8416-5B1EEAFAE833}">
    <text>From SDWIS Database</text>
  </threadedComment>
  <threadedComment ref="B5" dT="2022-09-28T13:44:01.76" personId="{3F31CF11-2215-4491-8C41-34A36C97F438}" id="{B05C021E-07F3-4832-AC49-FFEECC5113E8}" parentId="{2EB338F9-6923-4A30-8416-5B1EEAFAE833}">
    <text>692094 on TDEC Drinking Water Watch</text>
  </threadedComment>
  <threadedComment ref="D5" dT="2022-09-28T14:36:35.28" personId="{3F31CF11-2215-4491-8C41-34A36C97F438}" id="{7F5116FD-E857-467E-9153-83A031138A44}">
    <text>Total capacity for both K.R. Harrington and Omohundro. From Website</text>
  </threadedComment>
  <threadedComment ref="E5" dT="2022-09-28T13:44:30.52" personId="{3F31CF11-2215-4491-8C41-34A36C97F438}" id="{FE969E14-8AAF-4562-862E-2B8A01F64180}">
    <text>From TDEC Drinking Water Watch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2-09-28T14:43:16.72" personId="{3F31CF11-2215-4491-8C41-34A36C97F438}" id="{D41FFC3F-B9EA-4BFA-865A-37A31EF727EA}">
    <text>From SDWIS Database</text>
  </threadedComment>
  <threadedComment ref="B2" dT="2022-09-28T14:43:26.59" personId="{3F31CF11-2215-4491-8C41-34A36C97F438}" id="{1CE38C39-755B-4CAD-AEF3-6DEFAF9D7C9D}" parentId="{D41FFC3F-B9EA-4BFA-865A-37A31EF727EA}">
    <text>7988 on TDEC Drinking Water Watch</text>
  </threadedComment>
  <threadedComment ref="E2" dT="2022-09-28T14:43:52.54" personId="{3F31CF11-2215-4491-8C41-34A36C97F438}" id="{847DA70A-1270-4CFE-9DEC-E1E17AA6B199}">
    <text>From TDEC Drinking Water Watch</text>
  </threadedComment>
  <threadedComment ref="B3" dT="2022-09-28T14:46:01.41" personId="{3F31CF11-2215-4491-8C41-34A36C97F438}" id="{B900A98A-1EBD-4D6A-BFB8-EBC63B148AF8}">
    <text>From SDWIS Database</text>
  </threadedComment>
  <threadedComment ref="B3" dT="2022-09-28T14:46:11.03" personId="{3F31CF11-2215-4491-8C41-34A36C97F438}" id="{9B5B9D00-C897-41C8-AE35-B4DEB69FE4EC}" parentId="{B900A98A-1EBD-4D6A-BFB8-EBC63B148AF8}">
    <text>3844 on TDEC Drinking Water Watch</text>
  </threadedComment>
  <threadedComment ref="E3" dT="2022-09-28T14:46:25.73" personId="{3F31CF11-2215-4491-8C41-34A36C97F438}" id="{328587EB-0046-4ED1-9CE7-8AB563DFA299}">
    <text>From TDEC Drinking Water Watch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2-09-28T14:53:10.43" personId="{3F31CF11-2215-4491-8C41-34A36C97F438}" id="{63CDCA1D-601C-40CC-8470-46D5E2D48315}">
    <text>From TDEC Drinking Water Watch</text>
  </threadedComment>
  <threadedComment ref="B2" dT="2022-09-28T14:53:22.23" personId="{3F31CF11-2215-4491-8C41-34A36C97F438}" id="{A4AB51D8-58BB-48E2-B24F-AC0632DD3A24}" parentId="{63CDCA1D-601C-40CC-8470-46D5E2D48315}">
    <text>3177 on SDWIS Database</text>
  </threadedComment>
  <threadedComment ref="E2" dT="2022-09-28T14:53:55.70" personId="{3F31CF11-2215-4491-8C41-34A36C97F438}" id="{32D1ADE9-C6DC-46F7-829E-1A17343047A0}">
    <text>From TDEC Drinking Water Watch</text>
  </threadedComment>
  <threadedComment ref="B3" dT="2022-09-28T14:57:54.34" personId="{3F31CF11-2215-4491-8C41-34A36C97F438}" id="{5FDBB190-E638-43E5-ACD3-565635601F23}">
    <text>From TDEC Drinking Water Watch</text>
  </threadedComment>
  <threadedComment ref="B3" dT="2022-09-28T14:58:06.18" personId="{3F31CF11-2215-4491-8C41-34A36C97F438}" id="{4B49E147-BAB7-4D3C-B647-093899E1EAF8}" parentId="{5FDBB190-E638-43E5-ACD3-565635601F23}">
    <text>20481 on SDWIS Database</text>
  </threadedComment>
  <threadedComment ref="E3" dT="2022-09-28T14:58:26.44" personId="{3F31CF11-2215-4491-8C41-34A36C97F438}" id="{39DDF2D3-4E8F-4281-B542-C9825FDB0C54}">
    <text>From TDEC Drinking Water Watch</text>
  </threadedComment>
  <threadedComment ref="B4" dT="2022-09-28T15:02:28.44" personId="{3F31CF11-2215-4491-8C41-34A36C97F438}" id="{8BDB09B1-B8AD-46BE-A318-CAB29F66C5CE}">
    <text>From 2022 Sanitary Survey</text>
  </threadedComment>
  <threadedComment ref="B4" dT="2022-09-28T15:02:37.87" personId="{3F31CF11-2215-4491-8C41-34A36C97F438}" id="{AC06B1D5-88C5-4D5F-B2F1-4106A444773D}" parentId="{8BDB09B1-B8AD-46BE-A318-CAB29F66C5CE}">
    <text>3457 on SDWIS Database</text>
  </threadedComment>
  <threadedComment ref="B4" dT="2022-10-03T18:02:19.07" personId="{3F31CF11-2215-4491-8C41-34A36C97F438}" id="{ADD53FAA-666D-4250-8EF7-7BAA50CE208B}" parentId="{8BDB09B1-B8AD-46BE-A318-CAB29F66C5CE}">
    <text>5829 on TDEC Drinking Water Watch</text>
  </threadedComment>
  <threadedComment ref="E4" dT="2022-09-28T15:02:57.91" personId="{3F31CF11-2215-4491-8C41-34A36C97F438}" id="{C1794008-5FBE-4C06-B7AE-0D7100BB1B96}">
    <text>From TDEC Drinking Water Watch</text>
  </threadedComment>
  <threadedComment ref="B5" dT="2022-09-28T15:14:53.64" personId="{3F31CF11-2215-4491-8C41-34A36C97F438}" id="{FCD1AE81-05AA-42F5-AD84-E447248D2034}">
    <text>From 2022 Sanitary Survey</text>
  </threadedComment>
  <threadedComment ref="B5" dT="2022-09-28T15:15:06.62" personId="{3F31CF11-2215-4491-8C41-34A36C97F438}" id="{E2035C61-D79D-46B9-BBC5-AC7F5ABA33F5}" parentId="{FCD1AE81-05AA-42F5-AD84-E447248D2034}">
    <text>4639 on TDEC Drinking Water Watch</text>
  </threadedComment>
  <threadedComment ref="B5" dT="2022-10-03T18:07:10.78" personId="{3F31CF11-2215-4491-8C41-34A36C97F438}" id="{B8C4A246-3B03-430B-9B09-D47F4C76345B}" parentId="{FCD1AE81-05AA-42F5-AD84-E447248D2034}">
    <text>4169 on SDWIS Database</text>
  </threadedComment>
  <threadedComment ref="E5" dT="2022-09-28T15:16:15.61" personId="{3F31CF11-2215-4491-8C41-34A36C97F438}" id="{FCFDB6B7-A96A-4FAC-83A9-99CB483D129A}">
    <text>From TDEC Drinking Water Watch</text>
  </threadedComment>
  <threadedComment ref="B6" dT="2022-09-28T15:16:51.98" personId="{3F31CF11-2215-4491-8C41-34A36C97F438}" id="{645105E1-7684-4B77-868B-E00CEB97ADB8}">
    <text>From TDEC Drinking Water Watch</text>
  </threadedComment>
  <threadedComment ref="B6" dT="2022-09-28T15:17:07.85" personId="{3F31CF11-2215-4491-8C41-34A36C97F438}" id="{F3CF1A3C-2B51-49BD-942B-2B82879A3841}" parentId="{645105E1-7684-4B77-868B-E00CEB97ADB8}">
    <text>3514 on SDWIS Database</text>
  </threadedComment>
  <threadedComment ref="E6" dT="2022-09-28T15:17:25.88" personId="{3F31CF11-2215-4491-8C41-34A36C97F438}" id="{3DB9AA98-BE4A-428F-85B7-55EA348B1CFF}">
    <text>From TDEC Drinking Water Watch</text>
  </threadedComment>
  <threadedComment ref="B7" dT="2022-09-28T15:23:26.53" personId="{3F31CF11-2215-4491-8C41-34A36C97F438}" id="{489D39F2-25ED-4302-ADF9-F0A563F8662F}">
    <text>From TDEC Drinking Water Watch</text>
  </threadedComment>
  <threadedComment ref="B7" dT="2022-09-28T15:23:46.73" personId="{3F31CF11-2215-4491-8C41-34A36C97F438}" id="{CE71A62F-7FB8-45B9-8901-DAD7735497EC}" parentId="{489D39F2-25ED-4302-ADF9-F0A563F8662F}">
    <text>1406 on SDWIS Database</text>
  </threadedComment>
  <threadedComment ref="E7" dT="2022-09-28T15:24:23.64" personId="{3F31CF11-2215-4491-8C41-34A36C97F438}" id="{34B9FA48-AEBA-45D5-8D8B-A3C224049DBF}">
    <text>From TDEC Drinking Water Watch</text>
  </threadedComment>
  <threadedComment ref="B8" dT="2022-09-28T15:25:39.26" personId="{3F31CF11-2215-4491-8C41-34A36C97F438}" id="{73D0B4A3-D140-41C8-8EC9-B2958509844F}">
    <text>From TDEC Drinking Water Watch</text>
  </threadedComment>
  <threadedComment ref="B8" dT="2022-09-28T15:25:48.55" personId="{3F31CF11-2215-4491-8C41-34A36C97F438}" id="{B483061A-665D-4480-B5CE-3242272A7A25}" parentId="{73D0B4A3-D140-41C8-8EC9-B2958509844F}">
    <text>4639 on SDWIS Database</text>
  </threadedComment>
  <threadedComment ref="E8" dT="2022-09-28T15:26:15.76" personId="{3F31CF11-2215-4491-8C41-34A36C97F438}" id="{6A9F1C02-C654-4E6E-A883-243D2595A76A}">
    <text>From TDEC Drinking Water Watch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" dT="2022-09-28T15:30:31.01" personId="{3F31CF11-2215-4491-8C41-34A36C97F438}" id="{DCAE9BBA-F8C4-4CBC-9196-FF04CB08EC67}">
    <text>From SDWIS Databse</text>
  </threadedComment>
  <threadedComment ref="B2" dT="2022-09-28T15:30:39.70" personId="{3F31CF11-2215-4491-8C41-34A36C97F438}" id="{6DEF2883-C3FC-4B39-9019-76C23F7CE2B6}" parentId="{DCAE9BBA-F8C4-4CBC-9196-FF04CB08EC67}">
    <text>11987 on TDEC Drinking Water Watch</text>
  </threadedComment>
  <threadedComment ref="E2" dT="2022-09-28T15:30:54.58" personId="{3F31CF11-2215-4491-8C41-34A36C97F438}" id="{5775E1AF-CBA2-43C4-B7EB-EA908B68A2A0}">
    <text>From TDEC Drinking Water Watch</text>
  </threadedComment>
  <threadedComment ref="B3" dT="2022-09-28T15:34:13.51" personId="{3F31CF11-2215-4491-8C41-34A36C97F438}" id="{2C973979-2486-41AB-ACAF-F4035E8F4CF8}">
    <text>From SDWIS Database</text>
  </threadedComment>
  <threadedComment ref="B3" dT="2022-09-28T15:34:23.21" personId="{3F31CF11-2215-4491-8C41-34A36C97F438}" id="{891FC80E-A50A-4EBA-BCC4-1246E76BAB88}" parentId="{2C973979-2486-41AB-ACAF-F4035E8F4CF8}">
    <text>10549 on TDEC Drinking Water Watch</text>
  </threadedComment>
  <threadedComment ref="E3" dT="2022-09-28T15:34:48.09" personId="{3F31CF11-2215-4491-8C41-34A36C97F438}" id="{9B26C6C4-77B2-4CAE-AAF3-F7E876001619}">
    <text>From TDEC Drinking Water Watch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F698-75B2-4AEF-857D-20A65018583A}">
  <dimension ref="A1:D14"/>
  <sheetViews>
    <sheetView workbookViewId="0">
      <selection activeCell="D14" sqref="D14"/>
    </sheetView>
  </sheetViews>
  <sheetFormatPr defaultRowHeight="14.4" x14ac:dyDescent="0.55000000000000004"/>
  <cols>
    <col min="1" max="1" width="9.41796875" bestFit="1" customWidth="1"/>
    <col min="2" max="2" width="9.20703125" bestFit="1" customWidth="1"/>
  </cols>
  <sheetData>
    <row r="1" spans="1:4" x14ac:dyDescent="0.55000000000000004">
      <c r="A1" s="1" t="s">
        <v>7</v>
      </c>
      <c r="B1" s="1" t="s">
        <v>1</v>
      </c>
      <c r="D1" t="s">
        <v>22</v>
      </c>
    </row>
    <row r="2" spans="1:4" x14ac:dyDescent="0.55000000000000004">
      <c r="A2" s="1" t="s">
        <v>8</v>
      </c>
      <c r="B2" s="1">
        <v>15234</v>
      </c>
      <c r="C2">
        <v>14961</v>
      </c>
      <c r="D2" t="s">
        <v>21</v>
      </c>
    </row>
    <row r="3" spans="1:4" x14ac:dyDescent="0.55000000000000004">
      <c r="A3" s="1" t="s">
        <v>9</v>
      </c>
      <c r="B3" s="1">
        <v>28432</v>
      </c>
      <c r="C3">
        <v>27841</v>
      </c>
    </row>
    <row r="4" spans="1:4" x14ac:dyDescent="0.55000000000000004">
      <c r="A4" s="1" t="s">
        <v>10</v>
      </c>
      <c r="B4" s="1">
        <v>56134</v>
      </c>
      <c r="C4">
        <v>56452</v>
      </c>
      <c r="D4" t="s">
        <v>87</v>
      </c>
    </row>
    <row r="5" spans="1:4" x14ac:dyDescent="0.55000000000000004">
      <c r="A5" s="1" t="s">
        <v>11</v>
      </c>
      <c r="B5" s="1">
        <v>41523</v>
      </c>
      <c r="C5">
        <v>40539</v>
      </c>
    </row>
    <row r="6" spans="1:4" x14ac:dyDescent="0.55000000000000004">
      <c r="A6" s="1" t="s">
        <v>12</v>
      </c>
      <c r="B6" s="1">
        <v>36418</v>
      </c>
      <c r="C6">
        <v>35797</v>
      </c>
    </row>
    <row r="7" spans="1:4" x14ac:dyDescent="0.55000000000000004">
      <c r="A7" s="1" t="s">
        <v>13</v>
      </c>
      <c r="B7" s="1">
        <v>703953</v>
      </c>
      <c r="C7">
        <v>690540</v>
      </c>
    </row>
    <row r="8" spans="1:4" x14ac:dyDescent="0.55000000000000004">
      <c r="A8" s="1" t="s">
        <v>14</v>
      </c>
      <c r="B8" s="1">
        <v>8317</v>
      </c>
      <c r="C8">
        <v>8201</v>
      </c>
    </row>
    <row r="9" spans="1:4" x14ac:dyDescent="0.55000000000000004">
      <c r="A9" s="1" t="s">
        <v>15</v>
      </c>
      <c r="B9" s="1">
        <v>44828</v>
      </c>
      <c r="C9">
        <v>43780</v>
      </c>
    </row>
    <row r="10" spans="1:4" x14ac:dyDescent="0.55000000000000004">
      <c r="A10" s="1" t="s">
        <v>16</v>
      </c>
      <c r="B10" s="1">
        <v>21917</v>
      </c>
      <c r="C10">
        <v>22020</v>
      </c>
    </row>
    <row r="11" spans="1:4" x14ac:dyDescent="0.55000000000000004">
      <c r="A11" s="1" t="s">
        <v>17</v>
      </c>
      <c r="B11" s="1">
        <v>20172</v>
      </c>
      <c r="C11">
        <v>19926</v>
      </c>
    </row>
    <row r="12" spans="1:4" x14ac:dyDescent="0.55000000000000004">
      <c r="A12" s="1" t="s">
        <v>18</v>
      </c>
      <c r="B12" s="1">
        <v>159265</v>
      </c>
      <c r="C12">
        <v>157707</v>
      </c>
    </row>
    <row r="13" spans="1:4" x14ac:dyDescent="0.55000000000000004">
      <c r="A13" s="1" t="s">
        <v>19</v>
      </c>
      <c r="B13" s="1">
        <v>255735</v>
      </c>
      <c r="C13">
        <v>232380</v>
      </c>
    </row>
    <row r="14" spans="1:4" x14ac:dyDescent="0.55000000000000004">
      <c r="A14" s="1" t="s">
        <v>20</v>
      </c>
      <c r="B14" s="1">
        <v>151917</v>
      </c>
      <c r="C14">
        <v>140604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5F68-8F20-470D-803A-8FDA8059E0C5}">
  <dimension ref="A1:G5"/>
  <sheetViews>
    <sheetView workbookViewId="0">
      <pane xSplit="1" topLeftCell="B1" activePane="topRight" state="frozen"/>
      <selection pane="topRight" activeCell="C2" sqref="C2"/>
    </sheetView>
  </sheetViews>
  <sheetFormatPr defaultRowHeight="14.4" x14ac:dyDescent="0.55000000000000004"/>
  <cols>
    <col min="1" max="1" width="32.3125" bestFit="1" customWidth="1"/>
    <col min="2" max="2" width="9.207031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57</v>
      </c>
      <c r="B2" s="1">
        <v>12774</v>
      </c>
      <c r="C2" s="1" t="s">
        <v>27</v>
      </c>
      <c r="D2" s="1">
        <v>3.2</v>
      </c>
      <c r="E2" s="1">
        <v>0</v>
      </c>
      <c r="F2" s="1">
        <v>3</v>
      </c>
      <c r="G2" s="1">
        <v>47.5</v>
      </c>
    </row>
    <row r="3" spans="1:7" x14ac:dyDescent="0.55000000000000004">
      <c r="A3" s="1" t="s">
        <v>58</v>
      </c>
      <c r="B3" s="1">
        <v>11492</v>
      </c>
      <c r="C3" s="1">
        <v>0</v>
      </c>
      <c r="D3" s="1">
        <v>4</v>
      </c>
      <c r="E3" s="1">
        <v>6</v>
      </c>
      <c r="F3" s="1">
        <v>4</v>
      </c>
      <c r="G3" s="1">
        <v>46.3</v>
      </c>
    </row>
    <row r="4" spans="1:7" x14ac:dyDescent="0.55000000000000004">
      <c r="A4" s="1" t="s">
        <v>25</v>
      </c>
      <c r="B4" s="2">
        <f>(SUM(B2:B3)/'County Populations'!B10)*100</f>
        <v>110.717707715472</v>
      </c>
      <c r="C4" s="1" t="s">
        <v>27</v>
      </c>
      <c r="D4" s="1">
        <f>SUM(D2:D3)</f>
        <v>7.2</v>
      </c>
      <c r="E4" s="1">
        <f>SUM(E2:E3)</f>
        <v>6</v>
      </c>
      <c r="F4" s="1">
        <f>SUM(F2:F3)</f>
        <v>7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0</v>
      </c>
      <c r="D5" s="1">
        <f t="shared" ref="D5:G5" si="0">AVERAGE(D2:D3)</f>
        <v>3.6</v>
      </c>
      <c r="E5" s="1">
        <f t="shared" si="0"/>
        <v>3</v>
      </c>
      <c r="F5" s="1">
        <f t="shared" si="0"/>
        <v>3.5</v>
      </c>
      <c r="G5" s="1">
        <f t="shared" si="0"/>
        <v>46.9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5677-DA31-4331-8CC8-41434DC3BB00}">
  <dimension ref="A1:G5"/>
  <sheetViews>
    <sheetView workbookViewId="0">
      <pane xSplit="1" topLeftCell="B1" activePane="topRight" state="frozen"/>
      <selection pane="topRight" activeCell="H3" sqref="H3"/>
    </sheetView>
  </sheetViews>
  <sheetFormatPr defaultRowHeight="14.4" x14ac:dyDescent="0.55000000000000004"/>
  <cols>
    <col min="1" max="1" width="22.68359375" bestFit="1" customWidth="1"/>
    <col min="2" max="2" width="9.207031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59</v>
      </c>
      <c r="B2" s="1">
        <v>3566</v>
      </c>
      <c r="C2" s="1">
        <v>7</v>
      </c>
      <c r="D2" s="1">
        <v>1.4</v>
      </c>
      <c r="E2" s="1">
        <v>3</v>
      </c>
      <c r="F2" s="1">
        <v>3</v>
      </c>
      <c r="G2" s="1">
        <v>43.7</v>
      </c>
    </row>
    <row r="3" spans="1:7" x14ac:dyDescent="0.55000000000000004">
      <c r="A3" s="1" t="s">
        <v>60</v>
      </c>
      <c r="B3" s="1">
        <v>8113</v>
      </c>
      <c r="C3" s="1">
        <v>13</v>
      </c>
      <c r="D3" s="1">
        <v>3</v>
      </c>
      <c r="E3" s="1">
        <v>3</v>
      </c>
      <c r="F3" s="1">
        <v>3</v>
      </c>
      <c r="G3" s="1">
        <v>16.100000000000001</v>
      </c>
    </row>
    <row r="4" spans="1:7" x14ac:dyDescent="0.55000000000000004">
      <c r="A4" s="1" t="s">
        <v>25</v>
      </c>
      <c r="B4" s="2">
        <f>(SUM(B2:B3)/'County Populations'!B11)*100</f>
        <v>57.897085068411656</v>
      </c>
      <c r="C4" s="1" t="s">
        <v>27</v>
      </c>
      <c r="D4" s="1">
        <f>SUM(D2:D3)</f>
        <v>4.4000000000000004</v>
      </c>
      <c r="E4" s="1">
        <f>SUM(E2:E3)</f>
        <v>6</v>
      </c>
      <c r="F4" s="1">
        <f>SUM(F2:F3)</f>
        <v>6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 t="shared" ref="C5:G5" si="0">AVERAGE(C2:C3)</f>
        <v>10</v>
      </c>
      <c r="D5" s="1">
        <f t="shared" si="0"/>
        <v>2.2000000000000002</v>
      </c>
      <c r="E5" s="1">
        <f t="shared" si="0"/>
        <v>3</v>
      </c>
      <c r="F5" s="1">
        <f t="shared" si="0"/>
        <v>3</v>
      </c>
      <c r="G5" s="1">
        <f t="shared" si="0"/>
        <v>29.900000000000002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32E4-EA64-455C-AF87-1BF4A40EFB40}">
  <dimension ref="A1:H8"/>
  <sheetViews>
    <sheetView workbookViewId="0">
      <pane xSplit="1" topLeftCell="B1" activePane="topRight" state="frozen"/>
      <selection pane="topRight" activeCell="I7" sqref="I7"/>
    </sheetView>
  </sheetViews>
  <sheetFormatPr defaultRowHeight="14.4" x14ac:dyDescent="0.55000000000000004"/>
  <cols>
    <col min="1" max="1" width="26.3671875" bestFit="1" customWidth="1"/>
    <col min="2" max="2" width="9.20703125" bestFit="1" customWidth="1"/>
    <col min="7" max="7" width="9.41796875" bestFit="1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55000000000000004">
      <c r="A2" s="1" t="s">
        <v>61</v>
      </c>
      <c r="B2" s="1">
        <v>13239</v>
      </c>
      <c r="C2" s="1">
        <v>10</v>
      </c>
      <c r="D2" s="1">
        <v>1.84</v>
      </c>
      <c r="E2" s="1">
        <v>4</v>
      </c>
      <c r="F2" s="1">
        <v>1</v>
      </c>
      <c r="G2" s="1">
        <v>35.6</v>
      </c>
    </row>
    <row r="3" spans="1:8" x14ac:dyDescent="0.55000000000000004">
      <c r="A3" s="1" t="s">
        <v>62</v>
      </c>
      <c r="B3" s="1">
        <v>2810</v>
      </c>
      <c r="C3" s="1">
        <v>20</v>
      </c>
      <c r="D3" s="1">
        <v>3.25</v>
      </c>
      <c r="E3" s="1">
        <v>14</v>
      </c>
      <c r="F3" s="1">
        <v>2</v>
      </c>
      <c r="G3" s="1">
        <v>45.1</v>
      </c>
    </row>
    <row r="4" spans="1:8" x14ac:dyDescent="0.55000000000000004">
      <c r="A4" s="1" t="s">
        <v>63</v>
      </c>
      <c r="B4" s="1">
        <v>38166</v>
      </c>
      <c r="C4" s="1">
        <v>6</v>
      </c>
      <c r="D4" s="1">
        <v>10</v>
      </c>
      <c r="E4" s="1">
        <v>0</v>
      </c>
      <c r="F4" s="1">
        <v>10</v>
      </c>
      <c r="G4" s="1">
        <v>46.2</v>
      </c>
    </row>
    <row r="5" spans="1:8" x14ac:dyDescent="0.55000000000000004">
      <c r="A5" s="1" t="s">
        <v>64</v>
      </c>
      <c r="B5" s="1">
        <v>5893</v>
      </c>
      <c r="C5" s="1">
        <v>23</v>
      </c>
      <c r="D5" s="1">
        <v>2.4</v>
      </c>
      <c r="E5" s="1">
        <v>4</v>
      </c>
      <c r="F5" s="1">
        <v>2</v>
      </c>
      <c r="G5" s="1">
        <v>44.5</v>
      </c>
    </row>
    <row r="6" spans="1:8" x14ac:dyDescent="0.55000000000000004">
      <c r="A6" s="1" t="s">
        <v>65</v>
      </c>
      <c r="B6" s="1">
        <v>77570</v>
      </c>
      <c r="C6" s="1">
        <v>5</v>
      </c>
      <c r="D6" s="1">
        <v>28</v>
      </c>
      <c r="E6" s="1">
        <v>0</v>
      </c>
      <c r="F6" s="1">
        <v>3</v>
      </c>
      <c r="G6" s="1">
        <v>37</v>
      </c>
      <c r="H6" s="6"/>
    </row>
    <row r="7" spans="1:8" x14ac:dyDescent="0.55000000000000004">
      <c r="A7" s="1" t="s">
        <v>25</v>
      </c>
      <c r="B7" s="2">
        <f>(SUM(B2:B6)/'County Populations'!B12)*100</f>
        <v>86.445860672464136</v>
      </c>
      <c r="C7" s="1" t="s">
        <v>27</v>
      </c>
      <c r="D7" s="1">
        <f>SUM(D2:D6)</f>
        <v>45.489999999999995</v>
      </c>
      <c r="E7" s="1">
        <f>SUM(E2:E6)</f>
        <v>22</v>
      </c>
      <c r="F7" s="1">
        <f>SUM(F2:F6)</f>
        <v>18</v>
      </c>
      <c r="G7" s="1" t="s">
        <v>27</v>
      </c>
    </row>
    <row r="8" spans="1:8" x14ac:dyDescent="0.55000000000000004">
      <c r="A8" s="1" t="s">
        <v>26</v>
      </c>
      <c r="B8" s="1" t="s">
        <v>27</v>
      </c>
      <c r="C8" s="1">
        <f t="shared" ref="C8:G8" si="0">AVERAGE(C2:C6)</f>
        <v>12.8</v>
      </c>
      <c r="D8" s="2">
        <f t="shared" si="0"/>
        <v>9.097999999999999</v>
      </c>
      <c r="E8" s="2">
        <f t="shared" si="0"/>
        <v>4.4000000000000004</v>
      </c>
      <c r="F8" s="2">
        <f t="shared" si="0"/>
        <v>3.6</v>
      </c>
      <c r="G8" s="1">
        <f t="shared" si="0"/>
        <v>41.68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DE52-D139-44A1-A351-BD6718BA8501}">
  <dimension ref="A1:G4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27.68359375" customWidth="1"/>
    <col min="2" max="2" width="9.789062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66</v>
      </c>
      <c r="B2" s="1">
        <v>63128</v>
      </c>
      <c r="C2" s="1">
        <v>2</v>
      </c>
      <c r="D2" s="1" t="s">
        <v>27</v>
      </c>
      <c r="E2" s="1">
        <v>10</v>
      </c>
      <c r="F2" s="1">
        <v>5</v>
      </c>
      <c r="G2" s="1">
        <v>31.9</v>
      </c>
    </row>
    <row r="3" spans="1:7" x14ac:dyDescent="0.55000000000000004">
      <c r="A3" s="1" t="s">
        <v>25</v>
      </c>
      <c r="B3" s="2">
        <f>(SUM(B2:B2)/'County Populations'!B13)*100</f>
        <v>24.684927757248715</v>
      </c>
      <c r="C3" s="1" t="s">
        <v>27</v>
      </c>
      <c r="D3" s="1">
        <f>SUM(D2:D2)</f>
        <v>0</v>
      </c>
      <c r="E3" s="1">
        <f>SUM(E2:E2)</f>
        <v>10</v>
      </c>
      <c r="F3" s="1">
        <f>SUM(F2:F2)</f>
        <v>5</v>
      </c>
      <c r="G3" s="1" t="s">
        <v>27</v>
      </c>
    </row>
    <row r="4" spans="1:7" x14ac:dyDescent="0.55000000000000004">
      <c r="A4" s="1" t="s">
        <v>26</v>
      </c>
      <c r="B4" s="1" t="s">
        <v>27</v>
      </c>
      <c r="C4" s="1">
        <f t="shared" ref="C4:G4" si="0">AVERAGE(C2:C2)</f>
        <v>2</v>
      </c>
      <c r="D4" s="1" t="e">
        <f t="shared" si="0"/>
        <v>#DIV/0!</v>
      </c>
      <c r="E4" s="2">
        <f t="shared" si="0"/>
        <v>10</v>
      </c>
      <c r="F4" s="1">
        <f t="shared" si="0"/>
        <v>5</v>
      </c>
      <c r="G4" s="2">
        <f t="shared" si="0"/>
        <v>31.9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FE45-C6CE-4558-AF58-C396B56B6CB3}">
  <dimension ref="A1:I8"/>
  <sheetViews>
    <sheetView tabSelected="1" workbookViewId="0">
      <pane xSplit="1" topLeftCell="B1" activePane="topRight" state="frozen"/>
      <selection pane="topRight" activeCell="H2" sqref="H2"/>
    </sheetView>
  </sheetViews>
  <sheetFormatPr defaultRowHeight="14.4" x14ac:dyDescent="0.55000000000000004"/>
  <cols>
    <col min="1" max="1" width="23.1015625" bestFit="1" customWidth="1"/>
    <col min="2" max="2" width="9.7890625" customWidth="1"/>
    <col min="6" max="6" width="8.68359375" bestFit="1" customWidth="1"/>
    <col min="7" max="7" width="9.41796875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55000000000000004">
      <c r="A2" s="1" t="s">
        <v>67</v>
      </c>
      <c r="B2" s="1">
        <v>21180</v>
      </c>
      <c r="C2" s="1">
        <v>6</v>
      </c>
      <c r="D2" s="1">
        <v>4</v>
      </c>
      <c r="E2" s="1">
        <v>8</v>
      </c>
      <c r="F2" s="1">
        <v>6</v>
      </c>
      <c r="G2" s="1">
        <v>27</v>
      </c>
      <c r="I2" s="1"/>
    </row>
    <row r="3" spans="1:9" x14ac:dyDescent="0.55000000000000004">
      <c r="A3" s="1" t="s">
        <v>68</v>
      </c>
      <c r="B3" s="1">
        <v>14692</v>
      </c>
      <c r="C3" s="1">
        <v>4</v>
      </c>
      <c r="D3" s="1">
        <v>4</v>
      </c>
      <c r="E3" s="1">
        <v>1</v>
      </c>
      <c r="F3" s="1">
        <v>3</v>
      </c>
      <c r="G3" s="1">
        <v>22</v>
      </c>
    </row>
    <row r="4" spans="1:9" x14ac:dyDescent="0.55000000000000004">
      <c r="A4" s="1" t="s">
        <v>69</v>
      </c>
      <c r="B4" s="1">
        <v>40502</v>
      </c>
      <c r="C4" s="1">
        <v>3</v>
      </c>
      <c r="D4" s="1">
        <v>12</v>
      </c>
      <c r="E4" s="1">
        <v>0</v>
      </c>
      <c r="F4" s="1">
        <v>9</v>
      </c>
      <c r="G4" s="1">
        <v>31</v>
      </c>
    </row>
    <row r="5" spans="1:9" x14ac:dyDescent="0.55000000000000004">
      <c r="A5" s="1" t="s">
        <v>70</v>
      </c>
      <c r="B5" s="1">
        <v>1916</v>
      </c>
      <c r="C5" s="1">
        <v>0</v>
      </c>
      <c r="D5" s="1">
        <v>0.6</v>
      </c>
      <c r="E5" s="1">
        <v>3</v>
      </c>
      <c r="F5" s="1">
        <v>4</v>
      </c>
      <c r="G5" s="1">
        <v>52.9</v>
      </c>
    </row>
    <row r="6" spans="1:9" x14ac:dyDescent="0.55000000000000004">
      <c r="A6" s="1" t="s">
        <v>71</v>
      </c>
      <c r="B6" s="1">
        <v>78821</v>
      </c>
      <c r="C6" s="1">
        <v>5</v>
      </c>
      <c r="D6" s="1">
        <v>16</v>
      </c>
      <c r="E6" s="1">
        <v>0</v>
      </c>
      <c r="F6" s="1">
        <v>12</v>
      </c>
      <c r="G6" s="1">
        <v>17.7</v>
      </c>
    </row>
    <row r="7" spans="1:9" x14ac:dyDescent="0.55000000000000004">
      <c r="A7" s="1" t="s">
        <v>25</v>
      </c>
      <c r="B7" s="2">
        <f>(SUM(B2:B6)/'County Populations'!B14)*100</f>
        <v>103.41897220192607</v>
      </c>
      <c r="C7" s="1" t="s">
        <v>27</v>
      </c>
      <c r="D7" s="1">
        <f>SUM(D2:D6)</f>
        <v>36.6</v>
      </c>
      <c r="E7" s="1">
        <f>SUM(E2:E6)</f>
        <v>12</v>
      </c>
      <c r="F7" s="1">
        <f>SUM(F2:F6)</f>
        <v>34</v>
      </c>
      <c r="G7" s="1" t="s">
        <v>27</v>
      </c>
    </row>
    <row r="8" spans="1:9" x14ac:dyDescent="0.55000000000000004">
      <c r="A8" s="1" t="s">
        <v>26</v>
      </c>
      <c r="B8" s="1" t="s">
        <v>27</v>
      </c>
      <c r="C8" s="1">
        <f t="shared" ref="C8:G8" si="0">AVERAGE(C2:C6)</f>
        <v>3.6</v>
      </c>
      <c r="D8" s="2">
        <f t="shared" si="0"/>
        <v>7.32</v>
      </c>
      <c r="E8" s="1">
        <f t="shared" si="0"/>
        <v>2.4</v>
      </c>
      <c r="F8" s="1">
        <f t="shared" si="0"/>
        <v>6.8</v>
      </c>
      <c r="G8" s="2">
        <f t="shared" si="0"/>
        <v>30.119999999999997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59C6-BAE0-4363-BAE6-2AC5297BCC12}">
  <dimension ref="A1:I14"/>
  <sheetViews>
    <sheetView workbookViewId="0">
      <selection activeCell="J24" sqref="J24"/>
    </sheetView>
  </sheetViews>
  <sheetFormatPr defaultRowHeight="14.4" x14ac:dyDescent="0.55000000000000004"/>
  <cols>
    <col min="1" max="1" width="10.05078125" bestFit="1" customWidth="1"/>
    <col min="2" max="2" width="9.41796875" customWidth="1"/>
    <col min="3" max="3" width="9.20703125" bestFit="1" customWidth="1"/>
    <col min="8" max="8" width="9.41796875" bestFit="1" customWidth="1"/>
  </cols>
  <sheetData>
    <row r="1" spans="1:9" x14ac:dyDescent="0.55000000000000004">
      <c r="A1" s="1" t="s">
        <v>86</v>
      </c>
      <c r="B1" s="1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89</v>
      </c>
    </row>
    <row r="2" spans="1:9" x14ac:dyDescent="0.55000000000000004">
      <c r="A2" s="1" t="s">
        <v>8</v>
      </c>
      <c r="B2" s="1" t="s">
        <v>73</v>
      </c>
      <c r="C2" s="2">
        <f>Bledsoe!B4</f>
        <v>63.469870027569911</v>
      </c>
      <c r="D2" s="1">
        <f>Bledsoe!C5</f>
        <v>4.75</v>
      </c>
      <c r="E2" s="1">
        <f>Bledsoe!D5</f>
        <v>1.7000000000000002</v>
      </c>
      <c r="F2" s="1">
        <f>Bledsoe!E5</f>
        <v>2.5</v>
      </c>
      <c r="G2" s="1">
        <f>Bledsoe!F5</f>
        <v>3</v>
      </c>
      <c r="H2" s="1">
        <f>Bledsoe!G5</f>
        <v>36.119999999999997</v>
      </c>
      <c r="I2" s="1">
        <v>10</v>
      </c>
    </row>
    <row r="3" spans="1:9" x14ac:dyDescent="0.55000000000000004">
      <c r="A3" s="1" t="s">
        <v>9</v>
      </c>
      <c r="B3" s="1" t="s">
        <v>74</v>
      </c>
      <c r="C3" s="2">
        <f>Carroll!B11</f>
        <v>69.316263365222284</v>
      </c>
      <c r="D3" s="1">
        <f>Carroll!C12</f>
        <v>13.333333333333334</v>
      </c>
      <c r="E3" s="1">
        <f>Carroll!D12</f>
        <v>0.61</v>
      </c>
      <c r="F3" s="2">
        <f>Carroll!E12</f>
        <v>1.5555555555555556</v>
      </c>
      <c r="G3" s="1" t="str">
        <f>Carroll!F12</f>
        <v>NA</v>
      </c>
      <c r="H3" s="2">
        <f>Carroll!G12</f>
        <v>41.168888888888894</v>
      </c>
      <c r="I3" s="1">
        <v>40</v>
      </c>
    </row>
    <row r="4" spans="1:9" x14ac:dyDescent="0.55000000000000004">
      <c r="A4" s="1" t="s">
        <v>10</v>
      </c>
      <c r="B4" s="1" t="s">
        <v>75</v>
      </c>
      <c r="C4" s="2">
        <f>Carter!B7</f>
        <v>28.038265578793602</v>
      </c>
      <c r="D4" s="1">
        <f>Carter!C8</f>
        <v>15.5</v>
      </c>
      <c r="E4" s="1">
        <f>Carter!D8</f>
        <v>0.74425000000000008</v>
      </c>
      <c r="F4" s="2">
        <f>Carter!E8</f>
        <v>2.6</v>
      </c>
      <c r="G4" s="1" t="str">
        <f>Carter!F8</f>
        <v>NA</v>
      </c>
      <c r="H4" s="2">
        <f>Carter!G8</f>
        <v>46.05</v>
      </c>
      <c r="I4" s="1">
        <v>30</v>
      </c>
    </row>
    <row r="5" spans="1:9" x14ac:dyDescent="0.55000000000000004">
      <c r="A5" s="1" t="s">
        <v>11</v>
      </c>
      <c r="B5" s="1" t="s">
        <v>76</v>
      </c>
      <c r="C5" s="2">
        <f>Cheatham!B5</f>
        <v>84.866218722153988</v>
      </c>
      <c r="D5" s="1">
        <f>Cheatham!C6</f>
        <v>11.5</v>
      </c>
      <c r="E5" s="1">
        <f>Cheatham!D6</f>
        <v>2.4356666666666666</v>
      </c>
      <c r="F5" s="1">
        <f>Cheatham!E6</f>
        <v>1</v>
      </c>
      <c r="G5" s="1">
        <f>Cheatham!F6</f>
        <v>3</v>
      </c>
      <c r="H5" s="2">
        <f>Cheatham!G6</f>
        <v>24.333333333333332</v>
      </c>
      <c r="I5" s="1">
        <v>90</v>
      </c>
    </row>
    <row r="6" spans="1:9" x14ac:dyDescent="0.55000000000000004">
      <c r="A6" s="1" t="s">
        <v>12</v>
      </c>
      <c r="B6" s="1" t="s">
        <v>77</v>
      </c>
      <c r="C6" s="2">
        <f>Cocke!B3</f>
        <v>87.338678675380308</v>
      </c>
      <c r="D6" s="1" t="e">
        <f>Cocke!C4</f>
        <v>#DIV/0!</v>
      </c>
      <c r="E6" s="1">
        <f>Cocke!D4</f>
        <v>6</v>
      </c>
      <c r="F6" s="1">
        <f>Cocke!E4</f>
        <v>0</v>
      </c>
      <c r="G6" s="1" t="str">
        <f>Cocke!F4</f>
        <v>NA</v>
      </c>
      <c r="H6" s="2">
        <f>Cocke!G4</f>
        <v>20</v>
      </c>
      <c r="I6" s="1">
        <v>10</v>
      </c>
    </row>
    <row r="7" spans="1:9" x14ac:dyDescent="0.55000000000000004">
      <c r="A7" s="1" t="s">
        <v>13</v>
      </c>
      <c r="B7" s="1" t="s">
        <v>78</v>
      </c>
      <c r="C7" s="2">
        <f>Davidson!B6</f>
        <v>123.15694371641288</v>
      </c>
      <c r="D7" s="1">
        <f>Davidson!C7</f>
        <v>4</v>
      </c>
      <c r="E7" s="1">
        <f>Davidson!D7</f>
        <v>86.166666666666671</v>
      </c>
      <c r="F7" s="1">
        <f>Davidson!E7</f>
        <v>1.3333333333333333</v>
      </c>
      <c r="G7" s="1" t="str">
        <f>Davidson!F7</f>
        <v>NA</v>
      </c>
      <c r="H7" s="2">
        <f>Davidson!G7</f>
        <v>29.933333333333337</v>
      </c>
      <c r="I7" s="1">
        <v>100</v>
      </c>
    </row>
    <row r="8" spans="1:9" x14ac:dyDescent="0.55000000000000004">
      <c r="A8" s="1" t="s">
        <v>14</v>
      </c>
      <c r="B8" s="1" t="s">
        <v>79</v>
      </c>
      <c r="C8" s="2">
        <f>Houston!B4</f>
        <v>131.30936635806179</v>
      </c>
      <c r="D8" s="1">
        <f>Houston!C5</f>
        <v>4</v>
      </c>
      <c r="E8" s="1">
        <f>Houston!D5</f>
        <v>0.95</v>
      </c>
      <c r="F8" s="1">
        <f>Houston!E5</f>
        <v>2.5</v>
      </c>
      <c r="G8" s="1" t="str">
        <f>Houston!F5</f>
        <v>NA</v>
      </c>
      <c r="H8" s="2">
        <f>Houston!G5</f>
        <v>45.55</v>
      </c>
      <c r="I8" s="1">
        <v>50</v>
      </c>
    </row>
    <row r="9" spans="1:9" x14ac:dyDescent="0.55000000000000004">
      <c r="A9" s="1" t="s">
        <v>15</v>
      </c>
      <c r="B9" s="1" t="s">
        <v>80</v>
      </c>
      <c r="C9" s="2">
        <f>Lawrence!B9</f>
        <v>101.06406710091906</v>
      </c>
      <c r="D9" s="1">
        <f>Lawrence!C10</f>
        <v>18.5</v>
      </c>
      <c r="E9" s="2">
        <f>Lawrence!D10</f>
        <v>2.99</v>
      </c>
      <c r="F9" s="1">
        <f>Lawrence!E10</f>
        <v>6.1428571428571432</v>
      </c>
      <c r="G9" s="2">
        <f>Lawrence!F10</f>
        <v>1.3333333333333333</v>
      </c>
      <c r="H9" s="2">
        <f>Lawrence!G10</f>
        <v>35.071428571428569</v>
      </c>
      <c r="I9" s="1">
        <v>50</v>
      </c>
    </row>
    <row r="10" spans="1:9" x14ac:dyDescent="0.55000000000000004">
      <c r="A10" s="1" t="s">
        <v>16</v>
      </c>
      <c r="B10" s="1" t="s">
        <v>81</v>
      </c>
      <c r="C10" s="2">
        <f>Scott!B4</f>
        <v>110.717707715472</v>
      </c>
      <c r="D10" s="1">
        <f>Scott!C5</f>
        <v>0</v>
      </c>
      <c r="E10" s="1">
        <f>Scott!D5</f>
        <v>3.6</v>
      </c>
      <c r="F10" s="1">
        <f>Scott!E5</f>
        <v>3</v>
      </c>
      <c r="G10" s="1">
        <f>Scott!F5</f>
        <v>3.5</v>
      </c>
      <c r="H10" s="2">
        <f>Scott!G5</f>
        <v>46.9</v>
      </c>
      <c r="I10" s="1">
        <v>0</v>
      </c>
    </row>
    <row r="11" spans="1:9" x14ac:dyDescent="0.55000000000000004">
      <c r="A11" s="1" t="s">
        <v>17</v>
      </c>
      <c r="B11" s="1" t="s">
        <v>82</v>
      </c>
      <c r="C11" s="2">
        <f>Smith!B4</f>
        <v>57.897085068411656</v>
      </c>
      <c r="D11" s="1">
        <f>Smith!C5</f>
        <v>10</v>
      </c>
      <c r="E11" s="1">
        <f>Smith!D5</f>
        <v>2.2000000000000002</v>
      </c>
      <c r="F11" s="1">
        <f>Smith!E5</f>
        <v>3</v>
      </c>
      <c r="G11" s="1">
        <f>Smith!F5</f>
        <v>3</v>
      </c>
      <c r="H11" s="2">
        <f>Smith!G5</f>
        <v>29.900000000000002</v>
      </c>
      <c r="I11" s="1">
        <v>70</v>
      </c>
    </row>
    <row r="12" spans="1:9" x14ac:dyDescent="0.55000000000000004">
      <c r="A12" s="1" t="s">
        <v>18</v>
      </c>
      <c r="B12" s="1" t="s">
        <v>83</v>
      </c>
      <c r="C12" s="2">
        <f>Sullivan!B7</f>
        <v>86.445860672464136</v>
      </c>
      <c r="D12" s="1">
        <f>Sullivan!C8</f>
        <v>12.8</v>
      </c>
      <c r="E12" s="2">
        <f>Sullivan!D8</f>
        <v>9.097999999999999</v>
      </c>
      <c r="F12" s="1">
        <f>Sullivan!E8</f>
        <v>4.4000000000000004</v>
      </c>
      <c r="G12" s="2">
        <f>Sullivan!F8</f>
        <v>3.6</v>
      </c>
      <c r="H12" s="2">
        <f>Sullivan!G8</f>
        <v>41.68</v>
      </c>
      <c r="I12" s="1">
        <v>50</v>
      </c>
    </row>
    <row r="13" spans="1:9" x14ac:dyDescent="0.55000000000000004">
      <c r="A13" s="1" t="s">
        <v>19</v>
      </c>
      <c r="B13" s="1" t="s">
        <v>84</v>
      </c>
      <c r="C13" s="2">
        <f>Williamson!B3</f>
        <v>24.684927757248715</v>
      </c>
      <c r="D13" s="1">
        <f>Williamson!C4</f>
        <v>2</v>
      </c>
      <c r="E13" s="1" t="e">
        <f>Williamson!D4</f>
        <v>#DIV/0!</v>
      </c>
      <c r="F13" s="2">
        <f>Williamson!E4</f>
        <v>10</v>
      </c>
      <c r="G13" s="1">
        <f>Williamson!F4</f>
        <v>5</v>
      </c>
      <c r="H13" s="2">
        <f>Williamson!G4</f>
        <v>31.9</v>
      </c>
      <c r="I13" s="1">
        <v>100</v>
      </c>
    </row>
    <row r="14" spans="1:9" x14ac:dyDescent="0.55000000000000004">
      <c r="A14" s="1" t="s">
        <v>20</v>
      </c>
      <c r="B14" s="1" t="s">
        <v>85</v>
      </c>
      <c r="C14" s="2">
        <f>Wilson!B7</f>
        <v>103.41897220192607</v>
      </c>
      <c r="D14" s="1">
        <f>Wilson!C8</f>
        <v>3.6</v>
      </c>
      <c r="E14" s="1">
        <f>Wilson!D8</f>
        <v>7.32</v>
      </c>
      <c r="F14" s="1">
        <f>Wilson!E8</f>
        <v>2.4</v>
      </c>
      <c r="G14" s="1">
        <f>Wilson!F8</f>
        <v>6.8</v>
      </c>
      <c r="H14" s="2">
        <f>Wilson!G8</f>
        <v>30.119999999999997</v>
      </c>
      <c r="I14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H14" sqref="H14"/>
    </sheetView>
  </sheetViews>
  <sheetFormatPr defaultRowHeight="14.4" x14ac:dyDescent="0.55000000000000004"/>
  <cols>
    <col min="1" max="1" width="25.05078125" bestFit="1" customWidth="1"/>
    <col min="2" max="2" width="9.7890625" bestFit="1" customWidth="1"/>
    <col min="5" max="5" width="9.15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24</v>
      </c>
      <c r="B2" s="1">
        <v>4737</v>
      </c>
      <c r="C2" s="1">
        <v>0.5</v>
      </c>
      <c r="D2" s="1">
        <v>1.2</v>
      </c>
      <c r="E2" s="1">
        <v>5</v>
      </c>
      <c r="F2" s="1">
        <v>3</v>
      </c>
      <c r="G2" s="1">
        <v>29.44</v>
      </c>
    </row>
    <row r="3" spans="1:7" x14ac:dyDescent="0.55000000000000004">
      <c r="A3" s="1" t="s">
        <v>23</v>
      </c>
      <c r="B3" s="1">
        <v>4932</v>
      </c>
      <c r="C3" s="1">
        <v>9</v>
      </c>
      <c r="D3" s="1">
        <v>2.2000000000000002</v>
      </c>
      <c r="E3" s="1">
        <v>0</v>
      </c>
      <c r="F3" s="1">
        <v>3</v>
      </c>
      <c r="G3" s="1">
        <v>42.8</v>
      </c>
    </row>
    <row r="4" spans="1:7" x14ac:dyDescent="0.55000000000000004">
      <c r="A4" s="1" t="s">
        <v>25</v>
      </c>
      <c r="B4" s="2">
        <f>((SUM(B2:B3))/'County Populations'!B2)*100</f>
        <v>63.469870027569911</v>
      </c>
      <c r="C4" s="1" t="s">
        <v>27</v>
      </c>
      <c r="D4" s="1">
        <f>SUM(D2:D3)</f>
        <v>3.4000000000000004</v>
      </c>
      <c r="E4" s="1">
        <f>SUM(E2:E3)</f>
        <v>5</v>
      </c>
      <c r="F4" s="1">
        <f>SUM(F2:F3)</f>
        <v>6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4.75</v>
      </c>
      <c r="D5" s="1">
        <f t="shared" ref="D5:G5" si="0">AVERAGE(D2:D3)</f>
        <v>1.7000000000000002</v>
      </c>
      <c r="E5" s="1">
        <f t="shared" si="0"/>
        <v>2.5</v>
      </c>
      <c r="F5" s="1">
        <f t="shared" si="0"/>
        <v>3</v>
      </c>
      <c r="G5" s="1">
        <f t="shared" si="0"/>
        <v>36.119999999999997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4A7C-D459-4355-ADD9-9069F3097256}">
  <dimension ref="A1:G12"/>
  <sheetViews>
    <sheetView workbookViewId="0">
      <pane xSplit="1" topLeftCell="B1" activePane="topRight" state="frozen"/>
      <selection pane="topRight" activeCell="D4" sqref="D4"/>
    </sheetView>
  </sheetViews>
  <sheetFormatPr defaultRowHeight="14.4" x14ac:dyDescent="0.55000000000000004"/>
  <cols>
    <col min="1" max="1" width="30.05078125" bestFit="1" customWidth="1"/>
    <col min="2" max="2" width="9.7890625" customWidth="1"/>
    <col min="5" max="5" width="9.15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28</v>
      </c>
      <c r="B2" s="1">
        <v>1357</v>
      </c>
      <c r="C2" s="1" t="s">
        <v>27</v>
      </c>
      <c r="D2" s="1" t="s">
        <v>27</v>
      </c>
      <c r="E2" s="1">
        <v>0</v>
      </c>
      <c r="F2" s="1">
        <v>1</v>
      </c>
      <c r="G2" s="1">
        <v>27.68</v>
      </c>
    </row>
    <row r="3" spans="1:7" x14ac:dyDescent="0.55000000000000004">
      <c r="A3" s="1" t="s">
        <v>29</v>
      </c>
      <c r="B3" s="1">
        <v>1532</v>
      </c>
      <c r="C3" s="1">
        <v>36</v>
      </c>
      <c r="D3" s="1">
        <v>1.05</v>
      </c>
      <c r="E3" s="1">
        <v>2</v>
      </c>
      <c r="F3" s="1">
        <v>1</v>
      </c>
      <c r="G3" s="1">
        <v>46.98</v>
      </c>
    </row>
    <row r="4" spans="1:7" x14ac:dyDescent="0.55000000000000004">
      <c r="A4" s="1" t="s">
        <v>30</v>
      </c>
      <c r="B4" s="1">
        <v>1364</v>
      </c>
      <c r="C4" s="1">
        <v>9</v>
      </c>
      <c r="D4" s="1" t="s">
        <v>27</v>
      </c>
      <c r="E4" s="1">
        <v>0</v>
      </c>
      <c r="F4" s="1">
        <v>2</v>
      </c>
      <c r="G4" s="1">
        <v>38.18</v>
      </c>
    </row>
    <row r="5" spans="1:7" x14ac:dyDescent="0.55000000000000004">
      <c r="A5" s="1" t="s">
        <v>31</v>
      </c>
      <c r="B5" s="1">
        <v>891</v>
      </c>
      <c r="C5" s="1">
        <v>4</v>
      </c>
      <c r="D5" s="1">
        <v>0.25</v>
      </c>
      <c r="E5" s="1">
        <v>5</v>
      </c>
      <c r="F5" s="1">
        <v>1</v>
      </c>
      <c r="G5" s="1">
        <v>59.62</v>
      </c>
    </row>
    <row r="6" spans="1:7" x14ac:dyDescent="0.55000000000000004">
      <c r="A6" s="1" t="s">
        <v>32</v>
      </c>
      <c r="B6" s="1">
        <v>6134</v>
      </c>
      <c r="C6" s="1">
        <v>3</v>
      </c>
      <c r="D6" s="1">
        <v>1.2</v>
      </c>
      <c r="E6" s="1">
        <v>1</v>
      </c>
      <c r="F6" s="1">
        <v>4</v>
      </c>
      <c r="G6" s="1">
        <v>32.24</v>
      </c>
    </row>
    <row r="7" spans="1:7" x14ac:dyDescent="0.55000000000000004">
      <c r="A7" s="1" t="s">
        <v>33</v>
      </c>
      <c r="B7" s="1">
        <v>5548</v>
      </c>
      <c r="C7" s="1" t="s">
        <v>27</v>
      </c>
      <c r="D7" s="1" t="s">
        <v>27</v>
      </c>
      <c r="E7" s="1">
        <v>4</v>
      </c>
      <c r="F7" s="1" t="s">
        <v>27</v>
      </c>
      <c r="G7" s="1">
        <v>50.44</v>
      </c>
    </row>
    <row r="8" spans="1:7" x14ac:dyDescent="0.55000000000000004">
      <c r="A8" s="1" t="s">
        <v>34</v>
      </c>
      <c r="B8" s="1">
        <v>376</v>
      </c>
      <c r="C8" s="1" t="s">
        <v>27</v>
      </c>
      <c r="D8" s="1" t="s">
        <v>27</v>
      </c>
      <c r="E8" s="1">
        <v>2</v>
      </c>
      <c r="F8" s="1" t="s">
        <v>27</v>
      </c>
      <c r="G8" s="1">
        <v>23.46</v>
      </c>
    </row>
    <row r="9" spans="1:7" x14ac:dyDescent="0.55000000000000004">
      <c r="A9" s="1" t="s">
        <v>35</v>
      </c>
      <c r="B9" s="1">
        <v>1514</v>
      </c>
      <c r="C9" s="1">
        <v>28</v>
      </c>
      <c r="D9" s="1">
        <v>0.3</v>
      </c>
      <c r="E9" s="1">
        <v>0</v>
      </c>
      <c r="F9" s="1">
        <v>1</v>
      </c>
      <c r="G9" s="1">
        <v>38.799999999999997</v>
      </c>
    </row>
    <row r="10" spans="1:7" x14ac:dyDescent="0.55000000000000004">
      <c r="A10" s="1" t="s">
        <v>36</v>
      </c>
      <c r="B10" s="1">
        <v>992</v>
      </c>
      <c r="C10" s="1">
        <v>0</v>
      </c>
      <c r="D10" s="1">
        <v>0.25</v>
      </c>
      <c r="E10" s="1">
        <v>0</v>
      </c>
      <c r="F10" s="1">
        <v>2</v>
      </c>
      <c r="G10" s="1">
        <v>53.12</v>
      </c>
    </row>
    <row r="11" spans="1:7" x14ac:dyDescent="0.55000000000000004">
      <c r="A11" s="1" t="s">
        <v>25</v>
      </c>
      <c r="B11" s="2">
        <f>(SUM(B2:B10)/'County Populations'!B3)*100</f>
        <v>69.316263365222284</v>
      </c>
      <c r="C11" s="1" t="s">
        <v>27</v>
      </c>
      <c r="D11" s="1">
        <f>SUM(D2:D10)</f>
        <v>3.05</v>
      </c>
      <c r="E11" s="1">
        <f>SUM(E2:E10)</f>
        <v>14</v>
      </c>
      <c r="F11" s="1" t="s">
        <v>27</v>
      </c>
      <c r="G11" s="1" t="s">
        <v>27</v>
      </c>
    </row>
    <row r="12" spans="1:7" x14ac:dyDescent="0.55000000000000004">
      <c r="A12" s="1" t="s">
        <v>26</v>
      </c>
      <c r="B12" s="1" t="s">
        <v>27</v>
      </c>
      <c r="C12" s="2">
        <f>AVERAGE(C2:C10)</f>
        <v>13.333333333333334</v>
      </c>
      <c r="D12" s="2">
        <f>AVERAGE(D2:D10)</f>
        <v>0.61</v>
      </c>
      <c r="E12" s="2">
        <f>AVERAGE(E2:E10)</f>
        <v>1.5555555555555556</v>
      </c>
      <c r="F12" s="1" t="s">
        <v>27</v>
      </c>
      <c r="G12" s="2">
        <f>AVERAGE(G2:G10)</f>
        <v>41.168888888888894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5C19-7138-4F09-A208-42ED6751F35A}">
  <dimension ref="A1:J8"/>
  <sheetViews>
    <sheetView workbookViewId="0">
      <pane xSplit="1" topLeftCell="B1" activePane="topRight" state="frozen"/>
      <selection pane="topRight" activeCell="J7" sqref="J7"/>
    </sheetView>
  </sheetViews>
  <sheetFormatPr defaultRowHeight="14.4" x14ac:dyDescent="0.55000000000000004"/>
  <cols>
    <col min="1" max="1" width="34.41796875" bestFit="1" customWidth="1"/>
    <col min="2" max="2" width="9.7890625" bestFit="1" customWidth="1"/>
    <col min="5" max="5" width="8.47265625" bestFit="1" customWidth="1"/>
    <col min="6" max="6" width="8.68359375" bestFit="1" customWidth="1"/>
    <col min="7" max="7" width="9.41796875" bestFit="1" customWidth="1"/>
    <col min="9" max="9" width="10.312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37</v>
      </c>
      <c r="B2" s="1">
        <v>9937</v>
      </c>
      <c r="C2" s="1" t="s">
        <v>27</v>
      </c>
      <c r="D2" s="1" t="s">
        <v>27</v>
      </c>
      <c r="E2" s="1">
        <v>2</v>
      </c>
      <c r="F2" s="1" t="s">
        <v>27</v>
      </c>
      <c r="G2" s="1">
        <v>53.8</v>
      </c>
    </row>
    <row r="3" spans="1:10" x14ac:dyDescent="0.55000000000000004">
      <c r="A3" s="1" t="s">
        <v>38</v>
      </c>
      <c r="B3" s="1">
        <v>4022</v>
      </c>
      <c r="C3" s="1">
        <v>10</v>
      </c>
      <c r="D3" s="1">
        <v>0.80200000000000005</v>
      </c>
      <c r="E3" s="1">
        <v>4</v>
      </c>
      <c r="F3" s="1">
        <v>2</v>
      </c>
      <c r="G3" s="1">
        <v>57.2</v>
      </c>
      <c r="I3" s="4"/>
    </row>
    <row r="4" spans="1:10" x14ac:dyDescent="0.55000000000000004">
      <c r="A4" s="1" t="s">
        <v>39</v>
      </c>
      <c r="B4" s="1">
        <v>201</v>
      </c>
      <c r="C4" s="1">
        <v>20</v>
      </c>
      <c r="D4" s="1">
        <v>1.4999999999999999E-2</v>
      </c>
      <c r="E4" s="1">
        <v>6</v>
      </c>
      <c r="F4" s="1">
        <v>1</v>
      </c>
      <c r="G4" s="1" t="s">
        <v>27</v>
      </c>
      <c r="I4" s="1" t="s">
        <v>88</v>
      </c>
      <c r="J4" s="5"/>
    </row>
    <row r="5" spans="1:10" x14ac:dyDescent="0.55000000000000004">
      <c r="A5" s="1" t="s">
        <v>40</v>
      </c>
      <c r="B5" s="1">
        <v>1200</v>
      </c>
      <c r="C5" s="1">
        <v>22</v>
      </c>
      <c r="D5" s="1">
        <v>0.06</v>
      </c>
      <c r="E5" s="1">
        <v>0</v>
      </c>
      <c r="F5" s="1">
        <v>1</v>
      </c>
      <c r="G5" s="1">
        <v>36.5</v>
      </c>
    </row>
    <row r="6" spans="1:10" x14ac:dyDescent="0.55000000000000004">
      <c r="A6" s="1" t="s">
        <v>41</v>
      </c>
      <c r="B6" s="1">
        <v>379</v>
      </c>
      <c r="C6" s="1">
        <v>10</v>
      </c>
      <c r="D6" s="1">
        <v>2.1</v>
      </c>
      <c r="E6" s="1">
        <v>1</v>
      </c>
      <c r="F6" s="1">
        <v>3</v>
      </c>
      <c r="G6" s="1">
        <v>36.700000000000003</v>
      </c>
    </row>
    <row r="7" spans="1:10" x14ac:dyDescent="0.55000000000000004">
      <c r="A7" s="1" t="s">
        <v>25</v>
      </c>
      <c r="B7" s="2">
        <f>(SUM(B2:B6)/'County Populations'!B4)*100</f>
        <v>28.038265578793602</v>
      </c>
      <c r="C7" s="1" t="s">
        <v>27</v>
      </c>
      <c r="D7" s="1">
        <f>SUM(D2:D6)</f>
        <v>2.9770000000000003</v>
      </c>
      <c r="E7" s="1">
        <f>SUM(E2:E6)</f>
        <v>13</v>
      </c>
      <c r="F7" s="1" t="s">
        <v>27</v>
      </c>
      <c r="G7" s="1" t="s">
        <v>27</v>
      </c>
    </row>
    <row r="8" spans="1:10" x14ac:dyDescent="0.55000000000000004">
      <c r="A8" s="1" t="s">
        <v>26</v>
      </c>
      <c r="B8" s="1" t="s">
        <v>27</v>
      </c>
      <c r="C8" s="1">
        <f>AVERAGE(C2:C6)</f>
        <v>15.5</v>
      </c>
      <c r="D8" s="1">
        <f>AVERAGE(D2:D6)</f>
        <v>0.74425000000000008</v>
      </c>
      <c r="E8" s="2">
        <f>AVERAGE(E2:E6)</f>
        <v>2.6</v>
      </c>
      <c r="F8" s="1" t="s">
        <v>27</v>
      </c>
      <c r="G8" s="2">
        <f>AVERAGE(G2:G6)</f>
        <v>46.05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FA6F-42CC-4992-9AE6-BAE9CD7D57AC}">
  <dimension ref="A1:J6"/>
  <sheetViews>
    <sheetView workbookViewId="0">
      <pane xSplit="1" topLeftCell="B1" activePane="topRight" state="frozen"/>
      <selection pane="topRight" activeCell="A7" sqref="A7"/>
    </sheetView>
  </sheetViews>
  <sheetFormatPr defaultRowHeight="14.4" x14ac:dyDescent="0.55000000000000004"/>
  <cols>
    <col min="1" max="1" width="32.9453125" bestFit="1" customWidth="1"/>
    <col min="2" max="2" width="9.7890625" bestFit="1" customWidth="1"/>
    <col min="5" max="5" width="8.47265625" bestFit="1" customWidth="1"/>
    <col min="6" max="6" width="8.68359375" bestFit="1" customWidth="1"/>
    <col min="7" max="7" width="9.4179687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42</v>
      </c>
      <c r="B2" s="1">
        <v>8030</v>
      </c>
      <c r="C2" s="1">
        <v>15</v>
      </c>
      <c r="D2" s="1">
        <v>1.86</v>
      </c>
      <c r="E2" s="1">
        <v>2</v>
      </c>
      <c r="F2" s="1">
        <v>1</v>
      </c>
      <c r="G2" s="1">
        <v>29.6</v>
      </c>
      <c r="I2" s="3"/>
      <c r="J2" s="3"/>
    </row>
    <row r="3" spans="1:10" x14ac:dyDescent="0.55000000000000004">
      <c r="A3" s="1" t="s">
        <v>43</v>
      </c>
      <c r="B3" s="1">
        <v>17864</v>
      </c>
      <c r="C3" s="1" t="s">
        <v>27</v>
      </c>
      <c r="D3" s="1">
        <v>3.0470000000000002</v>
      </c>
      <c r="E3" s="1">
        <v>1</v>
      </c>
      <c r="F3" s="1" t="s">
        <v>27</v>
      </c>
      <c r="G3" s="1">
        <v>27.2</v>
      </c>
    </row>
    <row r="4" spans="1:10" x14ac:dyDescent="0.55000000000000004">
      <c r="A4" s="1" t="s">
        <v>44</v>
      </c>
      <c r="B4" s="1">
        <v>9345</v>
      </c>
      <c r="C4" s="1">
        <v>8</v>
      </c>
      <c r="D4" s="1">
        <v>2.4</v>
      </c>
      <c r="E4" s="1">
        <v>0</v>
      </c>
      <c r="F4" s="1">
        <v>5</v>
      </c>
      <c r="G4" s="1">
        <v>16.2</v>
      </c>
    </row>
    <row r="5" spans="1:10" x14ac:dyDescent="0.55000000000000004">
      <c r="A5" s="1" t="s">
        <v>25</v>
      </c>
      <c r="B5" s="2">
        <f>(SUM(B2:B4)/'County Populations'!B5)*100</f>
        <v>84.866218722153988</v>
      </c>
      <c r="C5" s="1" t="s">
        <v>27</v>
      </c>
      <c r="D5" s="1">
        <f>SUM(D2:D4)</f>
        <v>7.3070000000000004</v>
      </c>
      <c r="E5" s="1">
        <f>SUM(E2:E4)</f>
        <v>3</v>
      </c>
      <c r="F5" s="1">
        <f>SUM(F2:F4)</f>
        <v>6</v>
      </c>
      <c r="G5" s="1" t="s">
        <v>27</v>
      </c>
    </row>
    <row r="6" spans="1:10" x14ac:dyDescent="0.55000000000000004">
      <c r="A6" s="1" t="s">
        <v>26</v>
      </c>
      <c r="B6" s="1" t="s">
        <v>27</v>
      </c>
      <c r="C6" s="1">
        <f t="shared" ref="C6:G6" si="0">AVERAGE(C2:C4)</f>
        <v>11.5</v>
      </c>
      <c r="D6" s="2">
        <f t="shared" si="0"/>
        <v>2.4356666666666666</v>
      </c>
      <c r="E6" s="1">
        <f t="shared" si="0"/>
        <v>1</v>
      </c>
      <c r="F6" s="1">
        <f t="shared" si="0"/>
        <v>3</v>
      </c>
      <c r="G6" s="2">
        <f t="shared" si="0"/>
        <v>24.333333333333332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9E1B-04D3-44AE-AC5B-E1BA5A8170F9}">
  <dimension ref="A1:G4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20.47265625" bestFit="1" customWidth="1"/>
    <col min="2" max="2" width="9.20703125" bestFit="1" customWidth="1"/>
    <col min="5" max="5" width="8.472656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45</v>
      </c>
      <c r="B2" s="1">
        <v>31807</v>
      </c>
      <c r="C2" s="1" t="s">
        <v>27</v>
      </c>
      <c r="D2" s="1">
        <v>6</v>
      </c>
      <c r="E2" s="1">
        <v>0</v>
      </c>
      <c r="F2" s="1" t="s">
        <v>27</v>
      </c>
      <c r="G2" s="1">
        <v>20</v>
      </c>
    </row>
    <row r="3" spans="1:7" x14ac:dyDescent="0.55000000000000004">
      <c r="A3" s="1" t="s">
        <v>25</v>
      </c>
      <c r="B3" s="2">
        <f>(B2/'County Populations'!B6)*100</f>
        <v>87.338678675380308</v>
      </c>
      <c r="C3" s="1" t="s">
        <v>27</v>
      </c>
      <c r="D3" s="1">
        <v>6</v>
      </c>
      <c r="E3" s="1">
        <v>0</v>
      </c>
      <c r="F3" s="1" t="s">
        <v>27</v>
      </c>
      <c r="G3" s="1" t="s">
        <v>27</v>
      </c>
    </row>
    <row r="4" spans="1:7" x14ac:dyDescent="0.55000000000000004">
      <c r="A4" s="1" t="s">
        <v>26</v>
      </c>
      <c r="B4" s="1" t="s">
        <v>27</v>
      </c>
      <c r="C4" s="1" t="e">
        <f>AVERAGE(C2)</f>
        <v>#DIV/0!</v>
      </c>
      <c r="D4" s="1">
        <v>6</v>
      </c>
      <c r="E4" s="1">
        <v>0</v>
      </c>
      <c r="F4" s="1" t="s">
        <v>27</v>
      </c>
      <c r="G4" s="1">
        <v>20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7E76-3FBB-40C2-9147-2BE559F2A7E6}">
  <dimension ref="A1:J7"/>
  <sheetViews>
    <sheetView workbookViewId="0">
      <pane xSplit="1" topLeftCell="B1" activePane="topRight" state="frozen"/>
      <selection pane="topRight" activeCell="H3" sqref="H3"/>
    </sheetView>
  </sheetViews>
  <sheetFormatPr defaultRowHeight="14.4" x14ac:dyDescent="0.55000000000000004"/>
  <cols>
    <col min="1" max="1" width="28.20703125" bestFit="1" customWidth="1"/>
    <col min="2" max="2" width="9.20703125" bestFit="1" customWidth="1"/>
    <col min="6" max="6" width="8.68359375" bestFit="1" customWidth="1"/>
    <col min="7" max="7" width="9.41796875" bestFit="1" customWidth="1"/>
    <col min="9" max="9" width="12.6835937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46</v>
      </c>
      <c r="B2" s="1">
        <v>63409</v>
      </c>
      <c r="C2" s="1">
        <v>0</v>
      </c>
      <c r="D2" s="1">
        <v>62</v>
      </c>
      <c r="E2" s="1">
        <v>2</v>
      </c>
      <c r="F2" s="1">
        <v>12</v>
      </c>
      <c r="G2" s="1">
        <v>22.7</v>
      </c>
    </row>
    <row r="3" spans="1:10" x14ac:dyDescent="0.55000000000000004">
      <c r="A3" s="1" t="s">
        <v>47</v>
      </c>
      <c r="B3" s="1">
        <v>81515</v>
      </c>
      <c r="C3" s="1">
        <v>8</v>
      </c>
      <c r="D3" s="1">
        <v>16.5</v>
      </c>
      <c r="E3" s="1">
        <v>2</v>
      </c>
      <c r="F3" s="1">
        <v>9</v>
      </c>
      <c r="G3" s="1">
        <v>36.700000000000003</v>
      </c>
    </row>
    <row r="4" spans="1:10" x14ac:dyDescent="0.55000000000000004">
      <c r="A4" s="1" t="s">
        <v>90</v>
      </c>
      <c r="B4" s="1"/>
      <c r="C4" s="1"/>
      <c r="D4" s="1"/>
      <c r="E4" s="1"/>
      <c r="F4" s="1"/>
      <c r="G4" s="1"/>
    </row>
    <row r="5" spans="1:10" x14ac:dyDescent="0.55000000000000004">
      <c r="A5" s="1" t="s">
        <v>91</v>
      </c>
      <c r="B5" s="1">
        <v>722043</v>
      </c>
      <c r="C5" s="1" t="s">
        <v>27</v>
      </c>
      <c r="D5" s="1">
        <v>180</v>
      </c>
      <c r="E5" s="1">
        <v>0</v>
      </c>
      <c r="F5" s="1" t="s">
        <v>27</v>
      </c>
      <c r="G5" s="1">
        <v>30.4</v>
      </c>
      <c r="J5" s="7"/>
    </row>
    <row r="6" spans="1:10" x14ac:dyDescent="0.55000000000000004">
      <c r="A6" s="1" t="s">
        <v>25</v>
      </c>
      <c r="B6" s="2">
        <f>(SUM(B2:B5)/'County Populations'!B7)*100</f>
        <v>123.15694371641288</v>
      </c>
      <c r="C6" s="1" t="s">
        <v>27</v>
      </c>
      <c r="D6" s="1">
        <f>SUM(D2:D5)</f>
        <v>258.5</v>
      </c>
      <c r="E6" s="1">
        <f>SUM(E2:E5)</f>
        <v>4</v>
      </c>
      <c r="F6" s="1" t="s">
        <v>27</v>
      </c>
      <c r="G6" s="1" t="s">
        <v>27</v>
      </c>
    </row>
    <row r="7" spans="1:10" x14ac:dyDescent="0.55000000000000004">
      <c r="A7" s="1" t="s">
        <v>26</v>
      </c>
      <c r="B7" s="1" t="s">
        <v>27</v>
      </c>
      <c r="C7" s="1">
        <f>AVERAGE(C2:C5)</f>
        <v>4</v>
      </c>
      <c r="D7" s="2">
        <f>AVERAGE(D2:D5)</f>
        <v>86.166666666666671</v>
      </c>
      <c r="E7" s="2">
        <f>AVERAGE(E2:E5)</f>
        <v>1.3333333333333333</v>
      </c>
      <c r="F7" s="1" t="s">
        <v>27</v>
      </c>
      <c r="G7" s="2">
        <f>AVERAGE(G2:G5)</f>
        <v>29.933333333333337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2717-F267-46B4-93F3-DD29F05ED28D}">
  <dimension ref="A1:G5"/>
  <sheetViews>
    <sheetView workbookViewId="0">
      <pane xSplit="1" topLeftCell="B1" activePane="topRight" state="frozen"/>
      <selection pane="topRight" activeCell="C7" sqref="C7"/>
    </sheetView>
  </sheetViews>
  <sheetFormatPr defaultRowHeight="14.4" x14ac:dyDescent="0.55000000000000004"/>
  <cols>
    <col min="1" max="1" width="26.89453125" bestFit="1" customWidth="1"/>
    <col min="2" max="2" width="9.2070312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48</v>
      </c>
      <c r="B2" s="1">
        <v>7373</v>
      </c>
      <c r="C2" s="1">
        <v>8</v>
      </c>
      <c r="D2" s="1">
        <v>1.5</v>
      </c>
      <c r="E2" s="1">
        <v>4</v>
      </c>
      <c r="F2" s="1">
        <v>2</v>
      </c>
      <c r="G2" s="1">
        <v>56.2</v>
      </c>
    </row>
    <row r="3" spans="1:7" x14ac:dyDescent="0.55000000000000004">
      <c r="A3" s="1" t="s">
        <v>49</v>
      </c>
      <c r="B3" s="1">
        <v>3548</v>
      </c>
      <c r="C3" s="1">
        <v>0</v>
      </c>
      <c r="D3" s="1">
        <v>0.4</v>
      </c>
      <c r="E3" s="1">
        <v>1</v>
      </c>
      <c r="F3" s="1">
        <v>1</v>
      </c>
      <c r="G3" s="1">
        <v>34.9</v>
      </c>
    </row>
    <row r="4" spans="1:7" x14ac:dyDescent="0.55000000000000004">
      <c r="A4" s="1" t="s">
        <v>25</v>
      </c>
      <c r="B4" s="2">
        <f>(SUM(B2:B3)/'County Populations'!B8)*100</f>
        <v>131.30936635806179</v>
      </c>
      <c r="C4" s="1" t="s">
        <v>27</v>
      </c>
      <c r="D4" s="1">
        <f>SUM(D2:D3)</f>
        <v>1.9</v>
      </c>
      <c r="E4" s="1">
        <f>SUM(E2:E3)</f>
        <v>5</v>
      </c>
      <c r="F4" s="1" t="s">
        <v>27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4</v>
      </c>
      <c r="D5" s="1">
        <f>AVERAGE(D2:D3)</f>
        <v>0.95</v>
      </c>
      <c r="E5" s="1">
        <f>AVERAGE(E2:E3)</f>
        <v>2.5</v>
      </c>
      <c r="F5" s="1" t="s">
        <v>27</v>
      </c>
      <c r="G5" s="1">
        <f>AVERAGE(G2:G3)</f>
        <v>45.55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3C4D-5DDF-4E9A-875E-191DB7772BB2}">
  <dimension ref="A1:G10"/>
  <sheetViews>
    <sheetView workbookViewId="0">
      <pane xSplit="1" topLeftCell="B1" activePane="topRight" state="frozen"/>
      <selection pane="topRight" activeCell="H4" sqref="H4"/>
    </sheetView>
  </sheetViews>
  <sheetFormatPr defaultRowHeight="14.4" x14ac:dyDescent="0.55000000000000004"/>
  <cols>
    <col min="1" max="1" width="29.41796875" bestFit="1" customWidth="1"/>
    <col min="2" max="2" width="9.7890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50</v>
      </c>
      <c r="B2" s="1">
        <v>3688</v>
      </c>
      <c r="C2" s="1" t="s">
        <v>27</v>
      </c>
      <c r="D2" s="1">
        <v>0.72</v>
      </c>
      <c r="E2" s="1">
        <v>13</v>
      </c>
      <c r="F2" s="1" t="s">
        <v>27</v>
      </c>
      <c r="G2" s="1">
        <v>33</v>
      </c>
    </row>
    <row r="3" spans="1:7" x14ac:dyDescent="0.55000000000000004">
      <c r="A3" s="1" t="s">
        <v>51</v>
      </c>
      <c r="B3" s="1">
        <v>23158</v>
      </c>
      <c r="C3" s="1">
        <v>6</v>
      </c>
      <c r="D3" s="1">
        <v>8</v>
      </c>
      <c r="E3" s="1">
        <v>1</v>
      </c>
      <c r="F3" s="1">
        <v>2</v>
      </c>
      <c r="G3" s="1">
        <v>46.7</v>
      </c>
    </row>
    <row r="4" spans="1:7" x14ac:dyDescent="0.55000000000000004">
      <c r="A4" s="1" t="s">
        <v>52</v>
      </c>
      <c r="B4" s="1">
        <v>3539</v>
      </c>
      <c r="C4" s="1" t="s">
        <v>27</v>
      </c>
      <c r="D4" s="1" t="s">
        <v>27</v>
      </c>
      <c r="E4" s="1">
        <v>1</v>
      </c>
      <c r="F4" s="1" t="s">
        <v>27</v>
      </c>
      <c r="G4" s="1">
        <v>29.4</v>
      </c>
    </row>
    <row r="5" spans="1:7" x14ac:dyDescent="0.55000000000000004">
      <c r="A5" s="1" t="s">
        <v>53</v>
      </c>
      <c r="B5" s="1">
        <v>4302</v>
      </c>
      <c r="C5" s="1" t="s">
        <v>27</v>
      </c>
      <c r="D5" s="1" t="s">
        <v>27</v>
      </c>
      <c r="E5" s="1">
        <v>4</v>
      </c>
      <c r="F5" s="1" t="s">
        <v>27</v>
      </c>
      <c r="G5" s="1">
        <v>38.200000000000003</v>
      </c>
    </row>
    <row r="6" spans="1:7" x14ac:dyDescent="0.55000000000000004">
      <c r="A6" s="1" t="s">
        <v>54</v>
      </c>
      <c r="B6" s="1">
        <v>4095</v>
      </c>
      <c r="C6" s="1" t="s">
        <v>27</v>
      </c>
      <c r="D6" s="1" t="s">
        <v>27</v>
      </c>
      <c r="E6" s="1">
        <v>1</v>
      </c>
      <c r="F6" s="1" t="s">
        <v>27</v>
      </c>
      <c r="G6" s="1">
        <v>35.5</v>
      </c>
    </row>
    <row r="7" spans="1:7" x14ac:dyDescent="0.55000000000000004">
      <c r="A7" s="1" t="s">
        <v>55</v>
      </c>
      <c r="B7" s="1">
        <v>1487</v>
      </c>
      <c r="C7" s="1">
        <v>31</v>
      </c>
      <c r="D7" s="1">
        <v>0.25</v>
      </c>
      <c r="E7" s="1">
        <v>11</v>
      </c>
      <c r="F7" s="1">
        <v>1</v>
      </c>
      <c r="G7" s="1">
        <v>36.6</v>
      </c>
    </row>
    <row r="8" spans="1:7" x14ac:dyDescent="0.55000000000000004">
      <c r="A8" s="1" t="s">
        <v>56</v>
      </c>
      <c r="B8" s="1">
        <v>5036</v>
      </c>
      <c r="C8" s="1" t="s">
        <v>27</v>
      </c>
      <c r="D8" s="1" t="s">
        <v>27</v>
      </c>
      <c r="E8" s="1">
        <v>12</v>
      </c>
      <c r="F8" s="1">
        <v>1</v>
      </c>
      <c r="G8" s="1">
        <v>26.1</v>
      </c>
    </row>
    <row r="9" spans="1:7" x14ac:dyDescent="0.55000000000000004">
      <c r="A9" s="1" t="s">
        <v>25</v>
      </c>
      <c r="B9" s="2">
        <f>(SUM(B2:B8)/'County Populations'!B9)*100</f>
        <v>101.06406710091906</v>
      </c>
      <c r="C9" s="1" t="s">
        <v>27</v>
      </c>
      <c r="D9" s="1">
        <f>SUM(D2:D8)</f>
        <v>8.9700000000000006</v>
      </c>
      <c r="E9" s="1">
        <f>SUM(E2:E8)</f>
        <v>43</v>
      </c>
      <c r="F9" s="1">
        <f>SUM(F2:F8)</f>
        <v>4</v>
      </c>
      <c r="G9" s="1" t="s">
        <v>27</v>
      </c>
    </row>
    <row r="10" spans="1:7" x14ac:dyDescent="0.55000000000000004">
      <c r="A10" s="1" t="s">
        <v>26</v>
      </c>
      <c r="B10" s="1" t="s">
        <v>27</v>
      </c>
      <c r="C10" s="1">
        <f t="shared" ref="C10:G10" si="0">AVERAGE(C2:C8)</f>
        <v>18.5</v>
      </c>
      <c r="D10" s="2">
        <f t="shared" si="0"/>
        <v>2.99</v>
      </c>
      <c r="E10" s="1">
        <f t="shared" si="0"/>
        <v>6.1428571428571432</v>
      </c>
      <c r="F10" s="2">
        <f t="shared" si="0"/>
        <v>1.3333333333333333</v>
      </c>
      <c r="G10" s="1">
        <f t="shared" si="0"/>
        <v>35.071428571428569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County Populations</vt:lpstr>
      <vt:lpstr>Bledsoe</vt:lpstr>
      <vt:lpstr>Carroll</vt:lpstr>
      <vt:lpstr>Carter</vt:lpstr>
      <vt:lpstr>Cheatham</vt:lpstr>
      <vt:lpstr>Cocke</vt:lpstr>
      <vt:lpstr>Davidson</vt:lpstr>
      <vt:lpstr>Houston</vt:lpstr>
      <vt:lpstr>Lawrence</vt:lpstr>
      <vt:lpstr>Scott</vt:lpstr>
      <vt:lpstr>Smith</vt:lpstr>
      <vt:lpstr>Sullivan</vt:lpstr>
      <vt:lpstr>Williamson</vt:lpstr>
      <vt:lpstr>Wilson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engla</dc:creator>
  <cp:lastModifiedBy>engla</cp:lastModifiedBy>
  <dcterms:created xsi:type="dcterms:W3CDTF">2015-06-05T18:17:20Z</dcterms:created>
  <dcterms:modified xsi:type="dcterms:W3CDTF">2022-12-22T02:57:07Z</dcterms:modified>
</cp:coreProperties>
</file>